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3894348ab7f06c/Data Analyst Notes/"/>
    </mc:Choice>
  </mc:AlternateContent>
  <xr:revisionPtr revIDLastSave="3171" documentId="13_ncr:40009_{4FE4D184-A7A8-45C4-9F69-2CA0B53A62EE}" xr6:coauthVersionLast="47" xr6:coauthVersionMax="47" xr10:uidLastSave="{6179B7F6-382F-4611-96D6-77013E0F5738}"/>
  <bookViews>
    <workbookView minimized="1" xWindow="9945" yWindow="450" windowWidth="14940" windowHeight="15375" firstSheet="4" activeTab="4" xr2:uid="{00000000-000D-0000-FFFF-FFFF00000000}"/>
  </bookViews>
  <sheets>
    <sheet name="capstone2data-housing" sheetId="1" r:id="rId1"/>
    <sheet name="Sheet1" sheetId="23" r:id="rId2"/>
    <sheet name="descriptive_data" sheetId="2" r:id="rId3"/>
    <sheet name="Possible Data Sources" sheetId="3" r:id="rId4"/>
    <sheet name="Remodel&lt;5yrs" sheetId="17" r:id="rId5"/>
    <sheet name="Remodel&lt;10yrs" sheetId="16" r:id="rId6"/>
    <sheet name="Remodel&lt;15yrs" sheetId="18" r:id="rId7"/>
    <sheet name="Single vs MultiStory" sheetId="19" r:id="rId8"/>
    <sheet name="LotConfig - CulDeSac" sheetId="21" r:id="rId9"/>
    <sheet name="LotConfig - Corner" sheetId="22" r:id="rId10"/>
  </sheets>
  <definedNames>
    <definedName name="_xlchart.v1.0" hidden="1">'capstone2data-housing'!$CJ$1</definedName>
    <definedName name="_xlchart.v1.1" hidden="1">'capstone2data-housing'!$CJ$2:$CJ$1461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3" i="1" l="1"/>
  <c r="V38" i="16" l="1"/>
  <c r="H40" i="19"/>
  <c r="H39" i="19"/>
  <c r="M27" i="22"/>
  <c r="M29" i="22" s="1"/>
  <c r="L27" i="22"/>
  <c r="L28" i="22" s="1"/>
  <c r="H41" i="21"/>
  <c r="H40" i="21"/>
  <c r="H37" i="22"/>
  <c r="H39" i="22" s="1"/>
  <c r="H36" i="22"/>
  <c r="H35" i="22"/>
  <c r="L29" i="22" l="1"/>
  <c r="M28" i="22"/>
  <c r="H41" i="22"/>
  <c r="H40" i="22"/>
  <c r="M26" i="21" l="1"/>
  <c r="M25" i="21"/>
  <c r="M27" i="21" s="1"/>
  <c r="M29" i="21" s="1"/>
  <c r="M24" i="21"/>
  <c r="L26" i="21"/>
  <c r="L25" i="21"/>
  <c r="L27" i="21" s="1"/>
  <c r="L24" i="21"/>
  <c r="H38" i="21"/>
  <c r="H37" i="21"/>
  <c r="H36" i="21"/>
  <c r="H37" i="19"/>
  <c r="H36" i="19"/>
  <c r="H35" i="19"/>
  <c r="M26" i="19"/>
  <c r="M27" i="19" s="1"/>
  <c r="M29" i="19" s="1"/>
  <c r="L26" i="19"/>
  <c r="L27" i="19" s="1"/>
  <c r="L29" i="19" s="1"/>
  <c r="M25" i="19"/>
  <c r="L25" i="19"/>
  <c r="M24" i="19"/>
  <c r="L24" i="19"/>
  <c r="Q26" i="18"/>
  <c r="P26" i="18"/>
  <c r="Q25" i="18"/>
  <c r="Q27" i="18" s="1"/>
  <c r="P25" i="18"/>
  <c r="P27" i="18" s="1"/>
  <c r="Q24" i="18"/>
  <c r="P24" i="18"/>
  <c r="P27" i="16"/>
  <c r="P28" i="16" s="1"/>
  <c r="Q26" i="16"/>
  <c r="Q25" i="16"/>
  <c r="Q27" i="16" s="1"/>
  <c r="Q29" i="16" s="1"/>
  <c r="Q24" i="16"/>
  <c r="P26" i="16"/>
  <c r="P25" i="16"/>
  <c r="P24" i="16"/>
  <c r="Q26" i="17"/>
  <c r="Q25" i="17"/>
  <c r="Q24" i="17"/>
  <c r="P26" i="17"/>
  <c r="P25" i="17"/>
  <c r="P27" i="17" s="1"/>
  <c r="P24" i="17"/>
  <c r="L37" i="18"/>
  <c r="L36" i="18"/>
  <c r="L35" i="18"/>
  <c r="L37" i="16"/>
  <c r="L39" i="16" s="1"/>
  <c r="L41" i="16" s="1"/>
  <c r="L36" i="16"/>
  <c r="L35" i="16"/>
  <c r="L37" i="17"/>
  <c r="L39" i="17" s="1"/>
  <c r="L36" i="17"/>
  <c r="L35" i="17"/>
  <c r="L39" i="18" l="1"/>
  <c r="L40" i="18" s="1"/>
  <c r="L40" i="16"/>
  <c r="Q28" i="16"/>
  <c r="P29" i="16"/>
  <c r="Q27" i="17"/>
  <c r="Q28" i="17" s="1"/>
  <c r="L40" i="17"/>
  <c r="L29" i="21"/>
  <c r="L28" i="21"/>
  <c r="H42" i="21"/>
  <c r="M28" i="21"/>
  <c r="L28" i="19"/>
  <c r="M28" i="19"/>
  <c r="P29" i="18"/>
  <c r="P28" i="18"/>
  <c r="Q29" i="18"/>
  <c r="Q28" i="18"/>
  <c r="Q29" i="17"/>
  <c r="P28" i="17"/>
  <c r="P29" i="17"/>
  <c r="L41" i="17"/>
  <c r="L41" i="18" l="1"/>
  <c r="H41" i="19"/>
  <c r="B90" i="3"/>
  <c r="B89" i="3"/>
  <c r="B88" i="3"/>
  <c r="B87" i="3"/>
  <c r="B86" i="3"/>
  <c r="B91" i="3" s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2" i="1"/>
  <c r="B78" i="3"/>
  <c r="E87" i="3" l="1"/>
  <c r="E79" i="3"/>
  <c r="E88" i="3"/>
  <c r="E89" i="3"/>
  <c r="E90" i="3"/>
  <c r="E91" i="3"/>
  <c r="E92" i="3"/>
  <c r="E78" i="3"/>
  <c r="E80" i="3"/>
  <c r="E81" i="3"/>
  <c r="E82" i="3"/>
  <c r="E83" i="3"/>
  <c r="E84" i="3"/>
  <c r="E85" i="3"/>
  <c r="E86" i="3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2" i="1"/>
  <c r="B77" i="3"/>
  <c r="B81" i="3"/>
  <c r="B80" i="3"/>
  <c r="B79" i="3"/>
  <c r="E73" i="3"/>
  <c r="E72" i="3"/>
  <c r="E71" i="3"/>
  <c r="E70" i="3"/>
  <c r="E69" i="3"/>
  <c r="E68" i="3"/>
  <c r="E67" i="3"/>
  <c r="B72" i="3"/>
  <c r="B71" i="3"/>
  <c r="B70" i="3"/>
  <c r="B69" i="3"/>
  <c r="B68" i="3"/>
  <c r="B63" i="3"/>
  <c r="B62" i="3"/>
  <c r="E62" i="3"/>
  <c r="E61" i="3"/>
  <c r="E60" i="3"/>
  <c r="E59" i="3"/>
  <c r="E58" i="3"/>
  <c r="E57" i="3"/>
  <c r="E56" i="3"/>
  <c r="E55" i="3"/>
  <c r="E54" i="3"/>
  <c r="E53" i="3"/>
  <c r="B36" i="3"/>
  <c r="B38" i="3"/>
  <c r="B57" i="3"/>
  <c r="B56" i="3"/>
  <c r="B55" i="3"/>
  <c r="B54" i="3"/>
  <c r="B53" i="3"/>
  <c r="B52" i="3"/>
  <c r="B51" i="3"/>
  <c r="B50" i="3"/>
  <c r="E48" i="3"/>
  <c r="E47" i="3"/>
  <c r="E46" i="3"/>
  <c r="E45" i="3"/>
  <c r="E40" i="3"/>
  <c r="E39" i="3"/>
  <c r="B45" i="3"/>
  <c r="B44" i="3"/>
  <c r="B43" i="3"/>
  <c r="B42" i="3"/>
  <c r="B41" i="3"/>
  <c r="B40" i="3"/>
  <c r="B39" i="3"/>
  <c r="B37" i="3"/>
  <c r="E28" i="3"/>
  <c r="E25" i="3"/>
  <c r="E26" i="3"/>
  <c r="E27" i="3"/>
  <c r="E24" i="3"/>
  <c r="B31" i="3"/>
  <c r="B30" i="3"/>
  <c r="B29" i="3"/>
  <c r="B28" i="3"/>
  <c r="E13" i="3"/>
  <c r="E19" i="3"/>
  <c r="E18" i="3"/>
  <c r="E17" i="3"/>
  <c r="E16" i="3"/>
  <c r="E15" i="3"/>
  <c r="E14" i="3"/>
  <c r="E12" i="3"/>
  <c r="B23" i="3"/>
  <c r="B22" i="3"/>
  <c r="B21" i="3"/>
  <c r="B20" i="3"/>
  <c r="B19" i="3"/>
  <c r="B18" i="3"/>
  <c r="B17" i="3"/>
  <c r="B16" i="3"/>
  <c r="E8" i="3"/>
  <c r="B12" i="3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2" i="1"/>
  <c r="X1457" i="1" l="1"/>
  <c r="X1041" i="1"/>
  <c r="X1407" i="1"/>
  <c r="X1409" i="1"/>
  <c r="X1169" i="1"/>
  <c r="X817" i="1"/>
  <c r="X1311" i="1"/>
  <c r="X1281" i="1"/>
  <c r="X1343" i="1"/>
  <c r="X1265" i="1"/>
  <c r="X945" i="1"/>
  <c r="X561" i="1"/>
  <c r="X17" i="1"/>
  <c r="X1441" i="1"/>
  <c r="X1137" i="1"/>
  <c r="X881" i="1"/>
  <c r="X545" i="1"/>
  <c r="X1455" i="1"/>
  <c r="X1297" i="1"/>
  <c r="X1105" i="1"/>
  <c r="X961" i="1"/>
  <c r="X849" i="1"/>
  <c r="X673" i="1"/>
  <c r="X465" i="1"/>
  <c r="X1439" i="1"/>
  <c r="X1377" i="1"/>
  <c r="X1201" i="1"/>
  <c r="X1057" i="1"/>
  <c r="X929" i="1"/>
  <c r="X785" i="1"/>
  <c r="X641" i="1"/>
  <c r="X417" i="1"/>
  <c r="X1423" i="1"/>
  <c r="X1313" i="1"/>
  <c r="X1009" i="1"/>
  <c r="X721" i="1"/>
  <c r="X449" i="1"/>
  <c r="X33" i="1"/>
  <c r="X1361" i="1"/>
  <c r="X1089" i="1"/>
  <c r="X753" i="1"/>
  <c r="X321" i="1"/>
  <c r="X1327" i="1"/>
  <c r="X1393" i="1"/>
  <c r="X1121" i="1"/>
  <c r="X833" i="1"/>
  <c r="X289" i="1"/>
  <c r="X1391" i="1"/>
  <c r="X1249" i="1"/>
  <c r="X977" i="1"/>
  <c r="X705" i="1"/>
  <c r="X241" i="1"/>
  <c r="X1359" i="1"/>
  <c r="X1345" i="1"/>
  <c r="X1153" i="1"/>
  <c r="X913" i="1"/>
  <c r="X657" i="1"/>
  <c r="X225" i="1"/>
  <c r="X1295" i="1"/>
  <c r="X1425" i="1"/>
  <c r="X1217" i="1"/>
  <c r="X1025" i="1"/>
  <c r="X801" i="1"/>
  <c r="X593" i="1"/>
  <c r="X177" i="1"/>
  <c r="X1279" i="1"/>
  <c r="X1329" i="1"/>
  <c r="X1185" i="1"/>
  <c r="X993" i="1"/>
  <c r="X865" i="1"/>
  <c r="X737" i="1"/>
  <c r="X625" i="1"/>
  <c r="X497" i="1"/>
  <c r="X113" i="1"/>
  <c r="X1375" i="1"/>
  <c r="X1233" i="1"/>
  <c r="X1073" i="1"/>
  <c r="X897" i="1"/>
  <c r="X769" i="1"/>
  <c r="X689" i="1"/>
  <c r="X609" i="1"/>
  <c r="X577" i="1"/>
  <c r="X529" i="1"/>
  <c r="X513" i="1"/>
  <c r="X481" i="1"/>
  <c r="X433" i="1"/>
  <c r="X401" i="1"/>
  <c r="X385" i="1"/>
  <c r="X369" i="1"/>
  <c r="X353" i="1"/>
  <c r="X337" i="1"/>
  <c r="X305" i="1"/>
  <c r="X273" i="1"/>
  <c r="X257" i="1"/>
  <c r="X209" i="1"/>
  <c r="X193" i="1"/>
  <c r="X161" i="1"/>
  <c r="X145" i="1"/>
  <c r="X129" i="1"/>
  <c r="X97" i="1"/>
  <c r="X81" i="1"/>
  <c r="X65" i="1"/>
  <c r="X49" i="1"/>
  <c r="X1456" i="1"/>
  <c r="X1440" i="1"/>
  <c r="X1424" i="1"/>
  <c r="X1408" i="1"/>
  <c r="X1392" i="1"/>
  <c r="X1376" i="1"/>
  <c r="X1360" i="1"/>
  <c r="X1344" i="1"/>
  <c r="X1328" i="1"/>
  <c r="X1312" i="1"/>
  <c r="X1296" i="1"/>
  <c r="X1280" i="1"/>
  <c r="X1264" i="1"/>
  <c r="X1248" i="1"/>
  <c r="X1232" i="1"/>
  <c r="X1216" i="1"/>
  <c r="X1200" i="1"/>
  <c r="X1184" i="1"/>
  <c r="X1168" i="1"/>
  <c r="X1152" i="1"/>
  <c r="X1136" i="1"/>
  <c r="X1120" i="1"/>
  <c r="X1104" i="1"/>
  <c r="X1088" i="1"/>
  <c r="X1072" i="1"/>
  <c r="X1056" i="1"/>
  <c r="X1040" i="1"/>
  <c r="X1024" i="1"/>
  <c r="X1008" i="1"/>
  <c r="X992" i="1"/>
  <c r="X976" i="1"/>
  <c r="X960" i="1"/>
  <c r="X944" i="1"/>
  <c r="X928" i="1"/>
  <c r="X912" i="1"/>
  <c r="X896" i="1"/>
  <c r="X880" i="1"/>
  <c r="X864" i="1"/>
  <c r="X848" i="1"/>
  <c r="X832" i="1"/>
  <c r="X816" i="1"/>
  <c r="X800" i="1"/>
  <c r="X784" i="1"/>
  <c r="X768" i="1"/>
  <c r="X752" i="1"/>
  <c r="X736" i="1"/>
  <c r="X720" i="1"/>
  <c r="X704" i="1"/>
  <c r="X688" i="1"/>
  <c r="X672" i="1"/>
  <c r="X656" i="1"/>
  <c r="X640" i="1"/>
  <c r="X624" i="1"/>
  <c r="X608" i="1"/>
  <c r="X592" i="1"/>
  <c r="X576" i="1"/>
  <c r="X560" i="1"/>
  <c r="X544" i="1"/>
  <c r="X528" i="1"/>
  <c r="X512" i="1"/>
  <c r="X496" i="1"/>
  <c r="X480" i="1"/>
  <c r="X464" i="1"/>
  <c r="X448" i="1"/>
  <c r="X432" i="1"/>
  <c r="X416" i="1"/>
  <c r="X400" i="1"/>
  <c r="X384" i="1"/>
  <c r="X368" i="1"/>
  <c r="X352" i="1"/>
  <c r="X336" i="1"/>
  <c r="X320" i="1"/>
  <c r="X304" i="1"/>
  <c r="X288" i="1"/>
  <c r="X272" i="1"/>
  <c r="X256" i="1"/>
  <c r="X240" i="1"/>
  <c r="X224" i="1"/>
  <c r="X208" i="1"/>
  <c r="X192" i="1"/>
  <c r="X176" i="1"/>
  <c r="X160" i="1"/>
  <c r="X144" i="1"/>
  <c r="X128" i="1"/>
  <c r="X112" i="1"/>
  <c r="X96" i="1"/>
  <c r="X80" i="1"/>
  <c r="X64" i="1"/>
  <c r="X48" i="1"/>
  <c r="X32" i="1"/>
  <c r="X16" i="1"/>
  <c r="X1231" i="1"/>
  <c r="X1151" i="1"/>
  <c r="X1055" i="1"/>
  <c r="X959" i="1"/>
  <c r="X863" i="1"/>
  <c r="X767" i="1"/>
  <c r="X687" i="1"/>
  <c r="X607" i="1"/>
  <c r="X527" i="1"/>
  <c r="X447" i="1"/>
  <c r="X399" i="1"/>
  <c r="X319" i="1"/>
  <c r="X271" i="1"/>
  <c r="X255" i="1"/>
  <c r="X191" i="1"/>
  <c r="X159" i="1"/>
  <c r="X143" i="1"/>
  <c r="X95" i="1"/>
  <c r="X79" i="1"/>
  <c r="X63" i="1"/>
  <c r="X31" i="1"/>
  <c r="X15" i="1"/>
  <c r="X1247" i="1"/>
  <c r="X1135" i="1"/>
  <c r="X1039" i="1"/>
  <c r="X943" i="1"/>
  <c r="X847" i="1"/>
  <c r="X751" i="1"/>
  <c r="X671" i="1"/>
  <c r="X575" i="1"/>
  <c r="X495" i="1"/>
  <c r="X415" i="1"/>
  <c r="X335" i="1"/>
  <c r="X287" i="1"/>
  <c r="X223" i="1"/>
  <c r="X111" i="1"/>
  <c r="X1421" i="1"/>
  <c r="X1373" i="1"/>
  <c r="X1325" i="1"/>
  <c r="X1277" i="1"/>
  <c r="X1229" i="1"/>
  <c r="X1181" i="1"/>
  <c r="X1133" i="1"/>
  <c r="X1085" i="1"/>
  <c r="X1037" i="1"/>
  <c r="X941" i="1"/>
  <c r="X685" i="1"/>
  <c r="X1437" i="1"/>
  <c r="X1389" i="1"/>
  <c r="X1341" i="1"/>
  <c r="X1293" i="1"/>
  <c r="X1245" i="1"/>
  <c r="X1197" i="1"/>
  <c r="X1149" i="1"/>
  <c r="X1101" i="1"/>
  <c r="X1053" i="1"/>
  <c r="X1005" i="1"/>
  <c r="X973" i="1"/>
  <c r="X925" i="1"/>
  <c r="X893" i="1"/>
  <c r="X861" i="1"/>
  <c r="X829" i="1"/>
  <c r="X797" i="1"/>
  <c r="X765" i="1"/>
  <c r="X733" i="1"/>
  <c r="X701" i="1"/>
  <c r="X653" i="1"/>
  <c r="X605" i="1"/>
  <c r="X573" i="1"/>
  <c r="X541" i="1"/>
  <c r="X509" i="1"/>
  <c r="X477" i="1"/>
  <c r="X445" i="1"/>
  <c r="X413" i="1"/>
  <c r="X381" i="1"/>
  <c r="X333" i="1"/>
  <c r="X301" i="1"/>
  <c r="X269" i="1"/>
  <c r="X237" i="1"/>
  <c r="X205" i="1"/>
  <c r="X173" i="1"/>
  <c r="X141" i="1"/>
  <c r="X93" i="1"/>
  <c r="X61" i="1"/>
  <c r="X29" i="1"/>
  <c r="X1420" i="1"/>
  <c r="X1228" i="1"/>
  <c r="X1164" i="1"/>
  <c r="X1116" i="1"/>
  <c r="X1068" i="1"/>
  <c r="X1020" i="1"/>
  <c r="X972" i="1"/>
  <c r="X940" i="1"/>
  <c r="X908" i="1"/>
  <c r="X892" i="1"/>
  <c r="X876" i="1"/>
  <c r="X860" i="1"/>
  <c r="X828" i="1"/>
  <c r="X812" i="1"/>
  <c r="X780" i="1"/>
  <c r="X764" i="1"/>
  <c r="X748" i="1"/>
  <c r="X732" i="1"/>
  <c r="X716" i="1"/>
  <c r="X700" i="1"/>
  <c r="X684" i="1"/>
  <c r="X668" i="1"/>
  <c r="X652" i="1"/>
  <c r="X636" i="1"/>
  <c r="X620" i="1"/>
  <c r="X604" i="1"/>
  <c r="X588" i="1"/>
  <c r="X572" i="1"/>
  <c r="X556" i="1"/>
  <c r="X540" i="1"/>
  <c r="X524" i="1"/>
  <c r="X508" i="1"/>
  <c r="X492" i="1"/>
  <c r="X476" i="1"/>
  <c r="X460" i="1"/>
  <c r="X444" i="1"/>
  <c r="X428" i="1"/>
  <c r="X412" i="1"/>
  <c r="X396" i="1"/>
  <c r="X380" i="1"/>
  <c r="X364" i="1"/>
  <c r="X348" i="1"/>
  <c r="X332" i="1"/>
  <c r="X316" i="1"/>
  <c r="X300" i="1"/>
  <c r="X284" i="1"/>
  <c r="X268" i="1"/>
  <c r="X252" i="1"/>
  <c r="X236" i="1"/>
  <c r="X220" i="1"/>
  <c r="X204" i="1"/>
  <c r="X188" i="1"/>
  <c r="X172" i="1"/>
  <c r="X156" i="1"/>
  <c r="X140" i="1"/>
  <c r="X124" i="1"/>
  <c r="X108" i="1"/>
  <c r="X92" i="1"/>
  <c r="X76" i="1"/>
  <c r="X60" i="1"/>
  <c r="X44" i="1"/>
  <c r="X28" i="1"/>
  <c r="X12" i="1"/>
  <c r="X1436" i="1"/>
  <c r="X1404" i="1"/>
  <c r="X1388" i="1"/>
  <c r="X1372" i="1"/>
  <c r="X1356" i="1"/>
  <c r="X1340" i="1"/>
  <c r="X1324" i="1"/>
  <c r="X1308" i="1"/>
  <c r="X1292" i="1"/>
  <c r="X1260" i="1"/>
  <c r="X1212" i="1"/>
  <c r="X1180" i="1"/>
  <c r="X1132" i="1"/>
  <c r="X1084" i="1"/>
  <c r="X1036" i="1"/>
  <c r="X988" i="1"/>
  <c r="X924" i="1"/>
  <c r="X796" i="1"/>
  <c r="X1451" i="1"/>
  <c r="X1435" i="1"/>
  <c r="X1419" i="1"/>
  <c r="X1403" i="1"/>
  <c r="X1387" i="1"/>
  <c r="X1371" i="1"/>
  <c r="X1355" i="1"/>
  <c r="X1339" i="1"/>
  <c r="X1323" i="1"/>
  <c r="X1307" i="1"/>
  <c r="X1291" i="1"/>
  <c r="X1275" i="1"/>
  <c r="X1259" i="1"/>
  <c r="X1243" i="1"/>
  <c r="X1227" i="1"/>
  <c r="X1211" i="1"/>
  <c r="X1195" i="1"/>
  <c r="X1179" i="1"/>
  <c r="X1163" i="1"/>
  <c r="X1147" i="1"/>
  <c r="X1131" i="1"/>
  <c r="X1115" i="1"/>
  <c r="X1099" i="1"/>
  <c r="X1083" i="1"/>
  <c r="X1067" i="1"/>
  <c r="X1051" i="1"/>
  <c r="X1035" i="1"/>
  <c r="X1019" i="1"/>
  <c r="X1003" i="1"/>
  <c r="X987" i="1"/>
  <c r="X971" i="1"/>
  <c r="X955" i="1"/>
  <c r="X939" i="1"/>
  <c r="X923" i="1"/>
  <c r="X907" i="1"/>
  <c r="X891" i="1"/>
  <c r="X875" i="1"/>
  <c r="X859" i="1"/>
  <c r="X843" i="1"/>
  <c r="X827" i="1"/>
  <c r="X811" i="1"/>
  <c r="X795" i="1"/>
  <c r="X779" i="1"/>
  <c r="X763" i="1"/>
  <c r="X747" i="1"/>
  <c r="X731" i="1"/>
  <c r="X715" i="1"/>
  <c r="X699" i="1"/>
  <c r="X683" i="1"/>
  <c r="X667" i="1"/>
  <c r="X651" i="1"/>
  <c r="X635" i="1"/>
  <c r="X619" i="1"/>
  <c r="X603" i="1"/>
  <c r="X587" i="1"/>
  <c r="X571" i="1"/>
  <c r="X555" i="1"/>
  <c r="X539" i="1"/>
  <c r="X523" i="1"/>
  <c r="X507" i="1"/>
  <c r="X491" i="1"/>
  <c r="X475" i="1"/>
  <c r="X459" i="1"/>
  <c r="X443" i="1"/>
  <c r="X427" i="1"/>
  <c r="X411" i="1"/>
  <c r="X395" i="1"/>
  <c r="X379" i="1"/>
  <c r="X363" i="1"/>
  <c r="X347" i="1"/>
  <c r="X331" i="1"/>
  <c r="X315" i="1"/>
  <c r="X299" i="1"/>
  <c r="X283" i="1"/>
  <c r="X267" i="1"/>
  <c r="X251" i="1"/>
  <c r="X235" i="1"/>
  <c r="X219" i="1"/>
  <c r="X203" i="1"/>
  <c r="X187" i="1"/>
  <c r="X171" i="1"/>
  <c r="X155" i="1"/>
  <c r="X139" i="1"/>
  <c r="X123" i="1"/>
  <c r="X107" i="1"/>
  <c r="X91" i="1"/>
  <c r="X75" i="1"/>
  <c r="X59" i="1"/>
  <c r="X43" i="1"/>
  <c r="X27" i="1"/>
  <c r="X11" i="1"/>
  <c r="X1454" i="1"/>
  <c r="X1438" i="1"/>
  <c r="X1422" i="1"/>
  <c r="X1406" i="1"/>
  <c r="X1390" i="1"/>
  <c r="X1374" i="1"/>
  <c r="X1358" i="1"/>
  <c r="X1342" i="1"/>
  <c r="X1326" i="1"/>
  <c r="X1310" i="1"/>
  <c r="X1294" i="1"/>
  <c r="X1278" i="1"/>
  <c r="X1262" i="1"/>
  <c r="X1246" i="1"/>
  <c r="X1230" i="1"/>
  <c r="X1214" i="1"/>
  <c r="X1198" i="1"/>
  <c r="X1182" i="1"/>
  <c r="X1166" i="1"/>
  <c r="X1150" i="1"/>
  <c r="X1134" i="1"/>
  <c r="X1118" i="1"/>
  <c r="X1102" i="1"/>
  <c r="X1086" i="1"/>
  <c r="X1070" i="1"/>
  <c r="X1054" i="1"/>
  <c r="X1038" i="1"/>
  <c r="X1022" i="1"/>
  <c r="X1006" i="1"/>
  <c r="X990" i="1"/>
  <c r="X974" i="1"/>
  <c r="X958" i="1"/>
  <c r="X942" i="1"/>
  <c r="X926" i="1"/>
  <c r="X910" i="1"/>
  <c r="X894" i="1"/>
  <c r="X878" i="1"/>
  <c r="X862" i="1"/>
  <c r="X846" i="1"/>
  <c r="X830" i="1"/>
  <c r="X814" i="1"/>
  <c r="X798" i="1"/>
  <c r="X782" i="1"/>
  <c r="X766" i="1"/>
  <c r="X750" i="1"/>
  <c r="X734" i="1"/>
  <c r="X718" i="1"/>
  <c r="X702" i="1"/>
  <c r="X686" i="1"/>
  <c r="X670" i="1"/>
  <c r="X654" i="1"/>
  <c r="X638" i="1"/>
  <c r="X622" i="1"/>
  <c r="X606" i="1"/>
  <c r="X590" i="1"/>
  <c r="X574" i="1"/>
  <c r="X558" i="1"/>
  <c r="X542" i="1"/>
  <c r="X526" i="1"/>
  <c r="X510" i="1"/>
  <c r="X494" i="1"/>
  <c r="X478" i="1"/>
  <c r="X462" i="1"/>
  <c r="X446" i="1"/>
  <c r="X430" i="1"/>
  <c r="X414" i="1"/>
  <c r="X398" i="1"/>
  <c r="X382" i="1"/>
  <c r="X366" i="1"/>
  <c r="X350" i="1"/>
  <c r="X334" i="1"/>
  <c r="X318" i="1"/>
  <c r="X302" i="1"/>
  <c r="X286" i="1"/>
  <c r="X270" i="1"/>
  <c r="X254" i="1"/>
  <c r="X238" i="1"/>
  <c r="X222" i="1"/>
  <c r="X206" i="1"/>
  <c r="X190" i="1"/>
  <c r="X174" i="1"/>
  <c r="X158" i="1"/>
  <c r="X142" i="1"/>
  <c r="X126" i="1"/>
  <c r="X110" i="1"/>
  <c r="X94" i="1"/>
  <c r="X78" i="1"/>
  <c r="X62" i="1"/>
  <c r="X46" i="1"/>
  <c r="X30" i="1"/>
  <c r="X14" i="1"/>
  <c r="X1453" i="1"/>
  <c r="X1405" i="1"/>
  <c r="X1357" i="1"/>
  <c r="X1309" i="1"/>
  <c r="X1261" i="1"/>
  <c r="X1213" i="1"/>
  <c r="X1165" i="1"/>
  <c r="X1117" i="1"/>
  <c r="X1069" i="1"/>
  <c r="X1021" i="1"/>
  <c r="X989" i="1"/>
  <c r="X957" i="1"/>
  <c r="X909" i="1"/>
  <c r="X877" i="1"/>
  <c r="X845" i="1"/>
  <c r="X813" i="1"/>
  <c r="X781" i="1"/>
  <c r="X749" i="1"/>
  <c r="X717" i="1"/>
  <c r="X669" i="1"/>
  <c r="X637" i="1"/>
  <c r="X621" i="1"/>
  <c r="X589" i="1"/>
  <c r="X557" i="1"/>
  <c r="X525" i="1"/>
  <c r="X493" i="1"/>
  <c r="X461" i="1"/>
  <c r="X429" i="1"/>
  <c r="X397" i="1"/>
  <c r="X365" i="1"/>
  <c r="X349" i="1"/>
  <c r="X317" i="1"/>
  <c r="X285" i="1"/>
  <c r="X253" i="1"/>
  <c r="X221" i="1"/>
  <c r="X189" i="1"/>
  <c r="X157" i="1"/>
  <c r="X125" i="1"/>
  <c r="X109" i="1"/>
  <c r="X77" i="1"/>
  <c r="X45" i="1"/>
  <c r="X13" i="1"/>
  <c r="X1452" i="1"/>
  <c r="X1276" i="1"/>
  <c r="X1244" i="1"/>
  <c r="X1196" i="1"/>
  <c r="X1148" i="1"/>
  <c r="X1100" i="1"/>
  <c r="X1052" i="1"/>
  <c r="X1004" i="1"/>
  <c r="X956" i="1"/>
  <c r="X844" i="1"/>
  <c r="X1450" i="1"/>
  <c r="X1434" i="1"/>
  <c r="X1418" i="1"/>
  <c r="X1402" i="1"/>
  <c r="X1386" i="1"/>
  <c r="X1370" i="1"/>
  <c r="X1354" i="1"/>
  <c r="X1338" i="1"/>
  <c r="X1322" i="1"/>
  <c r="X1306" i="1"/>
  <c r="X1290" i="1"/>
  <c r="X1274" i="1"/>
  <c r="X1258" i="1"/>
  <c r="X1242" i="1"/>
  <c r="X1226" i="1"/>
  <c r="X1210" i="1"/>
  <c r="X1194" i="1"/>
  <c r="X1178" i="1"/>
  <c r="X1162" i="1"/>
  <c r="X1146" i="1"/>
  <c r="X1130" i="1"/>
  <c r="X1114" i="1"/>
  <c r="X1098" i="1"/>
  <c r="X1082" i="1"/>
  <c r="X1066" i="1"/>
  <c r="X1050" i="1"/>
  <c r="X1034" i="1"/>
  <c r="X1018" i="1"/>
  <c r="X1002" i="1"/>
  <c r="X986" i="1"/>
  <c r="X970" i="1"/>
  <c r="X954" i="1"/>
  <c r="X938" i="1"/>
  <c r="X922" i="1"/>
  <c r="X906" i="1"/>
  <c r="X890" i="1"/>
  <c r="X874" i="1"/>
  <c r="X858" i="1"/>
  <c r="X842" i="1"/>
  <c r="X826" i="1"/>
  <c r="X810" i="1"/>
  <c r="X794" i="1"/>
  <c r="X778" i="1"/>
  <c r="X762" i="1"/>
  <c r="X746" i="1"/>
  <c r="X730" i="1"/>
  <c r="X714" i="1"/>
  <c r="X698" i="1"/>
  <c r="X682" i="1"/>
  <c r="X666" i="1"/>
  <c r="X650" i="1"/>
  <c r="X634" i="1"/>
  <c r="X618" i="1"/>
  <c r="X602" i="1"/>
  <c r="X586" i="1"/>
  <c r="X570" i="1"/>
  <c r="X554" i="1"/>
  <c r="X538" i="1"/>
  <c r="X522" i="1"/>
  <c r="X506" i="1"/>
  <c r="X490" i="1"/>
  <c r="X474" i="1"/>
  <c r="X458" i="1"/>
  <c r="X442" i="1"/>
  <c r="X426" i="1"/>
  <c r="X410" i="1"/>
  <c r="X394" i="1"/>
  <c r="X378" i="1"/>
  <c r="X362" i="1"/>
  <c r="X346" i="1"/>
  <c r="X330" i="1"/>
  <c r="X314" i="1"/>
  <c r="X298" i="1"/>
  <c r="X282" i="1"/>
  <c r="X266" i="1"/>
  <c r="X250" i="1"/>
  <c r="X234" i="1"/>
  <c r="X218" i="1"/>
  <c r="X202" i="1"/>
  <c r="X186" i="1"/>
  <c r="X170" i="1"/>
  <c r="X154" i="1"/>
  <c r="X138" i="1"/>
  <c r="X122" i="1"/>
  <c r="X106" i="1"/>
  <c r="X90" i="1"/>
  <c r="X74" i="1"/>
  <c r="X58" i="1"/>
  <c r="X42" i="1"/>
  <c r="X26" i="1"/>
  <c r="X10" i="1"/>
  <c r="X1401" i="1"/>
  <c r="X1337" i="1"/>
  <c r="X1273" i="1"/>
  <c r="X1193" i="1"/>
  <c r="X1113" i="1"/>
  <c r="X1049" i="1"/>
  <c r="X889" i="1"/>
  <c r="X857" i="1"/>
  <c r="X825" i="1"/>
  <c r="X793" i="1"/>
  <c r="X761" i="1"/>
  <c r="X729" i="1"/>
  <c r="X697" i="1"/>
  <c r="X665" i="1"/>
  <c r="X633" i="1"/>
  <c r="X601" i="1"/>
  <c r="X569" i="1"/>
  <c r="X521" i="1"/>
  <c r="X441" i="1"/>
  <c r="X1449" i="1"/>
  <c r="X1385" i="1"/>
  <c r="X1305" i="1"/>
  <c r="X1257" i="1"/>
  <c r="X1209" i="1"/>
  <c r="X1161" i="1"/>
  <c r="X1097" i="1"/>
  <c r="X1065" i="1"/>
  <c r="X1017" i="1"/>
  <c r="X1001" i="1"/>
  <c r="X985" i="1"/>
  <c r="X969" i="1"/>
  <c r="X937" i="1"/>
  <c r="X905" i="1"/>
  <c r="X873" i="1"/>
  <c r="X841" i="1"/>
  <c r="X809" i="1"/>
  <c r="X777" i="1"/>
  <c r="X745" i="1"/>
  <c r="X713" i="1"/>
  <c r="X681" i="1"/>
  <c r="X649" i="1"/>
  <c r="X617" i="1"/>
  <c r="X585" i="1"/>
  <c r="X553" i="1"/>
  <c r="X537" i="1"/>
  <c r="X505" i="1"/>
  <c r="X489" i="1"/>
  <c r="X473" i="1"/>
  <c r="X457" i="1"/>
  <c r="X425" i="1"/>
  <c r="X409" i="1"/>
  <c r="X393" i="1"/>
  <c r="X377" i="1"/>
  <c r="X361" i="1"/>
  <c r="X345" i="1"/>
  <c r="X329" i="1"/>
  <c r="X313" i="1"/>
  <c r="X297" i="1"/>
  <c r="X281" i="1"/>
  <c r="X265" i="1"/>
  <c r="X249" i="1"/>
  <c r="X233" i="1"/>
  <c r="X217" i="1"/>
  <c r="X201" i="1"/>
  <c r="X185" i="1"/>
  <c r="X169" i="1"/>
  <c r="X153" i="1"/>
  <c r="X137" i="1"/>
  <c r="X121" i="1"/>
  <c r="X105" i="1"/>
  <c r="X89" i="1"/>
  <c r="X73" i="1"/>
  <c r="X57" i="1"/>
  <c r="X41" i="1"/>
  <c r="X25" i="1"/>
  <c r="X9" i="1"/>
  <c r="X1448" i="1"/>
  <c r="X1432" i="1"/>
  <c r="X1416" i="1"/>
  <c r="X1400" i="1"/>
  <c r="X1384" i="1"/>
  <c r="X1368" i="1"/>
  <c r="X1352" i="1"/>
  <c r="X1336" i="1"/>
  <c r="X1320" i="1"/>
  <c r="X1304" i="1"/>
  <c r="X1288" i="1"/>
  <c r="X1272" i="1"/>
  <c r="X1256" i="1"/>
  <c r="X1240" i="1"/>
  <c r="X1224" i="1"/>
  <c r="X1208" i="1"/>
  <c r="X1192" i="1"/>
  <c r="X1176" i="1"/>
  <c r="X1160" i="1"/>
  <c r="X1144" i="1"/>
  <c r="X1128" i="1"/>
  <c r="X1112" i="1"/>
  <c r="X1096" i="1"/>
  <c r="X1080" i="1"/>
  <c r="X1064" i="1"/>
  <c r="X1048" i="1"/>
  <c r="X1032" i="1"/>
  <c r="X1016" i="1"/>
  <c r="X1000" i="1"/>
  <c r="X984" i="1"/>
  <c r="X968" i="1"/>
  <c r="X952" i="1"/>
  <c r="X936" i="1"/>
  <c r="X920" i="1"/>
  <c r="X904" i="1"/>
  <c r="X888" i="1"/>
  <c r="X872" i="1"/>
  <c r="X856" i="1"/>
  <c r="X840" i="1"/>
  <c r="X824" i="1"/>
  <c r="X808" i="1"/>
  <c r="X792" i="1"/>
  <c r="X776" i="1"/>
  <c r="X760" i="1"/>
  <c r="X744" i="1"/>
  <c r="X728" i="1"/>
  <c r="X712" i="1"/>
  <c r="X696" i="1"/>
  <c r="X680" i="1"/>
  <c r="X664" i="1"/>
  <c r="X648" i="1"/>
  <c r="X632" i="1"/>
  <c r="X616" i="1"/>
  <c r="X600" i="1"/>
  <c r="X584" i="1"/>
  <c r="X568" i="1"/>
  <c r="X552" i="1"/>
  <c r="X536" i="1"/>
  <c r="X520" i="1"/>
  <c r="X504" i="1"/>
  <c r="X488" i="1"/>
  <c r="X472" i="1"/>
  <c r="X456" i="1"/>
  <c r="X440" i="1"/>
  <c r="X424" i="1"/>
  <c r="X408" i="1"/>
  <c r="X392" i="1"/>
  <c r="X376" i="1"/>
  <c r="X360" i="1"/>
  <c r="X344" i="1"/>
  <c r="X328" i="1"/>
  <c r="X312" i="1"/>
  <c r="X296" i="1"/>
  <c r="X280" i="1"/>
  <c r="X264" i="1"/>
  <c r="X248" i="1"/>
  <c r="X232" i="1"/>
  <c r="X216" i="1"/>
  <c r="X200" i="1"/>
  <c r="X184" i="1"/>
  <c r="X168" i="1"/>
  <c r="X152" i="1"/>
  <c r="X136" i="1"/>
  <c r="X120" i="1"/>
  <c r="X104" i="1"/>
  <c r="X88" i="1"/>
  <c r="X72" i="1"/>
  <c r="X56" i="1"/>
  <c r="X40" i="1"/>
  <c r="X24" i="1"/>
  <c r="X8" i="1"/>
  <c r="X1215" i="1"/>
  <c r="X1103" i="1"/>
  <c r="X1007" i="1"/>
  <c r="X911" i="1"/>
  <c r="X783" i="1"/>
  <c r="X591" i="1"/>
  <c r="X175" i="1"/>
  <c r="X2" i="1"/>
  <c r="X1446" i="1"/>
  <c r="X1430" i="1"/>
  <c r="X1414" i="1"/>
  <c r="X1398" i="1"/>
  <c r="X1382" i="1"/>
  <c r="X1366" i="1"/>
  <c r="X1350" i="1"/>
  <c r="X1334" i="1"/>
  <c r="X1318" i="1"/>
  <c r="X1302" i="1"/>
  <c r="X1286" i="1"/>
  <c r="X1270" i="1"/>
  <c r="X1254" i="1"/>
  <c r="X1238" i="1"/>
  <c r="X1222" i="1"/>
  <c r="X1206" i="1"/>
  <c r="X1190" i="1"/>
  <c r="X1174" i="1"/>
  <c r="X1158" i="1"/>
  <c r="X1142" i="1"/>
  <c r="X1126" i="1"/>
  <c r="X1110" i="1"/>
  <c r="X1094" i="1"/>
  <c r="X1078" i="1"/>
  <c r="X1062" i="1"/>
  <c r="X1046" i="1"/>
  <c r="X1030" i="1"/>
  <c r="X1014" i="1"/>
  <c r="X998" i="1"/>
  <c r="X982" i="1"/>
  <c r="X966" i="1"/>
  <c r="X950" i="1"/>
  <c r="X934" i="1"/>
  <c r="X918" i="1"/>
  <c r="X902" i="1"/>
  <c r="X886" i="1"/>
  <c r="X870" i="1"/>
  <c r="X854" i="1"/>
  <c r="X838" i="1"/>
  <c r="X822" i="1"/>
  <c r="X806" i="1"/>
  <c r="X790" i="1"/>
  <c r="X774" i="1"/>
  <c r="X758" i="1"/>
  <c r="X742" i="1"/>
  <c r="X726" i="1"/>
  <c r="X710" i="1"/>
  <c r="X694" i="1"/>
  <c r="X678" i="1"/>
  <c r="X662" i="1"/>
  <c r="X646" i="1"/>
  <c r="X630" i="1"/>
  <c r="X614" i="1"/>
  <c r="X598" i="1"/>
  <c r="X582" i="1"/>
  <c r="X566" i="1"/>
  <c r="X550" i="1"/>
  <c r="X534" i="1"/>
  <c r="X518" i="1"/>
  <c r="X502" i="1"/>
  <c r="X486" i="1"/>
  <c r="X470" i="1"/>
  <c r="X454" i="1"/>
  <c r="X438" i="1"/>
  <c r="X422" i="1"/>
  <c r="X406" i="1"/>
  <c r="X390" i="1"/>
  <c r="X374" i="1"/>
  <c r="X358" i="1"/>
  <c r="X342" i="1"/>
  <c r="X326" i="1"/>
  <c r="X310" i="1"/>
  <c r="X294" i="1"/>
  <c r="X278" i="1"/>
  <c r="X262" i="1"/>
  <c r="X246" i="1"/>
  <c r="X230" i="1"/>
  <c r="X214" i="1"/>
  <c r="X198" i="1"/>
  <c r="X182" i="1"/>
  <c r="X166" i="1"/>
  <c r="X150" i="1"/>
  <c r="X134" i="1"/>
  <c r="X118" i="1"/>
  <c r="X102" i="1"/>
  <c r="X86" i="1"/>
  <c r="X70" i="1"/>
  <c r="X54" i="1"/>
  <c r="X38" i="1"/>
  <c r="X22" i="1"/>
  <c r="X6" i="1"/>
  <c r="X1263" i="1"/>
  <c r="X1167" i="1"/>
  <c r="X1071" i="1"/>
  <c r="X975" i="1"/>
  <c r="X879" i="1"/>
  <c r="X799" i="1"/>
  <c r="X703" i="1"/>
  <c r="X623" i="1"/>
  <c r="X511" i="1"/>
  <c r="X351" i="1"/>
  <c r="X47" i="1"/>
  <c r="X1199" i="1"/>
  <c r="X1119" i="1"/>
  <c r="X1023" i="1"/>
  <c r="X927" i="1"/>
  <c r="X831" i="1"/>
  <c r="X735" i="1"/>
  <c r="X655" i="1"/>
  <c r="X559" i="1"/>
  <c r="X463" i="1"/>
  <c r="X383" i="1"/>
  <c r="X207" i="1"/>
  <c r="X1417" i="1"/>
  <c r="X1353" i="1"/>
  <c r="X1289" i="1"/>
  <c r="X1225" i="1"/>
  <c r="X1177" i="1"/>
  <c r="X1129" i="1"/>
  <c r="X1081" i="1"/>
  <c r="X1033" i="1"/>
  <c r="X953" i="1"/>
  <c r="X1447" i="1"/>
  <c r="X1415" i="1"/>
  <c r="X1383" i="1"/>
  <c r="X1351" i="1"/>
  <c r="X1303" i="1"/>
  <c r="X1271" i="1"/>
  <c r="X1239" i="1"/>
  <c r="X1207" i="1"/>
  <c r="X1175" i="1"/>
  <c r="X1143" i="1"/>
  <c r="X1111" i="1"/>
  <c r="X1079" i="1"/>
  <c r="X1031" i="1"/>
  <c r="X999" i="1"/>
  <c r="X951" i="1"/>
  <c r="X807" i="1"/>
  <c r="X775" i="1"/>
  <c r="X743" i="1"/>
  <c r="X711" i="1"/>
  <c r="X679" i="1"/>
  <c r="X647" i="1"/>
  <c r="X615" i="1"/>
  <c r="X583" i="1"/>
  <c r="X551" i="1"/>
  <c r="X519" i="1"/>
  <c r="X487" i="1"/>
  <c r="X455" i="1"/>
  <c r="X423" i="1"/>
  <c r="X375" i="1"/>
  <c r="X343" i="1"/>
  <c r="X311" i="1"/>
  <c r="X279" i="1"/>
  <c r="X247" i="1"/>
  <c r="X215" i="1"/>
  <c r="X183" i="1"/>
  <c r="X151" i="1"/>
  <c r="X119" i="1"/>
  <c r="X87" i="1"/>
  <c r="X55" i="1"/>
  <c r="X39" i="1"/>
  <c r="X7" i="1"/>
  <c r="X1445" i="1"/>
  <c r="X1413" i="1"/>
  <c r="X1381" i="1"/>
  <c r="X1349" i="1"/>
  <c r="X1317" i="1"/>
  <c r="X1285" i="1"/>
  <c r="X1253" i="1"/>
  <c r="X1221" i="1"/>
  <c r="X1189" i="1"/>
  <c r="X1157" i="1"/>
  <c r="X1125" i="1"/>
  <c r="X1093" i="1"/>
  <c r="X1061" i="1"/>
  <c r="X1029" i="1"/>
  <c r="X997" i="1"/>
  <c r="X965" i="1"/>
  <c r="X933" i="1"/>
  <c r="X901" i="1"/>
  <c r="X853" i="1"/>
  <c r="X741" i="1"/>
  <c r="X1183" i="1"/>
  <c r="X1087" i="1"/>
  <c r="X991" i="1"/>
  <c r="X895" i="1"/>
  <c r="X815" i="1"/>
  <c r="X719" i="1"/>
  <c r="X639" i="1"/>
  <c r="X543" i="1"/>
  <c r="X479" i="1"/>
  <c r="X431" i="1"/>
  <c r="X367" i="1"/>
  <c r="X303" i="1"/>
  <c r="X239" i="1"/>
  <c r="X127" i="1"/>
  <c r="X1433" i="1"/>
  <c r="X1369" i="1"/>
  <c r="X1321" i="1"/>
  <c r="X1241" i="1"/>
  <c r="X1145" i="1"/>
  <c r="X921" i="1"/>
  <c r="X1431" i="1"/>
  <c r="X1399" i="1"/>
  <c r="X1367" i="1"/>
  <c r="X1335" i="1"/>
  <c r="X1319" i="1"/>
  <c r="X1287" i="1"/>
  <c r="X1255" i="1"/>
  <c r="X1223" i="1"/>
  <c r="X1191" i="1"/>
  <c r="X1159" i="1"/>
  <c r="X1127" i="1"/>
  <c r="X1095" i="1"/>
  <c r="X1063" i="1"/>
  <c r="X1047" i="1"/>
  <c r="X1015" i="1"/>
  <c r="X983" i="1"/>
  <c r="X967" i="1"/>
  <c r="X935" i="1"/>
  <c r="X919" i="1"/>
  <c r="X903" i="1"/>
  <c r="X887" i="1"/>
  <c r="X871" i="1"/>
  <c r="X855" i="1"/>
  <c r="X839" i="1"/>
  <c r="X823" i="1"/>
  <c r="X791" i="1"/>
  <c r="X759" i="1"/>
  <c r="X727" i="1"/>
  <c r="X695" i="1"/>
  <c r="X663" i="1"/>
  <c r="X631" i="1"/>
  <c r="X599" i="1"/>
  <c r="X567" i="1"/>
  <c r="X535" i="1"/>
  <c r="X503" i="1"/>
  <c r="X471" i="1"/>
  <c r="X439" i="1"/>
  <c r="X407" i="1"/>
  <c r="X391" i="1"/>
  <c r="X359" i="1"/>
  <c r="X327" i="1"/>
  <c r="X295" i="1"/>
  <c r="X263" i="1"/>
  <c r="X231" i="1"/>
  <c r="X199" i="1"/>
  <c r="X167" i="1"/>
  <c r="X135" i="1"/>
  <c r="X103" i="1"/>
  <c r="X71" i="1"/>
  <c r="X23" i="1"/>
  <c r="X1461" i="1"/>
  <c r="X1429" i="1"/>
  <c r="X1397" i="1"/>
  <c r="X1365" i="1"/>
  <c r="X1333" i="1"/>
  <c r="X1301" i="1"/>
  <c r="X1269" i="1"/>
  <c r="X1237" i="1"/>
  <c r="X1205" i="1"/>
  <c r="X1173" i="1"/>
  <c r="X1141" i="1"/>
  <c r="X1109" i="1"/>
  <c r="X1077" i="1"/>
  <c r="X1045" i="1"/>
  <c r="X1013" i="1"/>
  <c r="X981" i="1"/>
  <c r="X949" i="1"/>
  <c r="X917" i="1"/>
  <c r="X885" i="1"/>
  <c r="X869" i="1"/>
  <c r="X837" i="1"/>
  <c r="X821" i="1"/>
  <c r="X805" i="1"/>
  <c r="X789" i="1"/>
  <c r="X773" i="1"/>
  <c r="X757" i="1"/>
  <c r="X725" i="1"/>
  <c r="X709" i="1"/>
  <c r="X693" i="1"/>
  <c r="X677" i="1"/>
  <c r="X661" i="1"/>
  <c r="X645" i="1"/>
  <c r="X629" i="1"/>
  <c r="X613" i="1"/>
  <c r="X597" i="1"/>
  <c r="X581" i="1"/>
  <c r="X565" i="1"/>
  <c r="X549" i="1"/>
  <c r="X533" i="1"/>
  <c r="X517" i="1"/>
  <c r="X501" i="1"/>
  <c r="X485" i="1"/>
  <c r="X469" i="1"/>
  <c r="X453" i="1"/>
  <c r="X437" i="1"/>
  <c r="X421" i="1"/>
  <c r="X405" i="1"/>
  <c r="X389" i="1"/>
  <c r="X373" i="1"/>
  <c r="X357" i="1"/>
  <c r="X341" i="1"/>
  <c r="X325" i="1"/>
  <c r="X309" i="1"/>
  <c r="X293" i="1"/>
  <c r="X277" i="1"/>
  <c r="X261" i="1"/>
  <c r="X245" i="1"/>
  <c r="X229" i="1"/>
  <c r="X213" i="1"/>
  <c r="X197" i="1"/>
  <c r="X181" i="1"/>
  <c r="X165" i="1"/>
  <c r="X149" i="1"/>
  <c r="X133" i="1"/>
  <c r="X117" i="1"/>
  <c r="X101" i="1"/>
  <c r="X85" i="1"/>
  <c r="X69" i="1"/>
  <c r="X53" i="1"/>
  <c r="X37" i="1"/>
  <c r="X21" i="1"/>
  <c r="X5" i="1"/>
  <c r="X1460" i="1"/>
  <c r="X1428" i="1"/>
  <c r="X1396" i="1"/>
  <c r="X1380" i="1"/>
  <c r="X1348" i="1"/>
  <c r="X1316" i="1"/>
  <c r="X1284" i="1"/>
  <c r="X1252" i="1"/>
  <c r="X1220" i="1"/>
  <c r="X1188" i="1"/>
  <c r="X1172" i="1"/>
  <c r="X1140" i="1"/>
  <c r="X1108" i="1"/>
  <c r="X1076" i="1"/>
  <c r="X1044" i="1"/>
  <c r="X1012" i="1"/>
  <c r="X980" i="1"/>
  <c r="X948" i="1"/>
  <c r="X916" i="1"/>
  <c r="X788" i="1"/>
  <c r="X1459" i="1"/>
  <c r="X1443" i="1"/>
  <c r="X1427" i="1"/>
  <c r="X1411" i="1"/>
  <c r="X1395" i="1"/>
  <c r="X1379" i="1"/>
  <c r="X1363" i="1"/>
  <c r="X1347" i="1"/>
  <c r="X1331" i="1"/>
  <c r="X1315" i="1"/>
  <c r="X1299" i="1"/>
  <c r="X1283" i="1"/>
  <c r="X1267" i="1"/>
  <c r="X1251" i="1"/>
  <c r="X1235" i="1"/>
  <c r="X1219" i="1"/>
  <c r="X1203" i="1"/>
  <c r="X1187" i="1"/>
  <c r="X1171" i="1"/>
  <c r="X1155" i="1"/>
  <c r="X1139" i="1"/>
  <c r="X1123" i="1"/>
  <c r="X1107" i="1"/>
  <c r="X1091" i="1"/>
  <c r="X1075" i="1"/>
  <c r="X1059" i="1"/>
  <c r="X1043" i="1"/>
  <c r="X1027" i="1"/>
  <c r="X1011" i="1"/>
  <c r="X995" i="1"/>
  <c r="X979" i="1"/>
  <c r="X963" i="1"/>
  <c r="X947" i="1"/>
  <c r="X931" i="1"/>
  <c r="X915" i="1"/>
  <c r="X899" i="1"/>
  <c r="X883" i="1"/>
  <c r="X867" i="1"/>
  <c r="X851" i="1"/>
  <c r="X835" i="1"/>
  <c r="X819" i="1"/>
  <c r="X803" i="1"/>
  <c r="X787" i="1"/>
  <c r="X771" i="1"/>
  <c r="X755" i="1"/>
  <c r="X739" i="1"/>
  <c r="X723" i="1"/>
  <c r="X707" i="1"/>
  <c r="X691" i="1"/>
  <c r="X675" i="1"/>
  <c r="X659" i="1"/>
  <c r="X643" i="1"/>
  <c r="X627" i="1"/>
  <c r="X611" i="1"/>
  <c r="X595" i="1"/>
  <c r="X579" i="1"/>
  <c r="X563" i="1"/>
  <c r="X547" i="1"/>
  <c r="X531" i="1"/>
  <c r="X515" i="1"/>
  <c r="X499" i="1"/>
  <c r="X483" i="1"/>
  <c r="X467" i="1"/>
  <c r="X451" i="1"/>
  <c r="X435" i="1"/>
  <c r="X419" i="1"/>
  <c r="X403" i="1"/>
  <c r="X387" i="1"/>
  <c r="X371" i="1"/>
  <c r="X355" i="1"/>
  <c r="X339" i="1"/>
  <c r="X323" i="1"/>
  <c r="X307" i="1"/>
  <c r="X291" i="1"/>
  <c r="X275" i="1"/>
  <c r="X259" i="1"/>
  <c r="X243" i="1"/>
  <c r="X227" i="1"/>
  <c r="X211" i="1"/>
  <c r="X195" i="1"/>
  <c r="X179" i="1"/>
  <c r="X163" i="1"/>
  <c r="X147" i="1"/>
  <c r="X131" i="1"/>
  <c r="X115" i="1"/>
  <c r="X99" i="1"/>
  <c r="X83" i="1"/>
  <c r="X67" i="1"/>
  <c r="X51" i="1"/>
  <c r="X35" i="1"/>
  <c r="X19" i="1"/>
  <c r="X3" i="1"/>
  <c r="X1444" i="1"/>
  <c r="X1412" i="1"/>
  <c r="X1364" i="1"/>
  <c r="X1332" i="1"/>
  <c r="X1300" i="1"/>
  <c r="X1268" i="1"/>
  <c r="X1236" i="1"/>
  <c r="X1204" i="1"/>
  <c r="X1156" i="1"/>
  <c r="X1124" i="1"/>
  <c r="X1092" i="1"/>
  <c r="X1060" i="1"/>
  <c r="X1028" i="1"/>
  <c r="X996" i="1"/>
  <c r="X964" i="1"/>
  <c r="X932" i="1"/>
  <c r="X900" i="1"/>
  <c r="X884" i="1"/>
  <c r="X868" i="1"/>
  <c r="X852" i="1"/>
  <c r="X836" i="1"/>
  <c r="X820" i="1"/>
  <c r="X804" i="1"/>
  <c r="X772" i="1"/>
  <c r="X756" i="1"/>
  <c r="X740" i="1"/>
  <c r="X724" i="1"/>
  <c r="X708" i="1"/>
  <c r="X692" i="1"/>
  <c r="X676" i="1"/>
  <c r="X660" i="1"/>
  <c r="X644" i="1"/>
  <c r="X628" i="1"/>
  <c r="X612" i="1"/>
  <c r="X596" i="1"/>
  <c r="X580" i="1"/>
  <c r="X564" i="1"/>
  <c r="X548" i="1"/>
  <c r="X532" i="1"/>
  <c r="X516" i="1"/>
  <c r="X500" i="1"/>
  <c r="X484" i="1"/>
  <c r="X468" i="1"/>
  <c r="X452" i="1"/>
  <c r="X436" i="1"/>
  <c r="X420" i="1"/>
  <c r="X404" i="1"/>
  <c r="X388" i="1"/>
  <c r="X372" i="1"/>
  <c r="X356" i="1"/>
  <c r="X340" i="1"/>
  <c r="X324" i="1"/>
  <c r="X308" i="1"/>
  <c r="X292" i="1"/>
  <c r="X276" i="1"/>
  <c r="X260" i="1"/>
  <c r="X244" i="1"/>
  <c r="X228" i="1"/>
  <c r="X212" i="1"/>
  <c r="X196" i="1"/>
  <c r="X180" i="1"/>
  <c r="X164" i="1"/>
  <c r="X148" i="1"/>
  <c r="X132" i="1"/>
  <c r="X116" i="1"/>
  <c r="X100" i="1"/>
  <c r="X84" i="1"/>
  <c r="X68" i="1"/>
  <c r="X52" i="1"/>
  <c r="X36" i="1"/>
  <c r="X20" i="1"/>
  <c r="X4" i="1"/>
  <c r="X1458" i="1"/>
  <c r="X1442" i="1"/>
  <c r="X1426" i="1"/>
  <c r="X1410" i="1"/>
  <c r="X1394" i="1"/>
  <c r="X1378" i="1"/>
  <c r="X1362" i="1"/>
  <c r="X1346" i="1"/>
  <c r="X1330" i="1"/>
  <c r="X1314" i="1"/>
  <c r="X1298" i="1"/>
  <c r="X1282" i="1"/>
  <c r="X1266" i="1"/>
  <c r="X1250" i="1"/>
  <c r="X1234" i="1"/>
  <c r="X1218" i="1"/>
  <c r="X1202" i="1"/>
  <c r="X1186" i="1"/>
  <c r="X1170" i="1"/>
  <c r="X1154" i="1"/>
  <c r="X1138" i="1"/>
  <c r="X1122" i="1"/>
  <c r="X1106" i="1"/>
  <c r="X1090" i="1"/>
  <c r="X1074" i="1"/>
  <c r="X1058" i="1"/>
  <c r="X1042" i="1"/>
  <c r="X1026" i="1"/>
  <c r="X1010" i="1"/>
  <c r="X994" i="1"/>
  <c r="X978" i="1"/>
  <c r="X962" i="1"/>
  <c r="X946" i="1"/>
  <c r="X930" i="1"/>
  <c r="X914" i="1"/>
  <c r="X898" i="1"/>
  <c r="X882" i="1"/>
  <c r="X866" i="1"/>
  <c r="X850" i="1"/>
  <c r="X834" i="1"/>
  <c r="X818" i="1"/>
  <c r="X802" i="1"/>
  <c r="X786" i="1"/>
  <c r="X770" i="1"/>
  <c r="X754" i="1"/>
  <c r="X738" i="1"/>
  <c r="X722" i="1"/>
  <c r="X706" i="1"/>
  <c r="X690" i="1"/>
  <c r="X674" i="1"/>
  <c r="X658" i="1"/>
  <c r="X642" i="1"/>
  <c r="X626" i="1"/>
  <c r="X610" i="1"/>
  <c r="X594" i="1"/>
  <c r="X578" i="1"/>
  <c r="X562" i="1"/>
  <c r="X546" i="1"/>
  <c r="X530" i="1"/>
  <c r="X514" i="1"/>
  <c r="X498" i="1"/>
  <c r="X482" i="1"/>
  <c r="X466" i="1"/>
  <c r="X450" i="1"/>
  <c r="X434" i="1"/>
  <c r="X418" i="1"/>
  <c r="X402" i="1"/>
  <c r="X386" i="1"/>
  <c r="X370" i="1"/>
  <c r="X354" i="1"/>
  <c r="X338" i="1"/>
  <c r="X322" i="1"/>
  <c r="X306" i="1"/>
  <c r="X290" i="1"/>
  <c r="X274" i="1"/>
  <c r="X258" i="1"/>
  <c r="X242" i="1"/>
  <c r="X226" i="1"/>
  <c r="X210" i="1"/>
  <c r="X194" i="1"/>
  <c r="X178" i="1"/>
  <c r="X162" i="1"/>
  <c r="X146" i="1"/>
  <c r="X130" i="1"/>
  <c r="X114" i="1"/>
  <c r="X98" i="1"/>
  <c r="X82" i="1"/>
  <c r="X66" i="1"/>
  <c r="X50" i="1"/>
  <c r="X34" i="1"/>
  <c r="X18" i="1"/>
  <c r="H54" i="3"/>
  <c r="E74" i="3"/>
  <c r="E93" i="3"/>
  <c r="H7" i="3"/>
  <c r="H23" i="3"/>
  <c r="H39" i="3"/>
  <c r="H55" i="3"/>
  <c r="H8" i="3"/>
  <c r="H24" i="3"/>
  <c r="H40" i="3"/>
  <c r="H56" i="3"/>
  <c r="H9" i="3"/>
  <c r="H25" i="3"/>
  <c r="H41" i="3"/>
  <c r="H57" i="3"/>
  <c r="H10" i="3"/>
  <c r="H26" i="3"/>
  <c r="H42" i="3"/>
  <c r="H58" i="3"/>
  <c r="H11" i="3"/>
  <c r="H27" i="3"/>
  <c r="H43" i="3"/>
  <c r="H59" i="3"/>
  <c r="H12" i="3"/>
  <c r="H28" i="3"/>
  <c r="H44" i="3"/>
  <c r="H60" i="3"/>
  <c r="B64" i="3"/>
  <c r="H13" i="3"/>
  <c r="H29" i="3"/>
  <c r="H45" i="3"/>
  <c r="H61" i="3"/>
  <c r="H14" i="3"/>
  <c r="H30" i="3"/>
  <c r="H46" i="3"/>
  <c r="B32" i="3"/>
  <c r="H15" i="3"/>
  <c r="H31" i="3"/>
  <c r="H47" i="3"/>
  <c r="H16" i="3"/>
  <c r="H32" i="3"/>
  <c r="H48" i="3"/>
  <c r="H17" i="3"/>
  <c r="H33" i="3"/>
  <c r="H49" i="3"/>
  <c r="H2" i="3"/>
  <c r="H18" i="3"/>
  <c r="H34" i="3"/>
  <c r="H50" i="3"/>
  <c r="H3" i="3"/>
  <c r="H19" i="3"/>
  <c r="H35" i="3"/>
  <c r="H51" i="3"/>
  <c r="E49" i="3"/>
  <c r="H4" i="3"/>
  <c r="H20" i="3"/>
  <c r="H36" i="3"/>
  <c r="H52" i="3"/>
  <c r="H5" i="3"/>
  <c r="H21" i="3"/>
  <c r="H37" i="3"/>
  <c r="H53" i="3"/>
  <c r="H6" i="3"/>
  <c r="H22" i="3"/>
  <c r="H38" i="3"/>
  <c r="B58" i="3"/>
  <c r="B73" i="3"/>
  <c r="B82" i="3"/>
  <c r="E63" i="3"/>
  <c r="B46" i="3"/>
  <c r="E41" i="3"/>
  <c r="B24" i="3"/>
  <c r="E29" i="3"/>
  <c r="E20" i="3"/>
  <c r="E33" i="3" l="1"/>
  <c r="E34" i="3"/>
  <c r="E35" i="3" s="1"/>
  <c r="I38" i="3"/>
  <c r="I50" i="3"/>
  <c r="I14" i="3"/>
  <c r="I26" i="3"/>
  <c r="H62" i="3"/>
  <c r="I2" i="3"/>
  <c r="I62" i="3" l="1"/>
</calcChain>
</file>

<file path=xl/sharedStrings.xml><?xml version="1.0" encoding="utf-8"?>
<sst xmlns="http://schemas.openxmlformats.org/spreadsheetml/2006/main" count="63946" uniqueCount="531">
  <si>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</si>
  <si>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</si>
  <si>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</si>
  <si>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</si>
  <si>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</si>
  <si>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</si>
  <si>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</si>
  <si>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</si>
  <si>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</si>
  <si>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</si>
  <si>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</si>
  <si>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</si>
  <si>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</si>
  <si>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</si>
  <si>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</si>
  <si>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</si>
  <si>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</si>
  <si>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</si>
  <si>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</si>
  <si>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</si>
  <si>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</si>
  <si>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</si>
  <si>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</si>
  <si>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</si>
  <si>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</si>
  <si>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</si>
  <si>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</si>
  <si>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</si>
  <si>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</si>
  <si>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</si>
  <si>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</si>
  <si>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</si>
  <si>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</si>
  <si>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</si>
  <si>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</si>
  <si>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</si>
  <si>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</si>
  <si>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</si>
  <si>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</si>
  <si>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</si>
  <si>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</si>
  <si>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</si>
  <si>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</si>
  <si>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</si>
  <si>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</si>
  <si>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</si>
  <si>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</si>
  <si>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</si>
  <si>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</si>
  <si>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</si>
  <si>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</si>
  <si>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</si>
  <si>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</si>
  <si>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</si>
  <si>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</si>
  <si>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</si>
  <si>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</si>
  <si>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</si>
  <si>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</si>
  <si>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</si>
  <si>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</si>
  <si>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</si>
  <si>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</si>
  <si>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</si>
  <si>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</si>
  <si>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</si>
  <si>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</si>
  <si>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</si>
  <si>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</si>
  <si>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</si>
  <si>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</si>
  <si>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</si>
  <si>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</si>
  <si>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</si>
  <si>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</si>
  <si>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</si>
  <si>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</si>
  <si>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</si>
  <si>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</si>
  <si>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</si>
  <si>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</si>
  <si>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</si>
  <si>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</si>
  <si>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</si>
  <si>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</si>
  <si>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</si>
  <si>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</si>
  <si>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</si>
  <si>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</si>
  <si>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</si>
  <si>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</si>
  <si>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</si>
  <si>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</si>
  <si>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</si>
  <si>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</si>
  <si>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</si>
  <si>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</si>
  <si>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</si>
  <si>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</si>
  <si>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</si>
  <si>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</si>
  <si>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</si>
  <si>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</si>
  <si>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</si>
  <si>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</si>
  <si>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</si>
  <si>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</si>
  <si>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</si>
  <si>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</si>
  <si>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</si>
  <si>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</si>
  <si>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</si>
  <si>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</si>
  <si>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</si>
  <si>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</si>
  <si>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</si>
  <si>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</si>
  <si>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</si>
  <si>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</si>
  <si>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</si>
  <si>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</si>
  <si>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</si>
  <si>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</si>
  <si>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</si>
  <si>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</si>
  <si>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</si>
  <si>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</si>
  <si>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</si>
  <si>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</si>
  <si>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</si>
  <si>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</si>
  <si>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</si>
  <si>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</si>
  <si>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</si>
  <si>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</si>
  <si>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</si>
  <si>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</si>
  <si>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</si>
  <si>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</si>
  <si>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</si>
  <si>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</si>
  <si>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</si>
  <si>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</si>
  <si>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</si>
  <si>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</si>
  <si>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</si>
  <si>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</si>
  <si>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</si>
  <si>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</si>
  <si>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</si>
  <si>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</si>
  <si>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</si>
  <si>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</si>
  <si>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</si>
  <si>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</si>
  <si>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</si>
  <si>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</si>
  <si>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</si>
  <si>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</si>
  <si>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</si>
  <si>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</si>
  <si>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</si>
  <si>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</si>
  <si>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</si>
  <si>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</si>
  <si>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</si>
  <si>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</si>
  <si>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</si>
  <si>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</si>
  <si>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</si>
  <si>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</si>
  <si>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</si>
  <si>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</si>
  <si>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</si>
  <si>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</si>
  <si>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</si>
  <si>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</si>
  <si>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</si>
  <si>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</si>
  <si>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</si>
  <si>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</si>
  <si>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</si>
  <si>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</si>
  <si>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</si>
  <si>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</si>
  <si>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</si>
  <si>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</si>
  <si>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</si>
  <si>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</si>
  <si>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</si>
  <si>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</si>
  <si>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</si>
  <si>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</si>
  <si>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</si>
  <si>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</si>
  <si>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</si>
  <si>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</si>
  <si>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</si>
  <si>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</si>
  <si>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</si>
  <si>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</si>
  <si>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</si>
  <si>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</si>
  <si>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</si>
  <si>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</si>
  <si>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</si>
  <si>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</si>
  <si>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</si>
  <si>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</si>
  <si>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</si>
  <si>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</si>
  <si>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</si>
  <si>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</si>
  <si>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</si>
  <si>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</si>
  <si>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</si>
  <si>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</si>
  <si>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</si>
  <si>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</si>
  <si>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</si>
  <si>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</si>
  <si>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</si>
  <si>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</si>
  <si>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</si>
  <si>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</si>
  <si>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</si>
  <si>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</si>
  <si>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</si>
  <si>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</si>
  <si>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</si>
  <si>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</si>
  <si>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</si>
  <si>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</si>
  <si>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</si>
  <si>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</si>
  <si>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</si>
  <si>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</si>
  <si>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</si>
  <si>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</si>
  <si>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</si>
  <si>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</si>
  <si>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</si>
  <si>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</si>
  <si>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</si>
  <si>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</si>
  <si>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</si>
  <si>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</si>
  <si>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</si>
  <si>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</si>
  <si>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</si>
  <si>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</si>
  <si>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</si>
  <si>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</si>
  <si>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</si>
  <si>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</si>
  <si>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</si>
  <si>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Bedroom</t>
  </si>
  <si>
    <t>Kitchen</t>
  </si>
  <si>
    <t>the property's sale price in dollars. This is the target variable that you're trying to predict.</t>
  </si>
  <si>
    <t>The building class</t>
  </si>
  <si>
    <t>The general zoning classification</t>
  </si>
  <si>
    <t>Linear feet of street connected to property</t>
  </si>
  <si>
    <t>Lot size in square feet</t>
  </si>
  <si>
    <t>Type of road access</t>
  </si>
  <si>
    <t>Type of alley access</t>
  </si>
  <si>
    <t>General shape of property</t>
  </si>
  <si>
    <t>Flatness of the property</t>
  </si>
  <si>
    <t>Type of utilities available</t>
  </si>
  <si>
    <t>Lot configuration</t>
  </si>
  <si>
    <t>Slope of property</t>
  </si>
  <si>
    <t>Physical locations within Ames city limits</t>
  </si>
  <si>
    <t>Proximity to main road or railroad</t>
  </si>
  <si>
    <t>Proximity to main road or railroad (if a second is present)</t>
  </si>
  <si>
    <t>Type of dwelling</t>
  </si>
  <si>
    <t>Style of dwelling</t>
  </si>
  <si>
    <t>Overall material and finish quality</t>
  </si>
  <si>
    <t>Overall condition rating</t>
  </si>
  <si>
    <t>Original construction date</t>
  </si>
  <si>
    <t>Remodel date</t>
  </si>
  <si>
    <t>Type of roof</t>
  </si>
  <si>
    <t>Roof material</t>
  </si>
  <si>
    <t>Exterior covering on house</t>
  </si>
  <si>
    <t>Exterior covering on house (if more than one material)</t>
  </si>
  <si>
    <t>Masonry veneer type</t>
  </si>
  <si>
    <t>Masonry veneer area in square feet</t>
  </si>
  <si>
    <t>Exterior material quality</t>
  </si>
  <si>
    <t>Present condition of the material on the exterior</t>
  </si>
  <si>
    <t>Type of foundation</t>
  </si>
  <si>
    <t>Height of the basement</t>
  </si>
  <si>
    <t>General condition of the basement</t>
  </si>
  <si>
    <t>Walkout or garden level basement walls</t>
  </si>
  <si>
    <t>Quality of basement finished area</t>
  </si>
  <si>
    <t>Type 1 finished square feet</t>
  </si>
  <si>
    <t>Quality of second finished area (if present)</t>
  </si>
  <si>
    <t>Type 2 finished square feet</t>
  </si>
  <si>
    <t>Unfinished square feet of basement area</t>
  </si>
  <si>
    <t>Total square feet of basement area</t>
  </si>
  <si>
    <t>Type of heating</t>
  </si>
  <si>
    <t>Heating quality and condition</t>
  </si>
  <si>
    <t>Central air conditioning</t>
  </si>
  <si>
    <t>Electrical system</t>
  </si>
  <si>
    <t>First Floor square feet</t>
  </si>
  <si>
    <t>Second floor square feet</t>
  </si>
  <si>
    <t>Low quality finished square feet (all floors)</t>
  </si>
  <si>
    <t>Above grade (ground) living area square feet</t>
  </si>
  <si>
    <t>Basement full bathrooms</t>
  </si>
  <si>
    <t>Basement half bathrooms</t>
  </si>
  <si>
    <t>Full bathrooms above grade</t>
  </si>
  <si>
    <t>Half baths above grade</t>
  </si>
  <si>
    <t>Number of bedrooms above basement level</t>
  </si>
  <si>
    <t>Number of kitchens</t>
  </si>
  <si>
    <t>Kitchen quality</t>
  </si>
  <si>
    <t>Total rooms above grade (does not include bathrooms)</t>
  </si>
  <si>
    <t>Home functionality rating</t>
  </si>
  <si>
    <t>Number of fireplaces</t>
  </si>
  <si>
    <t>Fireplace quality</t>
  </si>
  <si>
    <t>Garage location</t>
  </si>
  <si>
    <t>Year garage was built</t>
  </si>
  <si>
    <t>Interior finish of the garage</t>
  </si>
  <si>
    <t>Size of garage in car capacity</t>
  </si>
  <si>
    <t>Size of garage in square feet</t>
  </si>
  <si>
    <t>Garage quality</t>
  </si>
  <si>
    <t>Garage condition</t>
  </si>
  <si>
    <t>Paved driveway</t>
  </si>
  <si>
    <t>Wood deck area in square feet</t>
  </si>
  <si>
    <t>Open porch area in square feet</t>
  </si>
  <si>
    <t>Enclosed porch area in square feet</t>
  </si>
  <si>
    <t>Three season porch area in square feet</t>
  </si>
  <si>
    <t>Screen porch area in square feet</t>
  </si>
  <si>
    <t>Pool area in square feet</t>
  </si>
  <si>
    <t>Pool quality</t>
  </si>
  <si>
    <t>Fence quality</t>
  </si>
  <si>
    <t>Miscellaneous feature not covered in other categories</t>
  </si>
  <si>
    <t>$Value of miscellaneous feature</t>
  </si>
  <si>
    <t>Month Sold</t>
  </si>
  <si>
    <t>Type of sale</t>
  </si>
  <si>
    <t>Year Sold</t>
  </si>
  <si>
    <t>Condition of sale</t>
  </si>
  <si>
    <t>YearBuilt-YearRemodAdd</t>
  </si>
  <si>
    <t>Remodel?</t>
  </si>
  <si>
    <t>Warranty Deed - Conventional</t>
  </si>
  <si>
    <t>Warranty Deed - Cash</t>
  </si>
  <si>
    <t>Warranty Deed - VA Loan</t>
  </si>
  <si>
    <t>Home just constructed and sold</t>
  </si>
  <si>
    <t>Court Officer Deed/Estate</t>
  </si>
  <si>
    <t>Contract 15% Down payment regular terms</t>
  </si>
  <si>
    <t>Contract Low Down payment and low interest</t>
  </si>
  <si>
    <t>Contract Low Interest</t>
  </si>
  <si>
    <t>Contract Low Down</t>
  </si>
  <si>
    <t>Abnormal Sale -  trade, foreclosure, short sale</t>
  </si>
  <si>
    <t>Normal Sale</t>
  </si>
  <si>
    <t>Adjoining Land Purchase</t>
  </si>
  <si>
    <t>Allocation - two linked properties with separate deeds, typically condo with a garage unit</t>
  </si>
  <si>
    <t>Sale between family members</t>
  </si>
  <si>
    <t>Home was not completed when last assessed (associated with New Homes)</t>
  </si>
  <si>
    <t>Typical Functionality</t>
  </si>
  <si>
    <t>Minor Deduction 1</t>
  </si>
  <si>
    <t>Minor Deduction 2</t>
  </si>
  <si>
    <t>Moderate Deductions</t>
  </si>
  <si>
    <t>Major Deductions 1</t>
  </si>
  <si>
    <t>Major Deductions 2</t>
  </si>
  <si>
    <t>Severely Damaged</t>
  </si>
  <si>
    <t>Salvage Only</t>
  </si>
  <si>
    <t>Agriculture</t>
  </si>
  <si>
    <t>Commercial</t>
  </si>
  <si>
    <t>Floating Village Residential</t>
  </si>
  <si>
    <t>Industrial</t>
  </si>
  <si>
    <t>Residential High Density</t>
  </si>
  <si>
    <t>Residential Low Density</t>
  </si>
  <si>
    <t>Residential Low Density Park</t>
  </si>
  <si>
    <t>Residential Medium Density</t>
  </si>
  <si>
    <t>All public Utilities (E,G,W,&amp; S)</t>
  </si>
  <si>
    <t>Electricity, Gas, and Water (Septic Tank)</t>
  </si>
  <si>
    <t>Electricity and Gas Only</t>
  </si>
  <si>
    <t>Electricity only</t>
  </si>
  <si>
    <t>Single-family Detached</t>
  </si>
  <si>
    <t>Two-family Conversion; originally built as one-family dwelling</t>
  </si>
  <si>
    <t>Townhouse End Unit</t>
  </si>
  <si>
    <t>Townhouse Inside Unit</t>
  </si>
  <si>
    <t>Remodel</t>
  </si>
  <si>
    <t>10 - Very Excellent</t>
  </si>
  <si>
    <t>9 - Excellent</t>
  </si>
  <si>
    <t>8 - Very Good</t>
  </si>
  <si>
    <t>7 - Good</t>
  </si>
  <si>
    <t>6 - Above Average</t>
  </si>
  <si>
    <t>5 - Average</t>
  </si>
  <si>
    <t>4 - Below Average</t>
  </si>
  <si>
    <t>3 - Fair</t>
  </si>
  <si>
    <t>2 - Poor</t>
  </si>
  <si>
    <t>1 - Very Poor</t>
  </si>
  <si>
    <t>Gravel</t>
  </si>
  <si>
    <t>Paved</t>
  </si>
  <si>
    <t>Regular</t>
  </si>
  <si>
    <t>Moderately Irregular</t>
  </si>
  <si>
    <t>Slightly Irregular</t>
  </si>
  <si>
    <t>Irregular</t>
  </si>
  <si>
    <t>HomeStyle</t>
  </si>
  <si>
    <t>One story</t>
  </si>
  <si>
    <t>One and one-half story: 2nd level finished</t>
  </si>
  <si>
    <t>One and one-half story: 2nd level unfinished</t>
  </si>
  <si>
    <t>Two story</t>
  </si>
  <si>
    <t>Two and one-half story: 2nd level finished</t>
  </si>
  <si>
    <t>Two and one-half story: 2nd level unfinished</t>
  </si>
  <si>
    <t>Split Foyer</t>
  </si>
  <si>
    <t>Split Level</t>
  </si>
  <si>
    <t>Excellent</t>
  </si>
  <si>
    <t>Good</t>
  </si>
  <si>
    <t>Fair</t>
  </si>
  <si>
    <t>No Pool</t>
  </si>
  <si>
    <t>Average/Typical</t>
  </si>
  <si>
    <t>More than one type of garage</t>
  </si>
  <si>
    <t>Attached to home</t>
  </si>
  <si>
    <t>Basement Garage</t>
  </si>
  <si>
    <t>Built-In (Garage part of house - typically has room above garage)</t>
  </si>
  <si>
    <t>Car Port</t>
  </si>
  <si>
    <t>Detached from home</t>
  </si>
  <si>
    <t>No Garage</t>
  </si>
  <si>
    <t>MoYrSold</t>
  </si>
  <si>
    <t>Sum by Year</t>
  </si>
  <si>
    <t>Row Labels</t>
  </si>
  <si>
    <t>Sum of SalePrice</t>
  </si>
  <si>
    <t>Mean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</si>
  <si>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</si>
  <si>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</si>
  <si>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</si>
  <si>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</si>
  <si>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</si>
  <si>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</si>
  <si>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</si>
  <si>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</si>
  <si>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</si>
  <si>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</si>
  <si>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DecadeBuilt</t>
  </si>
  <si>
    <t>1870-1879</t>
  </si>
  <si>
    <t>1880-1889</t>
  </si>
  <si>
    <t>1890-1899</t>
  </si>
  <si>
    <t>1900-1909</t>
  </si>
  <si>
    <t>1910-1919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</si>
  <si>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</si>
  <si>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</si>
  <si>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</si>
  <si>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</si>
  <si>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</si>
  <si>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</si>
  <si>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</si>
  <si>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</si>
  <si>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</si>
  <si>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</si>
  <si>
    <t>In this scenario, you're working as an analyst at an investment bank.</t>
  </si>
  <si>
    <t>They've asked you to look into the factors that drive home prices.</t>
  </si>
  <si>
    <t xml:space="preserve">The team that you're working with wants to understand how it should allocate dollars earmarked for investment into mortgage-backed securities. 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</si>
  <si>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</si>
  <si>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</si>
  <si>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</si>
  <si>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</si>
  <si>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</si>
  <si>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</si>
  <si>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</si>
  <si>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</si>
  <si>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</si>
  <si>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</si>
  <si>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</si>
  <si>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</si>
  <si>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(Multiple Items)</t>
  </si>
  <si>
    <t>Remodel &lt;10 yrs</t>
  </si>
  <si>
    <t>Sum of YearBuilt</t>
  </si>
  <si>
    <t>Sum of YearRemodAdd</t>
  </si>
  <si>
    <t>Ho: μ1 - μ2 = 0
Ha: μ1 - μ2 ≠ 0</t>
  </si>
  <si>
    <t>Remodel &lt; 5 Yrs</t>
  </si>
  <si>
    <t>Remodel &lt; 15 Yrs</t>
  </si>
  <si>
    <t>New Construction or Remodel &lt;= 5 Years</t>
  </si>
  <si>
    <t>No Remodel or Remodel &gt; 5 Years</t>
  </si>
  <si>
    <t>No Remodel or Remodel &gt; 10 Yrs</t>
  </si>
  <si>
    <t>New Construction or Remodel &lt;= 10 Yrs</t>
  </si>
  <si>
    <t>No or &gt; 10 Yrs</t>
  </si>
  <si>
    <t>New or &lt;= 10 Yrs</t>
  </si>
  <si>
    <t>No or &gt; 5 Yrs</t>
  </si>
  <si>
    <t>New or &lt;= 5 Yrs</t>
  </si>
  <si>
    <t>SalesPrice of Single Story Homes</t>
  </si>
  <si>
    <t>SalesPrice of Multi-Story Homes</t>
  </si>
  <si>
    <t>Multi-Story</t>
  </si>
  <si>
    <t>Single Story</t>
  </si>
  <si>
    <t>No Remodel or Remodel &gt; 15 Yrs</t>
  </si>
  <si>
    <t>New Construction or Remodel &lt;= 15 Yrs</t>
  </si>
  <si>
    <t>No or &gt; 15 Yrs</t>
  </si>
  <si>
    <t>New or &lt;= 15 Yrs</t>
  </si>
  <si>
    <t>Other Lot Configuration SalesPrice</t>
  </si>
  <si>
    <t>total sample size</t>
  </si>
  <si>
    <t>mean difference</t>
  </si>
  <si>
    <t>confidence interval</t>
  </si>
  <si>
    <t>lower limit</t>
  </si>
  <si>
    <t>upper limit</t>
  </si>
  <si>
    <t>standard error of difference</t>
  </si>
  <si>
    <t>Standard error</t>
  </si>
  <si>
    <t>No or &gt;5 Yrs</t>
  </si>
  <si>
    <t>Margin of error upper</t>
  </si>
  <si>
    <t>Margin of error lower</t>
  </si>
  <si>
    <t>Other Lot Config</t>
  </si>
  <si>
    <t>Cul-de-Sac</t>
  </si>
  <si>
    <t>New or 10 &lt;= Yrs</t>
  </si>
  <si>
    <t>Corner Lot</t>
  </si>
  <si>
    <t>Corner Lot SalesPrice</t>
  </si>
  <si>
    <t>Other Lot Config SalesPrice</t>
  </si>
  <si>
    <t>Upper limit</t>
  </si>
  <si>
    <t>Lower limit</t>
  </si>
  <si>
    <t>Reject the null hypothesis where new homes and homes remodeled in the last 5 years are not likely to have a higher value</t>
  </si>
  <si>
    <t xml:space="preserve">The difference is significant as p &lt; 0.05 </t>
  </si>
  <si>
    <t>Reject the null hypothesis where new homes and homes remodeled in the last 10 
years are not likely to have a higher value</t>
  </si>
  <si>
    <t>Reject the null hypothesis where new homes and homes remodeled in the last 15 
years are not likely to have a higher value</t>
  </si>
  <si>
    <t>The difference is significant as p &lt; 0.05</t>
  </si>
  <si>
    <t>The difference is significant as p = 0.018</t>
  </si>
  <si>
    <t>With 95% confidence, the mean difference is between 1676.09 and 17959.19</t>
  </si>
  <si>
    <t>With 95% confidence, the mean difference is between 57970.45 and 80207.82</t>
  </si>
  <si>
    <t>With 95% confidence, the mean difference is between 52290.42 and 68922.57</t>
  </si>
  <si>
    <t>With 95% confidence, the mean difference is between 61638.37 and 76542.13</t>
  </si>
  <si>
    <t>The difference is significant as p &lt;0.05</t>
  </si>
  <si>
    <t>With 95% confidence, the mean difference is between 26387.97 and 65387.72</t>
  </si>
  <si>
    <t>Reject the null hypothesis where homes located in cul-de-sacs 
do not have a higher value</t>
  </si>
  <si>
    <t xml:space="preserve">Fails to reject the null that homes in corner lots do not have a higher value </t>
  </si>
  <si>
    <t>The difference is not significant at p = 0.880</t>
  </si>
  <si>
    <t>With 95% confidence, the mean difference is between 10311.36 and 12024.40</t>
  </si>
  <si>
    <t xml:space="preserve">  </t>
  </si>
  <si>
    <r>
      <rPr>
        <u/>
        <sz val="11"/>
        <color theme="1"/>
        <rFont val="Calibri"/>
        <family val="2"/>
        <scheme val="minor"/>
      </rPr>
      <t>Null:</t>
    </r>
    <r>
      <rPr>
        <sz val="11"/>
        <color theme="1"/>
        <rFont val="Calibri"/>
        <family val="2"/>
        <scheme val="minor"/>
      </rPr>
      <t xml:space="preserve"> Homes are not more likely to have higher value if they are new or remodeled in the last 5 years
</t>
    </r>
    <r>
      <rPr>
        <u/>
        <sz val="11"/>
        <color theme="1"/>
        <rFont val="Calibri"/>
        <family val="2"/>
        <scheme val="minor"/>
      </rPr>
      <t>Alternate:</t>
    </r>
    <r>
      <rPr>
        <sz val="11"/>
        <color theme="1"/>
        <rFont val="Calibri"/>
        <family val="2"/>
        <scheme val="minor"/>
      </rPr>
      <t xml:space="preserve"> Homes are likely to have higher value more if they are new or remodeled in the last 5 years</t>
    </r>
  </si>
  <si>
    <r>
      <rPr>
        <u/>
        <sz val="11"/>
        <color theme="1"/>
        <rFont val="Calibri"/>
        <family val="2"/>
        <scheme val="minor"/>
      </rPr>
      <t>Null:</t>
    </r>
    <r>
      <rPr>
        <sz val="11"/>
        <color theme="1"/>
        <rFont val="Calibri"/>
        <family val="2"/>
        <scheme val="minor"/>
      </rPr>
      <t xml:space="preserve"> Homes are not more likely to have higher value if they are new or remodeled in the last 10 years
</t>
    </r>
    <r>
      <rPr>
        <u/>
        <sz val="11"/>
        <color theme="1"/>
        <rFont val="Calibri"/>
        <family val="2"/>
        <scheme val="minor"/>
      </rPr>
      <t xml:space="preserve">Alternate: </t>
    </r>
    <r>
      <rPr>
        <sz val="11"/>
        <color theme="1"/>
        <rFont val="Calibri"/>
        <family val="2"/>
        <scheme val="minor"/>
      </rPr>
      <t>Homes are likely to have higher value more if they are new or remodeled in the last 10 years</t>
    </r>
  </si>
  <si>
    <r>
      <rPr>
        <u/>
        <sz val="11"/>
        <color theme="1"/>
        <rFont val="Calibri"/>
        <family val="2"/>
        <scheme val="minor"/>
      </rPr>
      <t>Null:</t>
    </r>
    <r>
      <rPr>
        <sz val="11"/>
        <color theme="1"/>
        <rFont val="Calibri"/>
        <family val="2"/>
        <scheme val="minor"/>
      </rPr>
      <t xml:space="preserve"> Homes are not more likely to have higher value if they are new or remodeled in the last 15 years
</t>
    </r>
    <r>
      <rPr>
        <u/>
        <sz val="11"/>
        <color theme="1"/>
        <rFont val="Calibri"/>
        <family val="2"/>
        <scheme val="minor"/>
      </rPr>
      <t>Alternate:</t>
    </r>
    <r>
      <rPr>
        <sz val="11"/>
        <color theme="1"/>
        <rFont val="Calibri"/>
        <family val="2"/>
        <scheme val="minor"/>
      </rPr>
      <t xml:space="preserve"> Homes are likely to have higher value more if they are new or remodeled in the last 15 years</t>
    </r>
  </si>
  <si>
    <r>
      <rPr>
        <u/>
        <sz val="11"/>
        <color theme="1"/>
        <rFont val="Calibri"/>
        <family val="2"/>
        <scheme val="minor"/>
      </rPr>
      <t>Null:</t>
    </r>
    <r>
      <rPr>
        <sz val="11"/>
        <color theme="1"/>
        <rFont val="Calibri"/>
        <family val="2"/>
        <scheme val="minor"/>
      </rPr>
      <t xml:space="preserve"> Multi-level homes have the same value as single story homes
</t>
    </r>
    <r>
      <rPr>
        <u/>
        <sz val="11"/>
        <color theme="1"/>
        <rFont val="Calibri"/>
        <family val="2"/>
        <scheme val="minor"/>
      </rPr>
      <t>Alternate:</t>
    </r>
    <r>
      <rPr>
        <sz val="11"/>
        <color theme="1"/>
        <rFont val="Calibri"/>
        <family val="2"/>
        <scheme val="minor"/>
      </rPr>
      <t xml:space="preserve"> Multi-level homes have more value than single story homes</t>
    </r>
  </si>
  <si>
    <r>
      <rPr>
        <u/>
        <sz val="11"/>
        <color theme="1"/>
        <rFont val="Calibri"/>
        <family val="2"/>
        <scheme val="minor"/>
      </rPr>
      <t>Null:</t>
    </r>
    <r>
      <rPr>
        <sz val="11"/>
        <color theme="1"/>
        <rFont val="Calibri"/>
        <family val="2"/>
        <scheme val="minor"/>
      </rPr>
      <t xml:space="preserve"> Homes located in cul-de-sacs do not have a higher value
</t>
    </r>
    <r>
      <rPr>
        <u/>
        <sz val="11"/>
        <color theme="1"/>
        <rFont val="Calibri"/>
        <family val="2"/>
        <scheme val="minor"/>
      </rPr>
      <t>Alternate:</t>
    </r>
    <r>
      <rPr>
        <sz val="11"/>
        <color theme="1"/>
        <rFont val="Calibri"/>
        <family val="2"/>
        <scheme val="minor"/>
      </rPr>
      <t xml:space="preserve"> Homes located in cul-de-sacs tend to have a higher value</t>
    </r>
  </si>
  <si>
    <r>
      <rPr>
        <u/>
        <sz val="11"/>
        <color theme="1"/>
        <rFont val="Calibri"/>
        <family val="2"/>
        <scheme val="minor"/>
      </rPr>
      <t>Null:</t>
    </r>
    <r>
      <rPr>
        <sz val="11"/>
        <color theme="1"/>
        <rFont val="Calibri"/>
        <family val="2"/>
        <scheme val="minor"/>
      </rPr>
      <t xml:space="preserve"> Homes located in corner lots do not have a higher value than other homes
</t>
    </r>
    <r>
      <rPr>
        <u/>
        <sz val="11"/>
        <color theme="1"/>
        <rFont val="Calibri"/>
        <family val="2"/>
        <scheme val="minor"/>
      </rPr>
      <t>Alternate:</t>
    </r>
    <r>
      <rPr>
        <sz val="11"/>
        <color theme="1"/>
        <rFont val="Calibri"/>
        <family val="2"/>
        <scheme val="minor"/>
      </rPr>
      <t xml:space="preserve"> Homes located in corner lots have a higher value than other homes</t>
    </r>
  </si>
  <si>
    <t>Cul-de-Sac SalesPrice</t>
  </si>
  <si>
    <t xml:space="preserve"> </t>
  </si>
  <si>
    <t>Reject the null hypothesis where multi-level homes have a similar value 
to single story homes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</si>
</sst>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164" fontId="0" fillId="0" borderId="0" xfId="1" applyNumberFormat="1" applyFont="1"/>
    <xf numFmtId="0" fontId="0" fillId="33" borderId="0" xfId="0" applyFill="1"/>
    <xf numFmtId="0" fontId="0" fillId="34" borderId="0" xfId="0" applyFill="1"/>
    <xf numFmtId="0" fontId="0" fillId="0" borderId="0" xfId="0" applyAlignment="1">
      <alignment wrapText="1"/>
    </xf>
    <xf numFmtId="0" fontId="16" fillId="0" borderId="0" xfId="0" applyFont="1"/>
    <xf numFmtId="0" fontId="0" fillId="34" borderId="0" xfId="0" applyFill="1" applyAlignment="1">
      <alignment wrapText="1"/>
    </xf>
    <xf numFmtId="0" fontId="0" fillId="33" borderId="0" xfId="0" applyFill="1" applyAlignment="1">
      <alignment wrapText="1"/>
    </xf>
    <xf numFmtId="17" fontId="0" fillId="0" borderId="0" xfId="0" applyNumberFormat="1"/>
    <xf numFmtId="17" fontId="0" fillId="0" borderId="10" xfId="0" applyNumberFormat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1" xfId="0" applyBorder="1"/>
    <xf numFmtId="0" fontId="18" fillId="0" borderId="12" xfId="0" applyFont="1" applyBorder="1" applyAlignment="1">
      <alignment horizontal="center"/>
    </xf>
    <xf numFmtId="0" fontId="18" fillId="0" borderId="12" xfId="0" applyFont="1" applyBorder="1" applyAlignment="1">
      <alignment horizontal="centerContinuous"/>
    </xf>
    <xf numFmtId="0" fontId="18" fillId="0" borderId="10" xfId="0" applyFont="1" applyBorder="1"/>
    <xf numFmtId="0" fontId="18" fillId="0" borderId="12" xfId="0" applyFont="1" applyBorder="1"/>
    <xf numFmtId="0" fontId="18" fillId="0" borderId="0" xfId="0" applyFont="1" applyAlignment="1">
      <alignment horizontal="center"/>
    </xf>
    <xf numFmtId="0" fontId="16" fillId="0" borderId="16" xfId="0" applyFont="1" applyBorder="1"/>
    <xf numFmtId="0" fontId="16" fillId="0" borderId="17" xfId="0" applyFont="1" applyBorder="1"/>
    <xf numFmtId="0" fontId="16" fillId="0" borderId="18" xfId="0" applyFont="1" applyBorder="1"/>
    <xf numFmtId="0" fontId="16" fillId="0" borderId="11" xfId="0" applyFont="1" applyBorder="1"/>
    <xf numFmtId="0" fontId="16" fillId="0" borderId="19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5" xfId="0" applyBorder="1"/>
    <xf numFmtId="0" fontId="16" fillId="0" borderId="13" xfId="0" applyFont="1" applyBorder="1"/>
    <xf numFmtId="0" fontId="16" fillId="0" borderId="14" xfId="0" applyFont="1" applyBorder="1"/>
    <xf numFmtId="0" fontId="16" fillId="0" borderId="15" xfId="0" applyFont="1" applyBorder="1"/>
    <xf numFmtId="0" fontId="0" fillId="0" borderId="0" xfId="0" applyAlignment="1">
      <alignment vertical="center"/>
    </xf>
    <xf numFmtId="0" fontId="0" fillId="0" borderId="20" xfId="0" applyBorder="1" applyAlignment="1">
      <alignment horizontal="center" vertical="center" wrapText="1"/>
    </xf>
    <xf numFmtId="164" fontId="0" fillId="0" borderId="0" xfId="0" applyNumberFormat="1"/>
    <xf numFmtId="0" fontId="0" fillId="0" borderId="20" xfId="0" applyBorder="1" applyAlignment="1">
      <alignment horizontal="center" wrapText="1"/>
    </xf>
    <xf numFmtId="0" fontId="16" fillId="0" borderId="13" xfId="0" applyFont="1" applyBorder="1" applyAlignment="1">
      <alignment horizontal="center" wrapText="1"/>
    </xf>
    <xf numFmtId="0" fontId="16" fillId="0" borderId="14" xfId="0" applyFont="1" applyBorder="1" applyAlignment="1">
      <alignment horizontal="center" wrapText="1"/>
    </xf>
    <xf numFmtId="0" fontId="16" fillId="0" borderId="15" xfId="0" applyFont="1" applyBorder="1" applyAlignment="1">
      <alignment horizontal="center" wrapText="1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'Remodel&lt;5yrs'!$P$28:$Q$28</c:f>
                <c:numCache>
                  <c:formatCode>General</c:formatCode>
                  <c:ptCount val="2"/>
                  <c:pt idx="0">
                    <c:v>3939.938951904363</c:v>
                  </c:pt>
                  <c:pt idx="1">
                    <c:v>10397.221511549378</c:v>
                  </c:pt>
                </c:numCache>
              </c:numRef>
            </c:plus>
            <c:minus>
              <c:numRef>
                <c:f>'Remodel&lt;5yrs'!$P$29:$Q$29</c:f>
                <c:numCache>
                  <c:formatCode>General</c:formatCode>
                  <c:ptCount val="2"/>
                  <c:pt idx="0">
                    <c:v>3939.938951904363</c:v>
                  </c:pt>
                  <c:pt idx="1">
                    <c:v>10397.221511549378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'Remodel&lt;5yrs'!$P$23:$Q$23</c:f>
              <c:strCache>
                <c:ptCount val="2"/>
                <c:pt idx="0">
                  <c:v>No or &gt;5 Yrs</c:v>
                </c:pt>
                <c:pt idx="1">
                  <c:v>New or &lt;= 5 Yrs</c:v>
                </c:pt>
              </c:strCache>
            </c:strRef>
          </c:cat>
          <c:val>
            <c:numRef>
              <c:f>'Remodel&lt;5yrs'!$P$24:$Q$24</c:f>
              <c:numCache>
                <c:formatCode>General</c:formatCode>
                <c:ptCount val="2"/>
                <c:pt idx="0">
                  <c:v>166014.97991266375</c:v>
                </c:pt>
                <c:pt idx="1">
                  <c:v>235104.10793650793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2-4A17-8B01-655DDE48B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9722464"/>
        <c:axId val="349717056"/>
      </c:barChart>
      <c:catAx>
        <c:axId val="34972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17056"/>
        <c:crosses val="autoZero"/>
        <c:auto val="1"/>
        <c:lblAlgn val="ctr"/>
        <c:lblOffset val="100"/>
        <c:noMultiLvlLbl val="0"/>
      </c:catAx>
      <c:valAx>
        <c:axId val="3497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2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'Remodel&lt;10yrs'!$P$28:$Q$28</c:f>
                <c:numCache>
                  <c:formatCode>General</c:formatCode>
                  <c:ptCount val="2"/>
                  <c:pt idx="0">
                    <c:v>4292.7963202363135</c:v>
                  </c:pt>
                  <c:pt idx="1">
                    <c:v>7122.4259847374597</c:v>
                  </c:pt>
                </c:numCache>
              </c:numRef>
            </c:plus>
            <c:minus>
              <c:numRef>
                <c:f>'Remodel&lt;10yrs'!$P$29:$Q$29</c:f>
                <c:numCache>
                  <c:formatCode>General</c:formatCode>
                  <c:ptCount val="2"/>
                  <c:pt idx="0">
                    <c:v>4292.7963202363135</c:v>
                  </c:pt>
                  <c:pt idx="1">
                    <c:v>7122.4259847374597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'Remodel&lt;10yrs'!$P$23:$Q$23</c:f>
              <c:strCache>
                <c:ptCount val="2"/>
                <c:pt idx="0">
                  <c:v>No or &gt; 10 Yrs</c:v>
                </c:pt>
                <c:pt idx="1">
                  <c:v>New or 10 &lt;= Yrs</c:v>
                </c:pt>
              </c:strCache>
            </c:strRef>
          </c:cat>
          <c:val>
            <c:numRef>
              <c:f>'Remodel&lt;10yrs'!$P$24:$Q$24</c:f>
              <c:numCache>
                <c:formatCode>General</c:formatCode>
                <c:ptCount val="2"/>
                <c:pt idx="0">
                  <c:v>158006.95704845816</c:v>
                </c:pt>
                <c:pt idx="1">
                  <c:v>218613.45833333334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F-4719-91C9-D915F4E0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982752"/>
        <c:axId val="727991904"/>
      </c:barChart>
      <c:catAx>
        <c:axId val="72798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91904"/>
        <c:crosses val="autoZero"/>
        <c:auto val="1"/>
        <c:lblAlgn val="ctr"/>
        <c:lblOffset val="100"/>
        <c:noMultiLvlLbl val="0"/>
      </c:catAx>
      <c:valAx>
        <c:axId val="72799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82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'Remodel&lt;15yrs'!$P$28:$Q$28</c:f>
                <c:numCache>
                  <c:formatCode>General</c:formatCode>
                  <c:ptCount val="2"/>
                  <c:pt idx="0">
                    <c:v>3683.5447091443452</c:v>
                  </c:pt>
                  <c:pt idx="1">
                    <c:v>6477.8078347992769</c:v>
                  </c:pt>
                </c:numCache>
              </c:numRef>
            </c:plus>
            <c:minus>
              <c:numRef>
                <c:f>'Remodel&lt;15yrs'!$P$29:$Q$29</c:f>
                <c:numCache>
                  <c:formatCode>General</c:formatCode>
                  <c:ptCount val="2"/>
                  <c:pt idx="0">
                    <c:v>3683.5447091443452</c:v>
                  </c:pt>
                  <c:pt idx="1">
                    <c:v>6477.8078347992769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'Remodel&lt;15yrs'!$P$23:$Q$23</c:f>
              <c:strCache>
                <c:ptCount val="2"/>
                <c:pt idx="0">
                  <c:v>No or &gt; 15 Yrs</c:v>
                </c:pt>
                <c:pt idx="1">
                  <c:v>New or &lt;= 15 Yrs</c:v>
                </c:pt>
              </c:strCache>
            </c:strRef>
          </c:cat>
          <c:val>
            <c:numRef>
              <c:f>'Remodel&lt;15yrs'!$P$24:$Q$24</c:f>
              <c:numCache>
                <c:formatCode>General</c:formatCode>
                <c:ptCount val="2"/>
                <c:pt idx="0">
                  <c:v>147322.51199999999</c:v>
                </c:pt>
                <c:pt idx="1">
                  <c:v>216412.76338028169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2-4224-9089-3483216B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7928256"/>
        <c:axId val="727932832"/>
      </c:barChart>
      <c:catAx>
        <c:axId val="72792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32832"/>
        <c:crosses val="autoZero"/>
        <c:auto val="1"/>
        <c:lblAlgn val="ctr"/>
        <c:lblOffset val="100"/>
        <c:noMultiLvlLbl val="0"/>
      </c:catAx>
      <c:valAx>
        <c:axId val="7279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2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'Single vs MultiStory'!$L$28:$M$28</c:f>
                <c:numCache>
                  <c:formatCode>General</c:formatCode>
                  <c:ptCount val="2"/>
                  <c:pt idx="0">
                    <c:v>5900.4352499084107</c:v>
                  </c:pt>
                  <c:pt idx="1">
                    <c:v>5609.7829125172721</c:v>
                  </c:pt>
                </c:numCache>
              </c:numRef>
            </c:plus>
            <c:minus>
              <c:numRef>
                <c:f>'Single vs MultiStory'!$L$29:$M$29</c:f>
                <c:numCache>
                  <c:formatCode>General</c:formatCode>
                  <c:ptCount val="2"/>
                  <c:pt idx="0">
                    <c:v>5900.4352499084107</c:v>
                  </c:pt>
                  <c:pt idx="1">
                    <c:v>5609.7829125172721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'Single vs MultiStory'!$L$23:$M$23</c:f>
              <c:strCache>
                <c:ptCount val="2"/>
                <c:pt idx="0">
                  <c:v>Multi-Story</c:v>
                </c:pt>
                <c:pt idx="1">
                  <c:v>Single Story</c:v>
                </c:pt>
              </c:strCache>
            </c:strRef>
          </c:cat>
          <c:val>
            <c:numRef>
              <c:f>'Single vs MultiStory'!$L$24:$M$24</c:f>
              <c:numCache>
                <c:formatCode>General</c:formatCode>
                <c:ptCount val="2"/>
                <c:pt idx="0">
                  <c:v>185803.11852861036</c:v>
                </c:pt>
                <c:pt idx="1">
                  <c:v>175985.47796143251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B-4AF0-B3A9-3CEA0A186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8034336"/>
        <c:axId val="728050144"/>
      </c:barChart>
      <c:catAx>
        <c:axId val="72803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50144"/>
        <c:crosses val="autoZero"/>
        <c:auto val="1"/>
        <c:lblAlgn val="ctr"/>
        <c:lblOffset val="100"/>
        <c:noMultiLvlLbl val="0"/>
      </c:catAx>
      <c:valAx>
        <c:axId val="7280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3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'LotConfig - CulDeSac'!$L$28:$M$28</c:f>
                <c:numCache>
                  <c:formatCode>General</c:formatCode>
                  <c:ptCount val="2"/>
                  <c:pt idx="0">
                    <c:v>19050.166014985829</c:v>
                  </c:pt>
                  <c:pt idx="1">
                    <c:v>4163.6899475200089</c:v>
                  </c:pt>
                </c:numCache>
              </c:numRef>
            </c:plus>
            <c:minus>
              <c:numRef>
                <c:f>'LotConfig - CulDeSac'!$L$29:$M$29</c:f>
                <c:numCache>
                  <c:formatCode>General</c:formatCode>
                  <c:ptCount val="2"/>
                  <c:pt idx="0">
                    <c:v>19050.166014985829</c:v>
                  </c:pt>
                  <c:pt idx="1">
                    <c:v>4163.6899475200089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'LotConfig - CulDeSac'!$L$23:$M$23</c:f>
              <c:strCache>
                <c:ptCount val="2"/>
                <c:pt idx="0">
                  <c:v>Cul-de-Sac</c:v>
                </c:pt>
                <c:pt idx="1">
                  <c:v>Other Lot Config</c:v>
                </c:pt>
              </c:strCache>
            </c:strRef>
          </c:cat>
          <c:val>
            <c:numRef>
              <c:f>'LotConfig - CulDeSac'!$L$24:$M$24</c:f>
              <c:numCache>
                <c:formatCode>General</c:formatCode>
                <c:ptCount val="2"/>
                <c:pt idx="0">
                  <c:v>223854.61702127659</c:v>
                </c:pt>
                <c:pt idx="1">
                  <c:v>177966.77306002929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A8-805C-96A25D841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123696"/>
        <c:axId val="756117872"/>
      </c:barChart>
      <c:catAx>
        <c:axId val="7561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17872"/>
        <c:crosses val="autoZero"/>
        <c:auto val="1"/>
        <c:lblAlgn val="ctr"/>
        <c:lblOffset val="100"/>
        <c:noMultiLvlLbl val="0"/>
      </c:catAx>
      <c:valAx>
        <c:axId val="7561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2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'LotConfig - Corner'!$L$28:$M$28</c:f>
                <c:numCache>
                  <c:formatCode>General</c:formatCode>
                  <c:ptCount val="2"/>
                  <c:pt idx="0">
                    <c:v>10242.051171975159</c:v>
                  </c:pt>
                  <c:pt idx="1">
                    <c:v>4452.1930203852025</c:v>
                  </c:pt>
                </c:numCache>
              </c:numRef>
            </c:plus>
            <c:minus>
              <c:numRef>
                <c:f>'LotConfig - Corner'!$L$29:$M$29</c:f>
                <c:numCache>
                  <c:formatCode>General</c:formatCode>
                  <c:ptCount val="2"/>
                  <c:pt idx="0">
                    <c:v>10242.051171975159</c:v>
                  </c:pt>
                  <c:pt idx="1">
                    <c:v>4452.1930203852025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'LotConfig - Corner'!$L$23:$M$23</c:f>
              <c:strCache>
                <c:ptCount val="2"/>
                <c:pt idx="0">
                  <c:v>Corner Lot</c:v>
                </c:pt>
                <c:pt idx="1">
                  <c:v>Other Lot Config</c:v>
                </c:pt>
              </c:strCache>
            </c:strRef>
          </c:cat>
          <c:val>
            <c:numRef>
              <c:f>'LotConfig - Corner'!$L$24:$M$24</c:f>
              <c:numCache>
                <c:formatCode>General</c:formatCode>
                <c:ptCount val="2"/>
                <c:pt idx="0">
                  <c:v>181623.42585551331</c:v>
                </c:pt>
                <c:pt idx="1">
                  <c:v>180766.90476190476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2-4F35-AA3B-4E50341B2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5438736"/>
        <c:axId val="875437072"/>
      </c:barChart>
      <c:catAx>
        <c:axId val="8754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37072"/>
        <c:crosses val="autoZero"/>
        <c:auto val="1"/>
        <c:lblAlgn val="ctr"/>
        <c:lblOffset val="100"/>
        <c:noMultiLvlLbl val="0"/>
      </c:catAx>
      <c:valAx>
        <c:axId val="8754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3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CE6904D3-34E0-4355-8F0E-AA073654F11C}">
          <cx:tx>
            <cx:txData>
              <cx:f>_xlchart.v1.0</cx:f>
              <cx:v> SalePrice 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152400</xdr:rowOff>
    </xdr:from>
    <xdr:to>
      <xdr:col>12</xdr:col>
      <xdr:colOff>257175</xdr:colOff>
      <xdr:row>21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958D623-3A2A-407F-B707-7820B4214B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152400"/>
              <a:ext cx="8172450" cy="3952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600075</xdr:colOff>
      <xdr:row>29</xdr:row>
      <xdr:rowOff>185736</xdr:rowOff>
    </xdr:from>
    <xdr:to>
      <xdr:col>19</xdr:col>
      <xdr:colOff>247650</xdr:colOff>
      <xdr:row>46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215C0-358E-2B9F-2B07-37B67AF95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561975</xdr:colOff>
      <xdr:row>30</xdr:row>
      <xdr:rowOff>119061</xdr:rowOff>
    </xdr:from>
    <xdr:to>
      <xdr:col>19</xdr:col>
      <xdr:colOff>333375</xdr:colOff>
      <xdr:row>46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CC13E-5C72-4574-98F2-D7F07207F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666749</xdr:colOff>
      <xdr:row>29</xdr:row>
      <xdr:rowOff>171449</xdr:rowOff>
    </xdr:from>
    <xdr:to>
      <xdr:col>19</xdr:col>
      <xdr:colOff>314324</xdr:colOff>
      <xdr:row>46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8325F-A534-F414-CE40-CD76B2334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390525</xdr:colOff>
      <xdr:row>30</xdr:row>
      <xdr:rowOff>85725</xdr:rowOff>
    </xdr:from>
    <xdr:to>
      <xdr:col>15</xdr:col>
      <xdr:colOff>176212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579BC-D63E-DFCE-FD5F-3EC1A4A89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781050</xdr:colOff>
      <xdr:row>29</xdr:row>
      <xdr:rowOff>114300</xdr:rowOff>
    </xdr:from>
    <xdr:to>
      <xdr:col>15</xdr:col>
      <xdr:colOff>542925</xdr:colOff>
      <xdr:row>46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62470-CB0D-BE39-8F71-CCB9857CB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708218</xdr:colOff>
      <xdr:row>30</xdr:row>
      <xdr:rowOff>72389</xdr:rowOff>
    </xdr:from>
    <xdr:to>
      <xdr:col>16</xdr:col>
      <xdr:colOff>438149</xdr:colOff>
      <xdr:row>48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21477-F56F-E242-7F74-448675A05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o Mares" refreshedDate="44879.500416087962" createdVersion="8" refreshedVersion="8" minRefreshableVersion="3" recordCount="1460" xr:uid="{787F862A-65DE-47E8-A72D-3383ED109312}">
  <cacheSource type="worksheet">
    <worksheetSource ref="A1:CJ1461" sheet="capstone2data-housing"/>
  </cacheSource>
  <cacheFields count="88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DecadeBuilt" numFmtId="0">
      <sharedItems/>
    </cacheField>
    <cacheField name="YearRemodAdd" numFmtId="0">
      <sharedItems containsSemiMixedTypes="0" containsString="0" containsNumber="1" containsInteger="1" minValue="1950" maxValue="2010"/>
    </cacheField>
    <cacheField name="YearBuilt-YearRemodAdd" numFmtId="0">
      <sharedItems containsSemiMixedTypes="0" containsString="0" containsNumber="1" containsInteger="1" minValue="0" maxValue="123"/>
    </cacheField>
    <cacheField name="Remodel?" numFmtId="0">
      <sharedItems/>
    </cacheField>
    <cacheField name="Remodel &lt; 5 Yrs" numFmtId="0">
      <sharedItems count="2">
        <s v="N"/>
        <s v="Y"/>
      </sharedItems>
    </cacheField>
    <cacheField name="Remodel &lt;10 yrs" numFmtId="0">
      <sharedItems count="2">
        <s v="Y"/>
        <s v="N"/>
      </sharedItems>
    </cacheField>
    <cacheField name="Remodel &lt; 15 Yrs" numFmtId="0">
      <sharedItems count="2">
        <s v="Y"/>
        <s v="N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MoYrSold" numFmtId="0">
      <sharedItems count="55">
        <s v="2/2008"/>
        <s v="5/2007"/>
        <s v="9/2008"/>
        <s v="2/2006"/>
        <s v="12/2008"/>
        <s v="10/2009"/>
        <s v="8/2007"/>
        <s v="11/2009"/>
        <s v="4/2008"/>
        <s v="1/2008"/>
        <s v="7/2006"/>
        <s v="5/2008"/>
        <s v="7/2007"/>
        <s v="3/2010"/>
        <s v="10/2006"/>
        <s v="6/2008"/>
        <s v="5/2009"/>
        <s v="11/2006"/>
        <s v="6/2007"/>
        <s v="5/2010"/>
        <s v="7/2009"/>
        <s v="12/2006"/>
        <s v="7/2008"/>
        <s v="4/2010"/>
        <s v="9/2006"/>
        <s v="6/2009"/>
        <s v="1/2010"/>
        <s v="12/2007"/>
        <s v="5/2006"/>
        <s v="2/2010"/>
        <s v="8/2009"/>
        <s v="1/2007"/>
        <s v="2/2007"/>
        <s v="8/2006"/>
        <s v="3/2007"/>
        <s v="10/2007"/>
        <s v="2/2009"/>
        <s v="7/2010"/>
        <s v="6/2010"/>
        <s v="12/2009"/>
        <s v="3/2006"/>
        <s v="10/2008"/>
        <s v="4/2006"/>
        <s v="3/2009"/>
        <s v="11/2007"/>
        <s v="4/2009"/>
        <s v="8/2008"/>
        <s v="9/2009"/>
        <s v="4/2007"/>
        <s v="3/2008"/>
        <s v="1/2009"/>
        <s v="6/2006"/>
        <s v="1/2006"/>
        <s v="11/2008"/>
        <s v="9/2007"/>
      </sharedItems>
    </cacheField>
    <cacheField name="SaleType" numFmtId="0">
      <sharedItems/>
    </cacheField>
    <cacheField name="SaleCondition" numFmtId="0">
      <sharedItems/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x v="0"/>
    <x v="0"/>
    <n v="8450"/>
    <s v="Pave"/>
    <s v="NA"/>
    <x v="0"/>
    <x v="0"/>
    <s v="AllPub"/>
    <x v="0"/>
    <s v="Gtl"/>
    <s v="CollgCr"/>
    <s v="Norm"/>
    <s v="Norm"/>
    <x v="0"/>
    <x v="0"/>
    <n v="7"/>
    <n v="5"/>
    <n v="2003"/>
    <s v="2000's"/>
    <n v="2003"/>
    <n v="0"/>
    <s v="N"/>
    <x v="0"/>
    <x v="0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x v="0"/>
    <s v="WD"/>
    <s v="Normal"/>
    <x v="0"/>
  </r>
  <r>
    <x v="1"/>
    <n v="20"/>
    <x v="0"/>
    <x v="1"/>
    <n v="9600"/>
    <s v="Pave"/>
    <s v="NA"/>
    <x v="0"/>
    <x v="0"/>
    <s v="AllPub"/>
    <x v="1"/>
    <s v="Gtl"/>
    <s v="Veenker"/>
    <s v="Feedr"/>
    <s v="Norm"/>
    <x v="0"/>
    <x v="1"/>
    <n v="6"/>
    <n v="8"/>
    <n v="1976"/>
    <s v="70's"/>
    <n v="1976"/>
    <n v="0"/>
    <s v="N"/>
    <x v="0"/>
    <x v="1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x v="1"/>
    <s v="WD"/>
    <s v="Normal"/>
    <x v="1"/>
  </r>
  <r>
    <x v="2"/>
    <n v="60"/>
    <x v="0"/>
    <x v="2"/>
    <n v="11250"/>
    <s v="Pave"/>
    <s v="NA"/>
    <x v="1"/>
    <x v="0"/>
    <s v="AllPub"/>
    <x v="0"/>
    <s v="Gtl"/>
    <s v="CollgCr"/>
    <s v="Norm"/>
    <s v="Norm"/>
    <x v="0"/>
    <x v="0"/>
    <n v="7"/>
    <n v="5"/>
    <n v="2001"/>
    <s v="2000's"/>
    <n v="2002"/>
    <n v="1"/>
    <s v="Y"/>
    <x v="0"/>
    <x v="0"/>
    <x v="0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0"/>
    <x v="2"/>
    <s v="WD"/>
    <s v="Normal"/>
    <x v="2"/>
  </r>
  <r>
    <x v="3"/>
    <n v="70"/>
    <x v="0"/>
    <x v="3"/>
    <n v="9550"/>
    <s v="Pave"/>
    <s v="NA"/>
    <x v="1"/>
    <x v="0"/>
    <s v="AllPub"/>
    <x v="2"/>
    <s v="Gtl"/>
    <s v="Crawfor"/>
    <s v="Norm"/>
    <s v="Norm"/>
    <x v="0"/>
    <x v="0"/>
    <n v="7"/>
    <n v="5"/>
    <n v="1915"/>
    <s v="10's"/>
    <n v="1970"/>
    <n v="55"/>
    <s v="Y"/>
    <x v="0"/>
    <x v="1"/>
    <x v="1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2"/>
    <x v="3"/>
    <s v="WD"/>
    <s v="Abnorml"/>
    <x v="3"/>
  </r>
  <r>
    <x v="4"/>
    <n v="60"/>
    <x v="0"/>
    <x v="4"/>
    <n v="14260"/>
    <s v="Pave"/>
    <s v="NA"/>
    <x v="1"/>
    <x v="0"/>
    <s v="AllPub"/>
    <x v="1"/>
    <s v="Gtl"/>
    <s v="NoRidge"/>
    <s v="Norm"/>
    <s v="Norm"/>
    <x v="0"/>
    <x v="0"/>
    <n v="8"/>
    <n v="5"/>
    <n v="2000"/>
    <s v="2000's"/>
    <n v="2000"/>
    <n v="0"/>
    <s v="N"/>
    <x v="0"/>
    <x v="0"/>
    <x v="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0"/>
    <x v="4"/>
    <s v="WD"/>
    <s v="Normal"/>
    <x v="4"/>
  </r>
  <r>
    <x v="5"/>
    <n v="50"/>
    <x v="0"/>
    <x v="5"/>
    <n v="14115"/>
    <s v="Pave"/>
    <s v="NA"/>
    <x v="1"/>
    <x v="0"/>
    <s v="AllPub"/>
    <x v="0"/>
    <s v="Gtl"/>
    <s v="Mitchel"/>
    <s v="Norm"/>
    <s v="Norm"/>
    <x v="0"/>
    <x v="2"/>
    <n v="5"/>
    <n v="5"/>
    <n v="1993"/>
    <s v="90's"/>
    <n v="1995"/>
    <n v="2"/>
    <s v="Y"/>
    <x v="0"/>
    <x v="1"/>
    <x v="0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3"/>
    <x v="5"/>
    <s v="WD"/>
    <s v="Normal"/>
    <x v="5"/>
  </r>
  <r>
    <x v="6"/>
    <n v="20"/>
    <x v="0"/>
    <x v="6"/>
    <n v="10084"/>
    <s v="Pave"/>
    <s v="NA"/>
    <x v="0"/>
    <x v="0"/>
    <s v="AllPub"/>
    <x v="0"/>
    <s v="Gtl"/>
    <s v="Somerst"/>
    <s v="Norm"/>
    <s v="Norm"/>
    <x v="0"/>
    <x v="1"/>
    <n v="8"/>
    <n v="5"/>
    <n v="2004"/>
    <s v="2000's"/>
    <n v="2005"/>
    <n v="1"/>
    <s v="Y"/>
    <x v="1"/>
    <x v="0"/>
    <x v="0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1"/>
    <x v="6"/>
    <s v="WD"/>
    <s v="Normal"/>
    <x v="6"/>
  </r>
  <r>
    <x v="7"/>
    <n v="60"/>
    <x v="0"/>
    <x v="7"/>
    <n v="10382"/>
    <s v="Pave"/>
    <s v="NA"/>
    <x v="1"/>
    <x v="0"/>
    <s v="AllPub"/>
    <x v="2"/>
    <s v="Gtl"/>
    <s v="NWAmes"/>
    <s v="PosN"/>
    <s v="Norm"/>
    <x v="0"/>
    <x v="0"/>
    <n v="7"/>
    <n v="6"/>
    <n v="1973"/>
    <s v="70's"/>
    <n v="1973"/>
    <n v="0"/>
    <s v="N"/>
    <x v="0"/>
    <x v="1"/>
    <x v="1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3"/>
    <x v="7"/>
    <s v="WD"/>
    <s v="Normal"/>
    <x v="7"/>
  </r>
  <r>
    <x v="8"/>
    <n v="50"/>
    <x v="1"/>
    <x v="8"/>
    <n v="6120"/>
    <s v="Pave"/>
    <s v="NA"/>
    <x v="0"/>
    <x v="0"/>
    <s v="AllPub"/>
    <x v="0"/>
    <s v="Gtl"/>
    <s v="OldTown"/>
    <s v="Artery"/>
    <s v="Norm"/>
    <x v="0"/>
    <x v="2"/>
    <n v="7"/>
    <n v="5"/>
    <n v="1931"/>
    <s v="30's"/>
    <n v="1950"/>
    <n v="19"/>
    <s v="Y"/>
    <x v="0"/>
    <x v="1"/>
    <x v="1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0"/>
    <x v="8"/>
    <s v="WD"/>
    <s v="Abnorml"/>
    <x v="8"/>
  </r>
  <r>
    <x v="9"/>
    <n v="190"/>
    <x v="0"/>
    <x v="9"/>
    <n v="7420"/>
    <s v="Pave"/>
    <s v="NA"/>
    <x v="0"/>
    <x v="0"/>
    <s v="AllPub"/>
    <x v="2"/>
    <s v="Gtl"/>
    <s v="BrkSide"/>
    <s v="Artery"/>
    <s v="Artery"/>
    <x v="1"/>
    <x v="3"/>
    <n v="5"/>
    <n v="6"/>
    <n v="1939"/>
    <s v="30's"/>
    <n v="1950"/>
    <n v="11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0"/>
    <x v="9"/>
    <s v="WD"/>
    <s v="Normal"/>
    <x v="9"/>
  </r>
  <r>
    <x v="10"/>
    <n v="20"/>
    <x v="0"/>
    <x v="10"/>
    <n v="11200"/>
    <s v="Pave"/>
    <s v="NA"/>
    <x v="0"/>
    <x v="0"/>
    <s v="AllPub"/>
    <x v="0"/>
    <s v="Gtl"/>
    <s v="Sawyer"/>
    <s v="Norm"/>
    <s v="Norm"/>
    <x v="0"/>
    <x v="1"/>
    <n v="5"/>
    <n v="5"/>
    <n v="1965"/>
    <s v="60's"/>
    <n v="1965"/>
    <n v="0"/>
    <s v="N"/>
    <x v="0"/>
    <x v="1"/>
    <x v="1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x v="0"/>
    <s v="WD"/>
    <s v="Normal"/>
    <x v="10"/>
  </r>
  <r>
    <x v="11"/>
    <n v="60"/>
    <x v="0"/>
    <x v="5"/>
    <n v="11924"/>
    <s v="Pave"/>
    <s v="NA"/>
    <x v="1"/>
    <x v="0"/>
    <s v="AllPub"/>
    <x v="0"/>
    <s v="Gtl"/>
    <s v="NridgHt"/>
    <s v="Norm"/>
    <s v="Norm"/>
    <x v="0"/>
    <x v="0"/>
    <n v="9"/>
    <n v="5"/>
    <n v="2005"/>
    <s v="2000's"/>
    <n v="2006"/>
    <n v="1"/>
    <s v="Y"/>
    <x v="1"/>
    <x v="0"/>
    <x v="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2"/>
    <x v="10"/>
    <s v="New"/>
    <s v="Partial"/>
    <x v="11"/>
  </r>
  <r>
    <x v="12"/>
    <n v="20"/>
    <x v="0"/>
    <x v="7"/>
    <n v="12968"/>
    <s v="Pave"/>
    <s v="NA"/>
    <x v="2"/>
    <x v="0"/>
    <s v="AllPub"/>
    <x v="0"/>
    <s v="Gtl"/>
    <s v="Sawyer"/>
    <s v="Norm"/>
    <s v="Norm"/>
    <x v="0"/>
    <x v="1"/>
    <n v="5"/>
    <n v="6"/>
    <n v="1962"/>
    <s v="60's"/>
    <n v="1962"/>
    <n v="0"/>
    <s v="N"/>
    <x v="0"/>
    <x v="1"/>
    <x v="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0"/>
    <x v="2"/>
    <s v="WD"/>
    <s v="Normal"/>
    <x v="12"/>
  </r>
  <r>
    <x v="13"/>
    <n v="20"/>
    <x v="0"/>
    <x v="11"/>
    <n v="10652"/>
    <s v="Pave"/>
    <s v="NA"/>
    <x v="1"/>
    <x v="0"/>
    <s v="AllPub"/>
    <x v="0"/>
    <s v="Gtl"/>
    <s v="CollgCr"/>
    <s v="Norm"/>
    <s v="Norm"/>
    <x v="0"/>
    <x v="1"/>
    <n v="7"/>
    <n v="5"/>
    <n v="2006"/>
    <s v="2000's"/>
    <n v="2007"/>
    <n v="1"/>
    <s v="Y"/>
    <x v="1"/>
    <x v="0"/>
    <x v="0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1"/>
    <x v="6"/>
    <s v="New"/>
    <s v="Partial"/>
    <x v="13"/>
  </r>
  <r>
    <x v="14"/>
    <n v="20"/>
    <x v="0"/>
    <x v="7"/>
    <n v="10920"/>
    <s v="Pave"/>
    <s v="NA"/>
    <x v="1"/>
    <x v="0"/>
    <s v="AllPub"/>
    <x v="2"/>
    <s v="Gtl"/>
    <s v="NAmes"/>
    <s v="Norm"/>
    <s v="Norm"/>
    <x v="0"/>
    <x v="1"/>
    <n v="6"/>
    <n v="5"/>
    <n v="1960"/>
    <s v="60's"/>
    <n v="1960"/>
    <n v="0"/>
    <s v="N"/>
    <x v="0"/>
    <x v="1"/>
    <x v="1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0"/>
    <x v="11"/>
    <s v="WD"/>
    <s v="Normal"/>
    <x v="14"/>
  </r>
  <r>
    <x v="15"/>
    <n v="45"/>
    <x v="1"/>
    <x v="8"/>
    <n v="6120"/>
    <s v="Pave"/>
    <s v="NA"/>
    <x v="0"/>
    <x v="0"/>
    <s v="AllPub"/>
    <x v="2"/>
    <s v="Gtl"/>
    <s v="BrkSide"/>
    <s v="Norm"/>
    <s v="Norm"/>
    <x v="0"/>
    <x v="3"/>
    <n v="7"/>
    <n v="8"/>
    <n v="1929"/>
    <s v="20's"/>
    <n v="2001"/>
    <n v="72"/>
    <s v="Y"/>
    <x v="0"/>
    <x v="0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1"/>
    <x v="12"/>
    <s v="WD"/>
    <s v="Normal"/>
    <x v="15"/>
  </r>
  <r>
    <x v="16"/>
    <n v="20"/>
    <x v="0"/>
    <x v="7"/>
    <n v="11241"/>
    <s v="Pave"/>
    <s v="NA"/>
    <x v="1"/>
    <x v="0"/>
    <s v="AllPub"/>
    <x v="3"/>
    <s v="Gtl"/>
    <s v="NAmes"/>
    <s v="Norm"/>
    <s v="Norm"/>
    <x v="0"/>
    <x v="1"/>
    <n v="6"/>
    <n v="7"/>
    <n v="1970"/>
    <s v="70's"/>
    <n v="1970"/>
    <n v="0"/>
    <s v="N"/>
    <x v="0"/>
    <x v="1"/>
    <x v="1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4"/>
    <x v="13"/>
    <s v="WD"/>
    <s v="Normal"/>
    <x v="16"/>
  </r>
  <r>
    <x v="17"/>
    <n v="90"/>
    <x v="0"/>
    <x v="12"/>
    <n v="10791"/>
    <s v="Pave"/>
    <s v="NA"/>
    <x v="0"/>
    <x v="0"/>
    <s v="AllPub"/>
    <x v="0"/>
    <s v="Gtl"/>
    <s v="Sawyer"/>
    <s v="Norm"/>
    <s v="Norm"/>
    <x v="2"/>
    <x v="1"/>
    <n v="4"/>
    <n v="5"/>
    <n v="1967"/>
    <s v="60's"/>
    <n v="1967"/>
    <n v="0"/>
    <s v="N"/>
    <x v="0"/>
    <x v="1"/>
    <x v="1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2"/>
    <x v="14"/>
    <s v="WD"/>
    <s v="Normal"/>
    <x v="17"/>
  </r>
  <r>
    <x v="18"/>
    <n v="20"/>
    <x v="0"/>
    <x v="13"/>
    <n v="13695"/>
    <s v="Pave"/>
    <s v="NA"/>
    <x v="0"/>
    <x v="0"/>
    <s v="AllPub"/>
    <x v="0"/>
    <s v="Gtl"/>
    <s v="SawyerW"/>
    <s v="RRAe"/>
    <s v="Norm"/>
    <x v="0"/>
    <x v="1"/>
    <n v="5"/>
    <n v="5"/>
    <n v="2004"/>
    <s v="2000's"/>
    <n v="2004"/>
    <n v="0"/>
    <s v="N"/>
    <x v="0"/>
    <x v="0"/>
    <x v="0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0"/>
    <x v="15"/>
    <s v="WD"/>
    <s v="Normal"/>
    <x v="18"/>
  </r>
  <r>
    <x v="19"/>
    <n v="20"/>
    <x v="0"/>
    <x v="10"/>
    <n v="7560"/>
    <s v="Pave"/>
    <s v="NA"/>
    <x v="0"/>
    <x v="0"/>
    <s v="AllPub"/>
    <x v="0"/>
    <s v="Gtl"/>
    <s v="NAmes"/>
    <s v="Norm"/>
    <s v="Norm"/>
    <x v="0"/>
    <x v="1"/>
    <n v="5"/>
    <n v="6"/>
    <n v="1958"/>
    <s v="50's"/>
    <n v="1965"/>
    <n v="7"/>
    <s v="Y"/>
    <x v="0"/>
    <x v="1"/>
    <x v="1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3"/>
    <x v="16"/>
    <s v="COD"/>
    <s v="Abnorml"/>
    <x v="19"/>
  </r>
  <r>
    <x v="20"/>
    <n v="60"/>
    <x v="0"/>
    <x v="14"/>
    <n v="14215"/>
    <s v="Pave"/>
    <s v="NA"/>
    <x v="1"/>
    <x v="0"/>
    <s v="AllPub"/>
    <x v="2"/>
    <s v="Gtl"/>
    <s v="NridgHt"/>
    <s v="Norm"/>
    <s v="Norm"/>
    <x v="0"/>
    <x v="0"/>
    <n v="8"/>
    <n v="5"/>
    <n v="2005"/>
    <s v="2000's"/>
    <n v="2006"/>
    <n v="1"/>
    <s v="Y"/>
    <x v="1"/>
    <x v="0"/>
    <x v="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2"/>
    <x v="17"/>
    <s v="New"/>
    <s v="Partial"/>
    <x v="20"/>
  </r>
  <r>
    <x v="21"/>
    <n v="45"/>
    <x v="1"/>
    <x v="15"/>
    <n v="7449"/>
    <s v="Pave"/>
    <s v="Grvl"/>
    <x v="0"/>
    <x v="1"/>
    <s v="AllPub"/>
    <x v="0"/>
    <s v="Gtl"/>
    <s v="IDOTRR"/>
    <s v="Norm"/>
    <s v="Norm"/>
    <x v="0"/>
    <x v="3"/>
    <n v="7"/>
    <n v="7"/>
    <n v="1930"/>
    <s v="30's"/>
    <n v="1950"/>
    <n v="20"/>
    <s v="Y"/>
    <x v="0"/>
    <x v="1"/>
    <x v="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"/>
    <x v="18"/>
    <s v="WD"/>
    <s v="Normal"/>
    <x v="21"/>
  </r>
  <r>
    <x v="22"/>
    <n v="20"/>
    <x v="0"/>
    <x v="6"/>
    <n v="9742"/>
    <s v="Pave"/>
    <s v="NA"/>
    <x v="0"/>
    <x v="0"/>
    <s v="AllPub"/>
    <x v="0"/>
    <s v="Gtl"/>
    <s v="CollgCr"/>
    <s v="Norm"/>
    <s v="Norm"/>
    <x v="0"/>
    <x v="1"/>
    <n v="8"/>
    <n v="5"/>
    <n v="2002"/>
    <s v="2000's"/>
    <n v="2002"/>
    <n v="0"/>
    <s v="N"/>
    <x v="0"/>
    <x v="0"/>
    <x v="0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0"/>
    <x v="2"/>
    <s v="WD"/>
    <s v="Normal"/>
    <x v="22"/>
  </r>
  <r>
    <x v="23"/>
    <n v="120"/>
    <x v="1"/>
    <x v="16"/>
    <n v="4224"/>
    <s v="Pave"/>
    <s v="NA"/>
    <x v="0"/>
    <x v="0"/>
    <s v="AllPub"/>
    <x v="0"/>
    <s v="Gtl"/>
    <s v="MeadowV"/>
    <s v="Norm"/>
    <s v="Norm"/>
    <x v="3"/>
    <x v="1"/>
    <n v="5"/>
    <n v="7"/>
    <n v="1976"/>
    <s v="70's"/>
    <n v="1976"/>
    <n v="0"/>
    <s v="N"/>
    <x v="0"/>
    <x v="1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"/>
    <x v="18"/>
    <s v="WD"/>
    <s v="Normal"/>
    <x v="8"/>
  </r>
  <r>
    <x v="24"/>
    <n v="20"/>
    <x v="0"/>
    <x v="7"/>
    <n v="8246"/>
    <s v="Pave"/>
    <s v="NA"/>
    <x v="1"/>
    <x v="0"/>
    <s v="AllPub"/>
    <x v="0"/>
    <s v="Gtl"/>
    <s v="Sawyer"/>
    <s v="Norm"/>
    <s v="Norm"/>
    <x v="0"/>
    <x v="1"/>
    <n v="5"/>
    <n v="8"/>
    <n v="1968"/>
    <s v="60's"/>
    <n v="2001"/>
    <n v="33"/>
    <s v="Y"/>
    <x v="0"/>
    <x v="0"/>
    <x v="0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4"/>
    <x v="19"/>
    <s v="WD"/>
    <s v="Normal"/>
    <x v="23"/>
  </r>
  <r>
    <x v="25"/>
    <n v="20"/>
    <x v="0"/>
    <x v="17"/>
    <n v="14230"/>
    <s v="Pave"/>
    <s v="NA"/>
    <x v="0"/>
    <x v="0"/>
    <s v="AllPub"/>
    <x v="2"/>
    <s v="Gtl"/>
    <s v="NridgHt"/>
    <s v="Norm"/>
    <s v="Norm"/>
    <x v="0"/>
    <x v="1"/>
    <n v="8"/>
    <n v="5"/>
    <n v="2007"/>
    <s v="2000's"/>
    <n v="2007"/>
    <n v="0"/>
    <s v="N"/>
    <x v="1"/>
    <x v="0"/>
    <x v="0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3"/>
    <x v="20"/>
    <s v="WD"/>
    <s v="Normal"/>
    <x v="24"/>
  </r>
  <r>
    <x v="26"/>
    <n v="20"/>
    <x v="0"/>
    <x v="3"/>
    <n v="7200"/>
    <s v="Pave"/>
    <s v="NA"/>
    <x v="0"/>
    <x v="0"/>
    <s v="AllPub"/>
    <x v="2"/>
    <s v="Gtl"/>
    <s v="NAmes"/>
    <s v="Norm"/>
    <s v="Norm"/>
    <x v="0"/>
    <x v="1"/>
    <n v="5"/>
    <n v="7"/>
    <n v="1951"/>
    <s v="50's"/>
    <n v="2000"/>
    <n v="49"/>
    <s v="Y"/>
    <x v="0"/>
    <x v="0"/>
    <x v="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4"/>
    <x v="19"/>
    <s v="WD"/>
    <s v="Normal"/>
    <x v="25"/>
  </r>
  <r>
    <x v="27"/>
    <n v="20"/>
    <x v="0"/>
    <x v="18"/>
    <n v="11478"/>
    <s v="Pave"/>
    <s v="NA"/>
    <x v="0"/>
    <x v="0"/>
    <s v="AllPub"/>
    <x v="0"/>
    <s v="Gtl"/>
    <s v="NridgHt"/>
    <s v="Norm"/>
    <s v="Norm"/>
    <x v="0"/>
    <x v="1"/>
    <n v="8"/>
    <n v="5"/>
    <n v="2007"/>
    <s v="2000's"/>
    <n v="2008"/>
    <n v="1"/>
    <s v="Y"/>
    <x v="1"/>
    <x v="0"/>
    <x v="0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4"/>
    <x v="19"/>
    <s v="WD"/>
    <s v="Normal"/>
    <x v="26"/>
  </r>
  <r>
    <x v="28"/>
    <n v="20"/>
    <x v="0"/>
    <x v="19"/>
    <n v="16321"/>
    <s v="Pave"/>
    <s v="NA"/>
    <x v="1"/>
    <x v="0"/>
    <s v="AllPub"/>
    <x v="3"/>
    <s v="Gtl"/>
    <s v="NAmes"/>
    <s v="Norm"/>
    <s v="Norm"/>
    <x v="0"/>
    <x v="1"/>
    <n v="5"/>
    <n v="6"/>
    <n v="1957"/>
    <s v="50's"/>
    <n v="1997"/>
    <n v="40"/>
    <s v="Y"/>
    <x v="0"/>
    <x v="1"/>
    <x v="0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2"/>
    <x v="21"/>
    <s v="WD"/>
    <s v="Normal"/>
    <x v="27"/>
  </r>
  <r>
    <x v="29"/>
    <n v="30"/>
    <x v="1"/>
    <x v="3"/>
    <n v="6324"/>
    <s v="Pave"/>
    <s v="NA"/>
    <x v="1"/>
    <x v="0"/>
    <s v="AllPub"/>
    <x v="0"/>
    <s v="Gtl"/>
    <s v="BrkSide"/>
    <s v="Feedr"/>
    <s v="RRNn"/>
    <x v="0"/>
    <x v="1"/>
    <n v="4"/>
    <n v="6"/>
    <n v="1927"/>
    <s v="20's"/>
    <n v="1950"/>
    <n v="23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0"/>
    <x v="11"/>
    <s v="WD"/>
    <s v="Normal"/>
    <x v="28"/>
  </r>
  <r>
    <x v="30"/>
    <n v="70"/>
    <x v="2"/>
    <x v="9"/>
    <n v="8500"/>
    <s v="Pave"/>
    <s v="Pave"/>
    <x v="0"/>
    <x v="0"/>
    <s v="AllPub"/>
    <x v="0"/>
    <s v="Gtl"/>
    <s v="IDOTRR"/>
    <s v="Feedr"/>
    <s v="Norm"/>
    <x v="0"/>
    <x v="0"/>
    <n v="4"/>
    <n v="4"/>
    <n v="1920"/>
    <s v="20's"/>
    <n v="1950"/>
    <n v="30"/>
    <s v="Y"/>
    <x v="0"/>
    <x v="1"/>
    <x v="1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0"/>
    <x v="22"/>
    <s v="WD"/>
    <s v="Normal"/>
    <x v="29"/>
  </r>
  <r>
    <x v="31"/>
    <n v="20"/>
    <x v="0"/>
    <x v="7"/>
    <n v="8544"/>
    <s v="Pave"/>
    <s v="NA"/>
    <x v="1"/>
    <x v="0"/>
    <s v="AllPub"/>
    <x v="3"/>
    <s v="Gtl"/>
    <s v="Sawyer"/>
    <s v="Norm"/>
    <s v="Norm"/>
    <x v="0"/>
    <x v="1"/>
    <n v="5"/>
    <n v="6"/>
    <n v="1966"/>
    <s v="60's"/>
    <n v="2006"/>
    <n v="40"/>
    <s v="Y"/>
    <x v="1"/>
    <x v="0"/>
    <x v="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0"/>
    <x v="15"/>
    <s v="WD"/>
    <s v="Normal"/>
    <x v="30"/>
  </r>
  <r>
    <x v="32"/>
    <n v="20"/>
    <x v="0"/>
    <x v="5"/>
    <n v="11049"/>
    <s v="Pave"/>
    <s v="NA"/>
    <x v="0"/>
    <x v="0"/>
    <s v="AllPub"/>
    <x v="2"/>
    <s v="Gtl"/>
    <s v="CollgCr"/>
    <s v="Norm"/>
    <s v="Norm"/>
    <x v="0"/>
    <x v="1"/>
    <n v="8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0"/>
    <x v="9"/>
    <s v="WD"/>
    <s v="Normal"/>
    <x v="31"/>
  </r>
  <r>
    <x v="33"/>
    <n v="20"/>
    <x v="0"/>
    <x v="10"/>
    <n v="10552"/>
    <s v="Pave"/>
    <s v="NA"/>
    <x v="1"/>
    <x v="0"/>
    <s v="AllPub"/>
    <x v="0"/>
    <s v="Gtl"/>
    <s v="NAmes"/>
    <s v="Norm"/>
    <s v="Norm"/>
    <x v="0"/>
    <x v="1"/>
    <n v="5"/>
    <n v="5"/>
    <n v="1959"/>
    <s v="50's"/>
    <n v="1959"/>
    <n v="0"/>
    <s v="N"/>
    <x v="0"/>
    <x v="1"/>
    <x v="1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4"/>
    <x v="23"/>
    <s v="WD"/>
    <s v="Normal"/>
    <x v="32"/>
  </r>
  <r>
    <x v="34"/>
    <n v="120"/>
    <x v="0"/>
    <x v="3"/>
    <n v="7313"/>
    <s v="Pave"/>
    <s v="NA"/>
    <x v="0"/>
    <x v="0"/>
    <s v="AllPub"/>
    <x v="0"/>
    <s v="Gtl"/>
    <s v="NridgHt"/>
    <s v="Norm"/>
    <s v="Norm"/>
    <x v="3"/>
    <x v="1"/>
    <n v="9"/>
    <n v="5"/>
    <n v="2005"/>
    <s v="2000's"/>
    <n v="2005"/>
    <n v="0"/>
    <s v="N"/>
    <x v="1"/>
    <x v="0"/>
    <x v="0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1"/>
    <x v="6"/>
    <s v="WD"/>
    <s v="Normal"/>
    <x v="33"/>
  </r>
  <r>
    <x v="35"/>
    <n v="60"/>
    <x v="0"/>
    <x v="20"/>
    <n v="13418"/>
    <s v="Pave"/>
    <s v="NA"/>
    <x v="0"/>
    <x v="0"/>
    <s v="AllPub"/>
    <x v="0"/>
    <s v="Gtl"/>
    <s v="NridgHt"/>
    <s v="Norm"/>
    <s v="Norm"/>
    <x v="0"/>
    <x v="0"/>
    <n v="8"/>
    <n v="5"/>
    <n v="2004"/>
    <s v="2000's"/>
    <n v="2005"/>
    <n v="1"/>
    <s v="Y"/>
    <x v="1"/>
    <x v="0"/>
    <x v="0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x v="24"/>
    <s v="WD"/>
    <s v="Normal"/>
    <x v="34"/>
  </r>
  <r>
    <x v="36"/>
    <n v="20"/>
    <x v="0"/>
    <x v="21"/>
    <n v="10859"/>
    <s v="Pave"/>
    <s v="NA"/>
    <x v="0"/>
    <x v="0"/>
    <s v="AllPub"/>
    <x v="2"/>
    <s v="Gtl"/>
    <s v="CollgCr"/>
    <s v="Norm"/>
    <s v="Norm"/>
    <x v="0"/>
    <x v="1"/>
    <n v="5"/>
    <n v="5"/>
    <n v="1994"/>
    <s v="90's"/>
    <n v="1995"/>
    <n v="1"/>
    <s v="Y"/>
    <x v="0"/>
    <x v="1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3"/>
    <x v="25"/>
    <s v="WD"/>
    <s v="Normal"/>
    <x v="35"/>
  </r>
  <r>
    <x v="37"/>
    <n v="20"/>
    <x v="0"/>
    <x v="22"/>
    <n v="8532"/>
    <s v="Pave"/>
    <s v="NA"/>
    <x v="0"/>
    <x v="0"/>
    <s v="AllPub"/>
    <x v="0"/>
    <s v="Gtl"/>
    <s v="NAmes"/>
    <s v="Norm"/>
    <s v="Norm"/>
    <x v="0"/>
    <x v="1"/>
    <n v="5"/>
    <n v="6"/>
    <n v="1954"/>
    <s v="50's"/>
    <n v="1990"/>
    <n v="36"/>
    <s v="Y"/>
    <x v="0"/>
    <x v="1"/>
    <x v="1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3"/>
    <x v="5"/>
    <s v="WD"/>
    <s v="Normal"/>
    <x v="36"/>
  </r>
  <r>
    <x v="38"/>
    <n v="20"/>
    <x v="0"/>
    <x v="2"/>
    <n v="7922"/>
    <s v="Pave"/>
    <s v="NA"/>
    <x v="0"/>
    <x v="0"/>
    <s v="AllPub"/>
    <x v="0"/>
    <s v="Gtl"/>
    <s v="NAmes"/>
    <s v="Norm"/>
    <s v="Norm"/>
    <x v="0"/>
    <x v="1"/>
    <n v="5"/>
    <n v="7"/>
    <n v="1953"/>
    <s v="50's"/>
    <n v="2007"/>
    <n v="54"/>
    <s v="Y"/>
    <x v="1"/>
    <x v="0"/>
    <x v="0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4"/>
    <x v="26"/>
    <s v="WD"/>
    <s v="Abnorml"/>
    <x v="37"/>
  </r>
  <r>
    <x v="39"/>
    <n v="90"/>
    <x v="0"/>
    <x v="0"/>
    <n v="6040"/>
    <s v="Pave"/>
    <s v="NA"/>
    <x v="0"/>
    <x v="0"/>
    <s v="AllPub"/>
    <x v="0"/>
    <s v="Gtl"/>
    <s v="Edwards"/>
    <s v="Norm"/>
    <s v="Norm"/>
    <x v="2"/>
    <x v="1"/>
    <n v="4"/>
    <n v="5"/>
    <n v="1955"/>
    <s v="50's"/>
    <n v="1955"/>
    <n v="0"/>
    <s v="N"/>
    <x v="0"/>
    <x v="1"/>
    <x v="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0"/>
    <x v="15"/>
    <s v="WD"/>
    <s v="AdjLand"/>
    <x v="38"/>
  </r>
  <r>
    <x v="40"/>
    <n v="20"/>
    <x v="0"/>
    <x v="4"/>
    <n v="8658"/>
    <s v="Pave"/>
    <s v="NA"/>
    <x v="0"/>
    <x v="0"/>
    <s v="AllPub"/>
    <x v="0"/>
    <s v="Gtl"/>
    <s v="NAmes"/>
    <s v="Norm"/>
    <s v="Norm"/>
    <x v="0"/>
    <x v="1"/>
    <n v="6"/>
    <n v="5"/>
    <n v="1965"/>
    <s v="60's"/>
    <n v="1965"/>
    <n v="0"/>
    <s v="N"/>
    <x v="0"/>
    <x v="1"/>
    <x v="1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2"/>
    <x v="21"/>
    <s v="WD"/>
    <s v="Abnorml"/>
    <x v="39"/>
  </r>
  <r>
    <x v="41"/>
    <n v="20"/>
    <x v="0"/>
    <x v="23"/>
    <n v="16905"/>
    <s v="Pave"/>
    <s v="NA"/>
    <x v="0"/>
    <x v="0"/>
    <s v="AllPub"/>
    <x v="0"/>
    <s v="Gtl"/>
    <s v="Timber"/>
    <s v="Norm"/>
    <s v="Norm"/>
    <x v="0"/>
    <x v="1"/>
    <n v="5"/>
    <n v="6"/>
    <n v="1959"/>
    <s v="50's"/>
    <n v="1959"/>
    <n v="0"/>
    <s v="N"/>
    <x v="0"/>
    <x v="1"/>
    <x v="1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1"/>
    <x v="12"/>
    <s v="WD"/>
    <s v="Normal"/>
    <x v="40"/>
  </r>
  <r>
    <x v="42"/>
    <n v="85"/>
    <x v="0"/>
    <x v="7"/>
    <n v="9180"/>
    <s v="Pave"/>
    <s v="NA"/>
    <x v="1"/>
    <x v="0"/>
    <s v="AllPub"/>
    <x v="3"/>
    <s v="Gtl"/>
    <s v="SawyerW"/>
    <s v="Norm"/>
    <s v="Norm"/>
    <x v="0"/>
    <x v="4"/>
    <n v="5"/>
    <n v="7"/>
    <n v="1983"/>
    <s v="80's"/>
    <n v="1983"/>
    <n v="0"/>
    <s v="N"/>
    <x v="0"/>
    <x v="1"/>
    <x v="1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1"/>
    <x v="27"/>
    <s v="WD"/>
    <s v="Normal"/>
    <x v="12"/>
  </r>
  <r>
    <x v="43"/>
    <n v="20"/>
    <x v="0"/>
    <x v="7"/>
    <n v="9200"/>
    <s v="Pave"/>
    <s v="NA"/>
    <x v="1"/>
    <x v="0"/>
    <s v="AllPub"/>
    <x v="3"/>
    <s v="Gtl"/>
    <s v="CollgCr"/>
    <s v="Norm"/>
    <s v="Norm"/>
    <x v="0"/>
    <x v="1"/>
    <n v="5"/>
    <n v="6"/>
    <n v="1975"/>
    <s v="70's"/>
    <n v="1980"/>
    <n v="5"/>
    <s v="Y"/>
    <x v="0"/>
    <x v="1"/>
    <x v="1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0"/>
    <x v="22"/>
    <s v="WD"/>
    <s v="Normal"/>
    <x v="41"/>
  </r>
  <r>
    <x v="44"/>
    <n v="20"/>
    <x v="0"/>
    <x v="10"/>
    <n v="7945"/>
    <s v="Pave"/>
    <s v="NA"/>
    <x v="0"/>
    <x v="0"/>
    <s v="AllPub"/>
    <x v="0"/>
    <s v="Gtl"/>
    <s v="NAmes"/>
    <s v="Norm"/>
    <s v="Norm"/>
    <x v="0"/>
    <x v="1"/>
    <n v="5"/>
    <n v="6"/>
    <n v="1959"/>
    <s v="50's"/>
    <n v="1959"/>
    <n v="0"/>
    <s v="N"/>
    <x v="0"/>
    <x v="1"/>
    <x v="1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2"/>
    <x v="28"/>
    <s v="WD"/>
    <s v="Normal"/>
    <x v="42"/>
  </r>
  <r>
    <x v="45"/>
    <n v="120"/>
    <x v="0"/>
    <x v="24"/>
    <n v="7658"/>
    <s v="Pave"/>
    <s v="NA"/>
    <x v="0"/>
    <x v="0"/>
    <s v="AllPub"/>
    <x v="0"/>
    <s v="Gtl"/>
    <s v="NridgHt"/>
    <s v="Norm"/>
    <s v="Norm"/>
    <x v="3"/>
    <x v="1"/>
    <n v="9"/>
    <n v="5"/>
    <n v="2005"/>
    <s v="2000's"/>
    <n v="2005"/>
    <n v="0"/>
    <s v="N"/>
    <x v="1"/>
    <x v="0"/>
    <x v="0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4"/>
    <x v="29"/>
    <s v="WD"/>
    <s v="Normal"/>
    <x v="43"/>
  </r>
  <r>
    <x v="46"/>
    <n v="50"/>
    <x v="0"/>
    <x v="25"/>
    <n v="12822"/>
    <s v="Pave"/>
    <s v="NA"/>
    <x v="1"/>
    <x v="0"/>
    <s v="AllPub"/>
    <x v="3"/>
    <s v="Gtl"/>
    <s v="Mitchel"/>
    <s v="Norm"/>
    <s v="Norm"/>
    <x v="0"/>
    <x v="2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3"/>
    <x v="30"/>
    <s v="WD"/>
    <s v="Abnorml"/>
    <x v="44"/>
  </r>
  <r>
    <x v="47"/>
    <n v="20"/>
    <x v="3"/>
    <x v="4"/>
    <n v="11096"/>
    <s v="Pave"/>
    <s v="NA"/>
    <x v="0"/>
    <x v="0"/>
    <s v="AllPub"/>
    <x v="0"/>
    <s v="Gtl"/>
    <s v="Somerst"/>
    <s v="Norm"/>
    <s v="Norm"/>
    <x v="0"/>
    <x v="1"/>
    <n v="8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1"/>
    <x v="12"/>
    <s v="WD"/>
    <s v="Normal"/>
    <x v="45"/>
  </r>
  <r>
    <x v="48"/>
    <n v="190"/>
    <x v="1"/>
    <x v="26"/>
    <n v="4456"/>
    <s v="Pave"/>
    <s v="NA"/>
    <x v="0"/>
    <x v="0"/>
    <s v="AllPub"/>
    <x v="0"/>
    <s v="Gtl"/>
    <s v="OldTown"/>
    <s v="Norm"/>
    <s v="Norm"/>
    <x v="1"/>
    <x v="0"/>
    <n v="4"/>
    <n v="5"/>
    <n v="1920"/>
    <s v="20's"/>
    <n v="2008"/>
    <n v="88"/>
    <s v="Y"/>
    <x v="1"/>
    <x v="0"/>
    <x v="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3"/>
    <x v="25"/>
    <s v="New"/>
    <s v="Partial"/>
    <x v="46"/>
  </r>
  <r>
    <x v="49"/>
    <n v="20"/>
    <x v="0"/>
    <x v="13"/>
    <n v="7742"/>
    <s v="Pave"/>
    <s v="NA"/>
    <x v="0"/>
    <x v="0"/>
    <s v="AllPub"/>
    <x v="0"/>
    <s v="Gtl"/>
    <s v="Sawyer"/>
    <s v="Norm"/>
    <s v="Norm"/>
    <x v="0"/>
    <x v="1"/>
    <n v="5"/>
    <n v="7"/>
    <n v="1966"/>
    <s v="60's"/>
    <n v="1966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1"/>
    <x v="31"/>
    <s v="WD"/>
    <s v="Normal"/>
    <x v="47"/>
  </r>
  <r>
    <x v="50"/>
    <n v="60"/>
    <x v="0"/>
    <x v="7"/>
    <n v="13869"/>
    <s v="Pave"/>
    <s v="NA"/>
    <x v="2"/>
    <x v="0"/>
    <s v="AllPub"/>
    <x v="2"/>
    <s v="Gtl"/>
    <s v="Gilbert"/>
    <s v="Norm"/>
    <s v="Norm"/>
    <x v="0"/>
    <x v="0"/>
    <n v="6"/>
    <n v="6"/>
    <n v="1997"/>
    <s v="90's"/>
    <n v="1997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1"/>
    <x v="12"/>
    <s v="WD"/>
    <s v="Normal"/>
    <x v="48"/>
  </r>
  <r>
    <x v="51"/>
    <n v="50"/>
    <x v="1"/>
    <x v="27"/>
    <n v="6240"/>
    <s v="Pave"/>
    <s v="NA"/>
    <x v="0"/>
    <x v="0"/>
    <s v="AllPub"/>
    <x v="0"/>
    <s v="Gtl"/>
    <s v="BrkSide"/>
    <s v="Norm"/>
    <s v="Norm"/>
    <x v="0"/>
    <x v="2"/>
    <n v="6"/>
    <n v="6"/>
    <n v="1934"/>
    <s v="30's"/>
    <n v="1950"/>
    <n v="16"/>
    <s v="Y"/>
    <x v="0"/>
    <x v="1"/>
    <x v="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x v="24"/>
    <s v="WD"/>
    <s v="Normal"/>
    <x v="49"/>
  </r>
  <r>
    <x v="52"/>
    <n v="90"/>
    <x v="1"/>
    <x v="17"/>
    <n v="8472"/>
    <s v="Grvl"/>
    <s v="NA"/>
    <x v="2"/>
    <x v="1"/>
    <s v="AllPub"/>
    <x v="2"/>
    <s v="Mod"/>
    <s v="IDOTRR"/>
    <s v="RRNn"/>
    <s v="Norm"/>
    <x v="2"/>
    <x v="1"/>
    <n v="5"/>
    <n v="5"/>
    <n v="1963"/>
    <s v="60's"/>
    <n v="1963"/>
    <n v="0"/>
    <s v="N"/>
    <x v="0"/>
    <x v="1"/>
    <x v="1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4"/>
    <x v="19"/>
    <s v="WD"/>
    <s v="Normal"/>
    <x v="50"/>
  </r>
  <r>
    <x v="53"/>
    <n v="20"/>
    <x v="0"/>
    <x v="2"/>
    <n v="50271"/>
    <s v="Pave"/>
    <s v="NA"/>
    <x v="1"/>
    <x v="2"/>
    <s v="AllPub"/>
    <x v="0"/>
    <s v="Gtl"/>
    <s v="Veenker"/>
    <s v="Norm"/>
    <s v="Norm"/>
    <x v="0"/>
    <x v="1"/>
    <n v="9"/>
    <n v="5"/>
    <n v="1981"/>
    <s v="80's"/>
    <n v="1987"/>
    <n v="6"/>
    <s v="Y"/>
    <x v="0"/>
    <x v="1"/>
    <x v="1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2"/>
    <x v="17"/>
    <s v="WD"/>
    <s v="Normal"/>
    <x v="51"/>
  </r>
  <r>
    <x v="54"/>
    <n v="80"/>
    <x v="0"/>
    <x v="3"/>
    <n v="7134"/>
    <s v="Pave"/>
    <s v="NA"/>
    <x v="0"/>
    <x v="1"/>
    <s v="AllPub"/>
    <x v="0"/>
    <s v="Mod"/>
    <s v="NAmes"/>
    <s v="Norm"/>
    <s v="Norm"/>
    <x v="0"/>
    <x v="5"/>
    <n v="5"/>
    <n v="5"/>
    <n v="1955"/>
    <s v="50's"/>
    <n v="1955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1"/>
    <x v="32"/>
    <s v="WD"/>
    <s v="Normal"/>
    <x v="52"/>
  </r>
  <r>
    <x v="55"/>
    <n v="20"/>
    <x v="0"/>
    <x v="28"/>
    <n v="10175"/>
    <s v="Pave"/>
    <s v="NA"/>
    <x v="1"/>
    <x v="0"/>
    <s v="AllPub"/>
    <x v="0"/>
    <s v="Gtl"/>
    <s v="NAmes"/>
    <s v="Norm"/>
    <s v="Norm"/>
    <x v="0"/>
    <x v="1"/>
    <n v="6"/>
    <n v="5"/>
    <n v="1964"/>
    <s v="60's"/>
    <n v="1964"/>
    <n v="0"/>
    <s v="N"/>
    <x v="0"/>
    <x v="1"/>
    <x v="1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0"/>
    <x v="22"/>
    <s v="WD"/>
    <s v="Normal"/>
    <x v="53"/>
  </r>
  <r>
    <x v="56"/>
    <n v="160"/>
    <x v="3"/>
    <x v="29"/>
    <n v="2645"/>
    <s v="Pave"/>
    <s v="Pave"/>
    <x v="0"/>
    <x v="0"/>
    <s v="AllPub"/>
    <x v="0"/>
    <s v="Gtl"/>
    <s v="Somerst"/>
    <s v="Norm"/>
    <s v="Norm"/>
    <x v="4"/>
    <x v="0"/>
    <n v="8"/>
    <n v="5"/>
    <n v="1999"/>
    <s v="90's"/>
    <n v="2000"/>
    <n v="1"/>
    <s v="Y"/>
    <x v="0"/>
    <x v="0"/>
    <x v="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3"/>
    <x v="30"/>
    <s v="WD"/>
    <s v="Abnorml"/>
    <x v="54"/>
  </r>
  <r>
    <x v="57"/>
    <n v="60"/>
    <x v="0"/>
    <x v="30"/>
    <n v="11645"/>
    <s v="Pave"/>
    <s v="NA"/>
    <x v="1"/>
    <x v="0"/>
    <s v="AllPub"/>
    <x v="2"/>
    <s v="Gtl"/>
    <s v="CollgCr"/>
    <s v="Norm"/>
    <s v="Norm"/>
    <x v="0"/>
    <x v="0"/>
    <n v="7"/>
    <n v="5"/>
    <n v="2004"/>
    <s v="2000's"/>
    <n v="2004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2"/>
    <x v="33"/>
    <s v="WD"/>
    <s v="Normal"/>
    <x v="55"/>
  </r>
  <r>
    <x v="58"/>
    <n v="60"/>
    <x v="0"/>
    <x v="13"/>
    <n v="13682"/>
    <s v="Pave"/>
    <s v="NA"/>
    <x v="2"/>
    <x v="3"/>
    <s v="AllPub"/>
    <x v="3"/>
    <s v="Gtl"/>
    <s v="StoneBr"/>
    <s v="Norm"/>
    <s v="Norm"/>
    <x v="0"/>
    <x v="0"/>
    <n v="10"/>
    <n v="5"/>
    <n v="2006"/>
    <s v="2000's"/>
    <n v="2006"/>
    <n v="0"/>
    <s v="N"/>
    <x v="1"/>
    <x v="0"/>
    <x v="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2"/>
    <x v="14"/>
    <s v="New"/>
    <s v="Partial"/>
    <x v="56"/>
  </r>
  <r>
    <x v="59"/>
    <n v="20"/>
    <x v="0"/>
    <x v="3"/>
    <n v="7200"/>
    <s v="Pave"/>
    <s v="NA"/>
    <x v="0"/>
    <x v="1"/>
    <s v="AllPub"/>
    <x v="0"/>
    <s v="Gtl"/>
    <s v="CollgCr"/>
    <s v="Norm"/>
    <s v="Norm"/>
    <x v="0"/>
    <x v="1"/>
    <n v="5"/>
    <n v="7"/>
    <n v="1972"/>
    <s v="70's"/>
    <n v="1972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0"/>
    <x v="9"/>
    <s v="WD"/>
    <s v="Normal"/>
    <x v="57"/>
  </r>
  <r>
    <x v="60"/>
    <n v="20"/>
    <x v="0"/>
    <x v="31"/>
    <n v="13072"/>
    <s v="Pave"/>
    <s v="NA"/>
    <x v="0"/>
    <x v="0"/>
    <s v="AllPub"/>
    <x v="0"/>
    <s v="Gtl"/>
    <s v="SawyerW"/>
    <s v="RRAe"/>
    <s v="Norm"/>
    <x v="0"/>
    <x v="1"/>
    <n v="6"/>
    <n v="5"/>
    <n v="2004"/>
    <s v="2000's"/>
    <n v="2004"/>
    <n v="0"/>
    <s v="N"/>
    <x v="0"/>
    <x v="0"/>
    <x v="0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2"/>
    <x v="28"/>
    <s v="New"/>
    <s v="Partial"/>
    <x v="58"/>
  </r>
  <r>
    <x v="61"/>
    <n v="75"/>
    <x v="1"/>
    <x v="3"/>
    <n v="7200"/>
    <s v="Pave"/>
    <s v="NA"/>
    <x v="0"/>
    <x v="0"/>
    <s v="AllPub"/>
    <x v="0"/>
    <s v="Gtl"/>
    <s v="IDOTRR"/>
    <s v="Norm"/>
    <s v="Norm"/>
    <x v="0"/>
    <x v="6"/>
    <n v="5"/>
    <n v="7"/>
    <n v="1920"/>
    <s v="20's"/>
    <n v="1996"/>
    <n v="76"/>
    <s v="Y"/>
    <x v="0"/>
    <x v="1"/>
    <x v="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"/>
    <x v="34"/>
    <s v="WD"/>
    <s v="Normal"/>
    <x v="59"/>
  </r>
  <r>
    <x v="62"/>
    <n v="120"/>
    <x v="0"/>
    <x v="16"/>
    <n v="6442"/>
    <s v="Pave"/>
    <s v="NA"/>
    <x v="1"/>
    <x v="0"/>
    <s v="AllPub"/>
    <x v="0"/>
    <s v="Gtl"/>
    <s v="NridgHt"/>
    <s v="Norm"/>
    <s v="Norm"/>
    <x v="3"/>
    <x v="1"/>
    <n v="8"/>
    <n v="5"/>
    <n v="2006"/>
    <s v="2000's"/>
    <n v="2006"/>
    <n v="0"/>
    <s v="N"/>
    <x v="1"/>
    <x v="0"/>
    <x v="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1"/>
    <x v="35"/>
    <s v="WD"/>
    <s v="Normal"/>
    <x v="60"/>
  </r>
  <r>
    <x v="63"/>
    <n v="70"/>
    <x v="1"/>
    <x v="9"/>
    <n v="10300"/>
    <s v="Pave"/>
    <s v="NA"/>
    <x v="1"/>
    <x v="1"/>
    <s v="AllPub"/>
    <x v="0"/>
    <s v="Gtl"/>
    <s v="OldTown"/>
    <s v="RRAn"/>
    <s v="Feedr"/>
    <x v="0"/>
    <x v="0"/>
    <n v="7"/>
    <n v="6"/>
    <n v="1921"/>
    <s v="20's"/>
    <n v="1950"/>
    <n v="29"/>
    <s v="Y"/>
    <x v="0"/>
    <x v="1"/>
    <x v="1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4"/>
    <x v="23"/>
    <s v="WD"/>
    <s v="Normal"/>
    <x v="3"/>
  </r>
  <r>
    <x v="64"/>
    <n v="60"/>
    <x v="0"/>
    <x v="7"/>
    <n v="9375"/>
    <s v="Pave"/>
    <s v="NA"/>
    <x v="0"/>
    <x v="0"/>
    <s v="AllPub"/>
    <x v="0"/>
    <s v="Gtl"/>
    <s v="CollgCr"/>
    <s v="Norm"/>
    <s v="Norm"/>
    <x v="0"/>
    <x v="0"/>
    <n v="7"/>
    <n v="5"/>
    <n v="1997"/>
    <s v="90's"/>
    <n v="1998"/>
    <n v="1"/>
    <s v="Y"/>
    <x v="0"/>
    <x v="1"/>
    <x v="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3"/>
    <x v="36"/>
    <s v="WD"/>
    <s v="Normal"/>
    <x v="61"/>
  </r>
  <r>
    <x v="65"/>
    <n v="60"/>
    <x v="0"/>
    <x v="32"/>
    <n v="9591"/>
    <s v="Pave"/>
    <s v="NA"/>
    <x v="0"/>
    <x v="0"/>
    <s v="AllPub"/>
    <x v="0"/>
    <s v="Gtl"/>
    <s v="NridgHt"/>
    <s v="Norm"/>
    <s v="Norm"/>
    <x v="0"/>
    <x v="0"/>
    <n v="8"/>
    <n v="5"/>
    <n v="2004"/>
    <s v="2000's"/>
    <n v="2005"/>
    <n v="1"/>
    <s v="Y"/>
    <x v="1"/>
    <x v="0"/>
    <x v="0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1"/>
    <x v="35"/>
    <s v="WD"/>
    <s v="Normal"/>
    <x v="62"/>
  </r>
  <r>
    <x v="66"/>
    <n v="20"/>
    <x v="0"/>
    <x v="7"/>
    <n v="19900"/>
    <s v="Pave"/>
    <s v="NA"/>
    <x v="0"/>
    <x v="0"/>
    <s v="AllPub"/>
    <x v="0"/>
    <s v="Gtl"/>
    <s v="NAmes"/>
    <s v="PosA"/>
    <s v="Norm"/>
    <x v="0"/>
    <x v="1"/>
    <n v="7"/>
    <n v="5"/>
    <n v="1970"/>
    <s v="70's"/>
    <n v="1989"/>
    <n v="19"/>
    <s v="Y"/>
    <x v="0"/>
    <x v="1"/>
    <x v="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4"/>
    <x v="37"/>
    <s v="WD"/>
    <s v="Normal"/>
    <x v="63"/>
  </r>
  <r>
    <x v="67"/>
    <n v="20"/>
    <x v="0"/>
    <x v="12"/>
    <n v="10665"/>
    <s v="Pave"/>
    <s v="NA"/>
    <x v="1"/>
    <x v="0"/>
    <s v="AllPub"/>
    <x v="0"/>
    <s v="Gtl"/>
    <s v="CollgCr"/>
    <s v="Norm"/>
    <s v="Norm"/>
    <x v="0"/>
    <x v="1"/>
    <n v="7"/>
    <n v="5"/>
    <n v="2003"/>
    <s v="2000's"/>
    <n v="2003"/>
    <n v="0"/>
    <s v="N"/>
    <x v="0"/>
    <x v="0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"/>
    <x v="18"/>
    <s v="WD"/>
    <s v="Normal"/>
    <x v="64"/>
  </r>
  <r>
    <x v="68"/>
    <n v="30"/>
    <x v="1"/>
    <x v="19"/>
    <n v="4608"/>
    <s v="Pave"/>
    <s v="NA"/>
    <x v="0"/>
    <x v="0"/>
    <s v="AllPub"/>
    <x v="2"/>
    <s v="Gtl"/>
    <s v="OldTown"/>
    <s v="Artery"/>
    <s v="Norm"/>
    <x v="0"/>
    <x v="1"/>
    <n v="4"/>
    <n v="6"/>
    <n v="1945"/>
    <s v="40's"/>
    <n v="1950"/>
    <n v="5"/>
    <s v="Y"/>
    <x v="0"/>
    <x v="1"/>
    <x v="1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4"/>
    <x v="38"/>
    <s v="WD"/>
    <s v="Normal"/>
    <x v="65"/>
  </r>
  <r>
    <x v="69"/>
    <n v="50"/>
    <x v="0"/>
    <x v="33"/>
    <n v="15593"/>
    <s v="Pave"/>
    <s v="NA"/>
    <x v="0"/>
    <x v="0"/>
    <s v="AllPub"/>
    <x v="2"/>
    <s v="Gtl"/>
    <s v="ClearCr"/>
    <s v="Norm"/>
    <s v="Norm"/>
    <x v="0"/>
    <x v="2"/>
    <n v="7"/>
    <n v="4"/>
    <n v="1953"/>
    <s v="50's"/>
    <n v="1953"/>
    <n v="0"/>
    <s v="N"/>
    <x v="0"/>
    <x v="1"/>
    <x v="1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2"/>
    <x v="10"/>
    <s v="WD"/>
    <s v="Normal"/>
    <x v="66"/>
  </r>
  <r>
    <x v="70"/>
    <n v="20"/>
    <x v="0"/>
    <x v="34"/>
    <n v="13651"/>
    <s v="Pave"/>
    <s v="NA"/>
    <x v="1"/>
    <x v="0"/>
    <s v="AllPub"/>
    <x v="0"/>
    <s v="Gtl"/>
    <s v="NAmes"/>
    <s v="Norm"/>
    <s v="Norm"/>
    <x v="0"/>
    <x v="1"/>
    <n v="7"/>
    <n v="6"/>
    <n v="1973"/>
    <s v="70's"/>
    <n v="1973"/>
    <n v="0"/>
    <s v="N"/>
    <x v="0"/>
    <x v="1"/>
    <x v="1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1"/>
    <x v="32"/>
    <s v="WD"/>
    <s v="Normal"/>
    <x v="67"/>
  </r>
  <r>
    <x v="71"/>
    <n v="20"/>
    <x v="0"/>
    <x v="35"/>
    <n v="7599"/>
    <s v="Pave"/>
    <s v="NA"/>
    <x v="0"/>
    <x v="0"/>
    <s v="AllPub"/>
    <x v="2"/>
    <s v="Gtl"/>
    <s v="Mitchel"/>
    <s v="Norm"/>
    <s v="Norm"/>
    <x v="0"/>
    <x v="1"/>
    <n v="4"/>
    <n v="6"/>
    <n v="1982"/>
    <s v="80's"/>
    <n v="2006"/>
    <n v="24"/>
    <s v="Y"/>
    <x v="1"/>
    <x v="0"/>
    <x v="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"/>
    <x v="18"/>
    <s v="WD"/>
    <s v="Normal"/>
    <x v="10"/>
  </r>
  <r>
    <x v="72"/>
    <n v="60"/>
    <x v="0"/>
    <x v="22"/>
    <n v="10141"/>
    <s v="Pave"/>
    <s v="NA"/>
    <x v="1"/>
    <x v="0"/>
    <s v="AllPub"/>
    <x v="2"/>
    <s v="Gtl"/>
    <s v="Gilbert"/>
    <s v="Norm"/>
    <s v="Norm"/>
    <x v="0"/>
    <x v="0"/>
    <n v="7"/>
    <n v="5"/>
    <n v="1998"/>
    <s v="90's"/>
    <n v="1998"/>
    <n v="0"/>
    <s v="N"/>
    <x v="0"/>
    <x v="1"/>
    <x v="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x v="39"/>
    <s v="WD"/>
    <s v="Normal"/>
    <x v="68"/>
  </r>
  <r>
    <x v="73"/>
    <n v="20"/>
    <x v="0"/>
    <x v="5"/>
    <n v="10200"/>
    <s v="Pave"/>
    <s v="NA"/>
    <x v="0"/>
    <x v="0"/>
    <s v="AllPub"/>
    <x v="0"/>
    <s v="Gtl"/>
    <s v="NAmes"/>
    <s v="Norm"/>
    <s v="Norm"/>
    <x v="0"/>
    <x v="1"/>
    <n v="5"/>
    <n v="7"/>
    <n v="1954"/>
    <s v="50's"/>
    <n v="2003"/>
    <n v="49"/>
    <s v="Y"/>
    <x v="0"/>
    <x v="0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4"/>
    <x v="19"/>
    <s v="WD"/>
    <s v="Normal"/>
    <x v="69"/>
  </r>
  <r>
    <x v="74"/>
    <n v="50"/>
    <x v="1"/>
    <x v="3"/>
    <n v="5790"/>
    <s v="Pave"/>
    <s v="NA"/>
    <x v="0"/>
    <x v="0"/>
    <s v="AllPub"/>
    <x v="2"/>
    <s v="Gtl"/>
    <s v="OldTown"/>
    <s v="Norm"/>
    <s v="Norm"/>
    <x v="0"/>
    <x v="0"/>
    <n v="3"/>
    <n v="6"/>
    <n v="1915"/>
    <s v="10's"/>
    <n v="1950"/>
    <n v="35"/>
    <s v="Y"/>
    <x v="0"/>
    <x v="1"/>
    <x v="1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4"/>
    <x v="19"/>
    <s v="WD"/>
    <s v="Normal"/>
    <x v="70"/>
  </r>
  <r>
    <x v="75"/>
    <n v="180"/>
    <x v="1"/>
    <x v="36"/>
    <n v="1596"/>
    <s v="Pave"/>
    <s v="NA"/>
    <x v="0"/>
    <x v="0"/>
    <s v="AllPub"/>
    <x v="0"/>
    <s v="Gtl"/>
    <s v="MeadowV"/>
    <s v="Norm"/>
    <s v="Norm"/>
    <x v="4"/>
    <x v="5"/>
    <n v="4"/>
    <n v="5"/>
    <n v="1973"/>
    <s v="70's"/>
    <n v="1973"/>
    <n v="0"/>
    <s v="N"/>
    <x v="0"/>
    <x v="1"/>
    <x v="1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3"/>
    <x v="7"/>
    <s v="WD"/>
    <s v="Normal"/>
    <x v="71"/>
  </r>
  <r>
    <x v="76"/>
    <n v="20"/>
    <x v="0"/>
    <x v="7"/>
    <n v="8475"/>
    <s v="Pave"/>
    <s v="NA"/>
    <x v="1"/>
    <x v="0"/>
    <s v="AllPub"/>
    <x v="0"/>
    <s v="Gtl"/>
    <s v="NAmes"/>
    <s v="Norm"/>
    <s v="Norm"/>
    <x v="0"/>
    <x v="1"/>
    <n v="4"/>
    <n v="7"/>
    <n v="1956"/>
    <s v="50's"/>
    <n v="1956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0"/>
    <x v="8"/>
    <s v="WD"/>
    <s v="Normal"/>
    <x v="72"/>
  </r>
  <r>
    <x v="77"/>
    <n v="50"/>
    <x v="1"/>
    <x v="9"/>
    <n v="8635"/>
    <s v="Pave"/>
    <s v="NA"/>
    <x v="0"/>
    <x v="0"/>
    <s v="AllPub"/>
    <x v="0"/>
    <s v="Gtl"/>
    <s v="BrkSide"/>
    <s v="Norm"/>
    <s v="Norm"/>
    <x v="0"/>
    <x v="2"/>
    <n v="5"/>
    <n v="5"/>
    <n v="1948"/>
    <s v="40's"/>
    <n v="2001"/>
    <n v="53"/>
    <s v="Y"/>
    <x v="0"/>
    <x v="0"/>
    <x v="0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0"/>
    <x v="9"/>
    <s v="WD"/>
    <s v="Normal"/>
    <x v="47"/>
  </r>
  <r>
    <x v="78"/>
    <n v="90"/>
    <x v="0"/>
    <x v="12"/>
    <n v="10778"/>
    <s v="Pave"/>
    <s v="NA"/>
    <x v="0"/>
    <x v="0"/>
    <s v="AllPub"/>
    <x v="0"/>
    <s v="Gtl"/>
    <s v="Sawyer"/>
    <s v="Norm"/>
    <s v="Norm"/>
    <x v="2"/>
    <x v="1"/>
    <n v="4"/>
    <n v="5"/>
    <n v="1968"/>
    <s v="60's"/>
    <n v="1968"/>
    <n v="0"/>
    <s v="N"/>
    <x v="0"/>
    <x v="1"/>
    <x v="1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x v="23"/>
    <s v="WD"/>
    <s v="Normal"/>
    <x v="73"/>
  </r>
  <r>
    <x v="79"/>
    <n v="50"/>
    <x v="1"/>
    <x v="3"/>
    <n v="10440"/>
    <s v="Pave"/>
    <s v="Grvl"/>
    <x v="0"/>
    <x v="0"/>
    <s v="AllPub"/>
    <x v="2"/>
    <s v="Gtl"/>
    <s v="OldTown"/>
    <s v="Norm"/>
    <s v="Norm"/>
    <x v="0"/>
    <x v="0"/>
    <n v="5"/>
    <n v="6"/>
    <n v="1910"/>
    <s v="1900's"/>
    <n v="1981"/>
    <n v="71"/>
    <s v="Y"/>
    <x v="0"/>
    <x v="1"/>
    <x v="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3"/>
    <x v="16"/>
    <s v="WD"/>
    <s v="Normal"/>
    <x v="50"/>
  </r>
  <r>
    <x v="80"/>
    <n v="60"/>
    <x v="0"/>
    <x v="28"/>
    <n v="13000"/>
    <s v="Pave"/>
    <s v="NA"/>
    <x v="0"/>
    <x v="0"/>
    <s v="AllPub"/>
    <x v="2"/>
    <s v="Gtl"/>
    <s v="NAmes"/>
    <s v="Norm"/>
    <s v="Norm"/>
    <x v="0"/>
    <x v="0"/>
    <n v="6"/>
    <n v="6"/>
    <n v="1968"/>
    <s v="60's"/>
    <n v="1968"/>
    <n v="0"/>
    <s v="N"/>
    <x v="0"/>
    <x v="1"/>
    <x v="1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3"/>
    <x v="25"/>
    <s v="WD"/>
    <s v="Normal"/>
    <x v="74"/>
  </r>
  <r>
    <x v="81"/>
    <n v="120"/>
    <x v="1"/>
    <x v="37"/>
    <n v="4500"/>
    <s v="Pave"/>
    <s v="NA"/>
    <x v="0"/>
    <x v="0"/>
    <s v="AllPub"/>
    <x v="1"/>
    <s v="Gtl"/>
    <s v="Mitchel"/>
    <s v="Norm"/>
    <s v="Norm"/>
    <x v="3"/>
    <x v="1"/>
    <n v="6"/>
    <n v="5"/>
    <n v="1998"/>
    <s v="90's"/>
    <n v="1998"/>
    <n v="0"/>
    <s v="N"/>
    <x v="0"/>
    <x v="1"/>
    <x v="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2"/>
    <x v="40"/>
    <s v="WD"/>
    <s v="Normal"/>
    <x v="75"/>
  </r>
  <r>
    <x v="82"/>
    <n v="20"/>
    <x v="0"/>
    <x v="38"/>
    <n v="10206"/>
    <s v="Pave"/>
    <s v="NA"/>
    <x v="0"/>
    <x v="0"/>
    <s v="AllPub"/>
    <x v="0"/>
    <s v="Gtl"/>
    <s v="Somerst"/>
    <s v="Norm"/>
    <s v="Norm"/>
    <x v="0"/>
    <x v="1"/>
    <n v="8"/>
    <n v="5"/>
    <n v="2007"/>
    <s v="2000's"/>
    <n v="2007"/>
    <n v="0"/>
    <s v="N"/>
    <x v="1"/>
    <x v="0"/>
    <x v="0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0"/>
    <x v="41"/>
    <s v="WD"/>
    <s v="Normal"/>
    <x v="76"/>
  </r>
  <r>
    <x v="83"/>
    <n v="20"/>
    <x v="0"/>
    <x v="1"/>
    <n v="8892"/>
    <s v="Pave"/>
    <s v="NA"/>
    <x v="1"/>
    <x v="0"/>
    <s v="AllPub"/>
    <x v="0"/>
    <s v="Gtl"/>
    <s v="NAmes"/>
    <s v="Norm"/>
    <s v="Norm"/>
    <x v="0"/>
    <x v="1"/>
    <n v="5"/>
    <n v="5"/>
    <n v="1960"/>
    <s v="60's"/>
    <n v="1960"/>
    <n v="0"/>
    <s v="N"/>
    <x v="0"/>
    <x v="1"/>
    <x v="1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1"/>
    <x v="12"/>
    <s v="COD"/>
    <s v="Normal"/>
    <x v="77"/>
  </r>
  <r>
    <x v="84"/>
    <n v="80"/>
    <x v="0"/>
    <x v="7"/>
    <n v="8530"/>
    <s v="Pave"/>
    <s v="NA"/>
    <x v="1"/>
    <x v="0"/>
    <s v="AllPub"/>
    <x v="0"/>
    <s v="Gtl"/>
    <s v="Gilbert"/>
    <s v="Norm"/>
    <s v="Norm"/>
    <x v="0"/>
    <x v="5"/>
    <n v="7"/>
    <n v="5"/>
    <n v="1995"/>
    <s v="90's"/>
    <n v="1996"/>
    <n v="1"/>
    <s v="Y"/>
    <x v="0"/>
    <x v="1"/>
    <x v="0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3"/>
    <x v="16"/>
    <s v="WD"/>
    <s v="Normal"/>
    <x v="78"/>
  </r>
  <r>
    <x v="85"/>
    <n v="60"/>
    <x v="0"/>
    <x v="39"/>
    <n v="16059"/>
    <s v="Pave"/>
    <s v="NA"/>
    <x v="0"/>
    <x v="0"/>
    <s v="AllPub"/>
    <x v="2"/>
    <s v="Gtl"/>
    <s v="NoRidge"/>
    <s v="Norm"/>
    <s v="Norm"/>
    <x v="0"/>
    <x v="0"/>
    <n v="8"/>
    <n v="5"/>
    <n v="1991"/>
    <s v="90's"/>
    <n v="1992"/>
    <n v="1"/>
    <s v="Y"/>
    <x v="0"/>
    <x v="1"/>
    <x v="1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2"/>
    <x v="42"/>
    <s v="WD"/>
    <s v="Normal"/>
    <x v="79"/>
  </r>
  <r>
    <x v="86"/>
    <n v="60"/>
    <x v="0"/>
    <x v="40"/>
    <n v="11911"/>
    <s v="Pave"/>
    <s v="NA"/>
    <x v="2"/>
    <x v="0"/>
    <s v="AllPub"/>
    <x v="0"/>
    <s v="Gtl"/>
    <s v="Gilbert"/>
    <s v="Norm"/>
    <s v="Norm"/>
    <x v="0"/>
    <x v="0"/>
    <n v="6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3"/>
    <x v="43"/>
    <s v="WD"/>
    <s v="Normal"/>
    <x v="80"/>
  </r>
  <r>
    <x v="87"/>
    <n v="160"/>
    <x v="3"/>
    <x v="41"/>
    <n v="3951"/>
    <s v="Pave"/>
    <s v="Pave"/>
    <x v="0"/>
    <x v="0"/>
    <s v="AllPub"/>
    <x v="2"/>
    <s v="Gtl"/>
    <s v="Somerst"/>
    <s v="Norm"/>
    <s v="Norm"/>
    <x v="3"/>
    <x v="0"/>
    <n v="6"/>
    <n v="5"/>
    <n v="2009"/>
    <s v="2000's"/>
    <n v="2009"/>
    <n v="0"/>
    <s v="N"/>
    <x v="1"/>
    <x v="0"/>
    <x v="0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x v="25"/>
    <s v="New"/>
    <s v="Partial"/>
    <x v="81"/>
  </r>
  <r>
    <x v="88"/>
    <n v="50"/>
    <x v="2"/>
    <x v="42"/>
    <n v="8470"/>
    <s v="Pave"/>
    <s v="NA"/>
    <x v="1"/>
    <x v="0"/>
    <s v="AllPub"/>
    <x v="2"/>
    <s v="Gtl"/>
    <s v="IDOTRR"/>
    <s v="Feedr"/>
    <s v="Feedr"/>
    <x v="0"/>
    <x v="2"/>
    <n v="3"/>
    <n v="2"/>
    <n v="1915"/>
    <s v="10's"/>
    <n v="1982"/>
    <n v="67"/>
    <s v="Y"/>
    <x v="0"/>
    <x v="1"/>
    <x v="1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3"/>
    <x v="5"/>
    <s v="ConLD"/>
    <s v="Abnorml"/>
    <x v="82"/>
  </r>
  <r>
    <x v="89"/>
    <n v="20"/>
    <x v="0"/>
    <x v="3"/>
    <n v="8070"/>
    <s v="Pave"/>
    <s v="NA"/>
    <x v="0"/>
    <x v="0"/>
    <s v="AllPub"/>
    <x v="0"/>
    <s v="Gtl"/>
    <s v="CollgCr"/>
    <s v="Norm"/>
    <s v="Norm"/>
    <x v="0"/>
    <x v="1"/>
    <n v="4"/>
    <n v="5"/>
    <n v="1994"/>
    <s v="90's"/>
    <n v="1995"/>
    <n v="1"/>
    <s v="Y"/>
    <x v="0"/>
    <x v="1"/>
    <x v="0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1"/>
    <x v="6"/>
    <s v="WD"/>
    <s v="Normal"/>
    <x v="83"/>
  </r>
  <r>
    <x v="90"/>
    <n v="20"/>
    <x v="0"/>
    <x v="3"/>
    <n v="7200"/>
    <s v="Pave"/>
    <s v="NA"/>
    <x v="0"/>
    <x v="0"/>
    <s v="AllPub"/>
    <x v="0"/>
    <s v="Gtl"/>
    <s v="NAmes"/>
    <s v="Norm"/>
    <s v="Norm"/>
    <x v="0"/>
    <x v="1"/>
    <n v="4"/>
    <n v="5"/>
    <n v="1950"/>
    <s v="50's"/>
    <n v="1950"/>
    <n v="0"/>
    <s v="N"/>
    <x v="0"/>
    <x v="1"/>
    <x v="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2"/>
    <x v="10"/>
    <s v="WD"/>
    <s v="Normal"/>
    <x v="84"/>
  </r>
  <r>
    <x v="91"/>
    <n v="20"/>
    <x v="0"/>
    <x v="5"/>
    <n v="8500"/>
    <s v="Pave"/>
    <s v="NA"/>
    <x v="0"/>
    <x v="0"/>
    <s v="AllPub"/>
    <x v="0"/>
    <s v="Gtl"/>
    <s v="NAmes"/>
    <s v="Norm"/>
    <s v="Norm"/>
    <x v="0"/>
    <x v="1"/>
    <n v="5"/>
    <n v="3"/>
    <n v="1961"/>
    <s v="60's"/>
    <n v="1961"/>
    <n v="0"/>
    <s v="N"/>
    <x v="0"/>
    <x v="1"/>
    <x v="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2"/>
    <x v="21"/>
    <s v="WD"/>
    <s v="Abnorml"/>
    <x v="85"/>
  </r>
  <r>
    <x v="92"/>
    <n v="30"/>
    <x v="0"/>
    <x v="1"/>
    <n v="13360"/>
    <s v="Pave"/>
    <s v="Grvl"/>
    <x v="1"/>
    <x v="3"/>
    <s v="AllPub"/>
    <x v="0"/>
    <s v="Gtl"/>
    <s v="Crawfor"/>
    <s v="Norm"/>
    <s v="Norm"/>
    <x v="0"/>
    <x v="1"/>
    <n v="5"/>
    <n v="7"/>
    <n v="1921"/>
    <s v="20's"/>
    <n v="2006"/>
    <n v="85"/>
    <s v="Y"/>
    <x v="1"/>
    <x v="0"/>
    <x v="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3"/>
    <x v="30"/>
    <s v="WD"/>
    <s v="Normal"/>
    <x v="86"/>
  </r>
  <r>
    <x v="93"/>
    <n v="190"/>
    <x v="2"/>
    <x v="3"/>
    <n v="7200"/>
    <s v="Pave"/>
    <s v="NA"/>
    <x v="0"/>
    <x v="0"/>
    <s v="AllPub"/>
    <x v="2"/>
    <s v="Gtl"/>
    <s v="OldTown"/>
    <s v="Norm"/>
    <s v="Norm"/>
    <x v="1"/>
    <x v="6"/>
    <n v="6"/>
    <n v="6"/>
    <n v="1910"/>
    <s v="1900's"/>
    <n v="1998"/>
    <n v="88"/>
    <s v="Y"/>
    <x v="0"/>
    <x v="1"/>
    <x v="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1"/>
    <x v="44"/>
    <s v="WD"/>
    <s v="Normal"/>
    <x v="87"/>
  </r>
  <r>
    <x v="94"/>
    <n v="60"/>
    <x v="0"/>
    <x v="35"/>
    <n v="9337"/>
    <s v="Pave"/>
    <s v="NA"/>
    <x v="1"/>
    <x v="0"/>
    <s v="AllPub"/>
    <x v="0"/>
    <s v="Gtl"/>
    <s v="CollgCr"/>
    <s v="Norm"/>
    <s v="Norm"/>
    <x v="0"/>
    <x v="0"/>
    <n v="6"/>
    <n v="5"/>
    <n v="1997"/>
    <s v="90's"/>
    <n v="1997"/>
    <n v="0"/>
    <s v="N"/>
    <x v="0"/>
    <x v="1"/>
    <x v="0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x v="1"/>
    <s v="WD"/>
    <s v="Normal"/>
    <x v="88"/>
  </r>
  <r>
    <x v="95"/>
    <n v="60"/>
    <x v="0"/>
    <x v="7"/>
    <n v="9765"/>
    <s v="Pave"/>
    <s v="NA"/>
    <x v="2"/>
    <x v="0"/>
    <s v="AllPub"/>
    <x v="2"/>
    <s v="Gtl"/>
    <s v="Gilbert"/>
    <s v="Norm"/>
    <s v="Norm"/>
    <x v="0"/>
    <x v="0"/>
    <n v="6"/>
    <n v="8"/>
    <n v="1993"/>
    <s v="90's"/>
    <n v="1993"/>
    <n v="0"/>
    <s v="N"/>
    <x v="0"/>
    <x v="1"/>
    <x v="1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3"/>
    <x v="45"/>
    <s v="WD"/>
    <s v="Normal"/>
    <x v="68"/>
  </r>
  <r>
    <x v="96"/>
    <n v="20"/>
    <x v="0"/>
    <x v="38"/>
    <n v="10264"/>
    <s v="Pave"/>
    <s v="NA"/>
    <x v="1"/>
    <x v="0"/>
    <s v="AllPub"/>
    <x v="0"/>
    <s v="Gtl"/>
    <s v="CollgCr"/>
    <s v="Norm"/>
    <s v="Norm"/>
    <x v="0"/>
    <x v="1"/>
    <n v="7"/>
    <n v="5"/>
    <n v="1999"/>
    <s v="90's"/>
    <n v="1999"/>
    <n v="0"/>
    <s v="N"/>
    <x v="0"/>
    <x v="1"/>
    <x v="0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2"/>
    <x v="33"/>
    <s v="WD"/>
    <s v="Normal"/>
    <x v="89"/>
  </r>
  <r>
    <x v="97"/>
    <n v="20"/>
    <x v="0"/>
    <x v="43"/>
    <n v="10921"/>
    <s v="Pave"/>
    <s v="NA"/>
    <x v="0"/>
    <x v="3"/>
    <s v="AllPub"/>
    <x v="0"/>
    <s v="Gtl"/>
    <s v="Edwards"/>
    <s v="Norm"/>
    <s v="Norm"/>
    <x v="0"/>
    <x v="1"/>
    <n v="4"/>
    <n v="5"/>
    <n v="1965"/>
    <s v="60's"/>
    <n v="1965"/>
    <n v="0"/>
    <s v="N"/>
    <x v="0"/>
    <x v="1"/>
    <x v="1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x v="1"/>
    <s v="WD"/>
    <s v="Normal"/>
    <x v="90"/>
  </r>
  <r>
    <x v="98"/>
    <n v="30"/>
    <x v="0"/>
    <x v="5"/>
    <n v="10625"/>
    <s v="Pave"/>
    <s v="NA"/>
    <x v="0"/>
    <x v="0"/>
    <s v="AllPub"/>
    <x v="2"/>
    <s v="Gtl"/>
    <s v="Edwards"/>
    <s v="Norm"/>
    <s v="Norm"/>
    <x v="0"/>
    <x v="1"/>
    <n v="5"/>
    <n v="5"/>
    <n v="1920"/>
    <s v="20's"/>
    <n v="1950"/>
    <n v="30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4"/>
    <x v="19"/>
    <s v="COD"/>
    <s v="Abnorml"/>
    <x v="91"/>
  </r>
  <r>
    <x v="99"/>
    <n v="20"/>
    <x v="0"/>
    <x v="44"/>
    <n v="9320"/>
    <s v="Pave"/>
    <s v="NA"/>
    <x v="1"/>
    <x v="0"/>
    <s v="AllPub"/>
    <x v="0"/>
    <s v="Gtl"/>
    <s v="NAmes"/>
    <s v="Norm"/>
    <s v="Norm"/>
    <x v="0"/>
    <x v="1"/>
    <n v="4"/>
    <n v="5"/>
    <n v="1959"/>
    <s v="50's"/>
    <n v="1959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4"/>
    <x v="26"/>
    <s v="WD"/>
    <s v="Normal"/>
    <x v="92"/>
  </r>
  <r>
    <x v="100"/>
    <n v="20"/>
    <x v="0"/>
    <x v="7"/>
    <n v="10603"/>
    <s v="Pave"/>
    <s v="NA"/>
    <x v="1"/>
    <x v="0"/>
    <s v="AllPub"/>
    <x v="0"/>
    <s v="Gtl"/>
    <s v="NWAmes"/>
    <s v="Norm"/>
    <s v="Norm"/>
    <x v="0"/>
    <x v="1"/>
    <n v="6"/>
    <n v="7"/>
    <n v="1977"/>
    <s v="70's"/>
    <n v="2001"/>
    <n v="24"/>
    <s v="Y"/>
    <x v="0"/>
    <x v="0"/>
    <x v="0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4"/>
    <x v="29"/>
    <s v="WD"/>
    <s v="Normal"/>
    <x v="93"/>
  </r>
  <r>
    <x v="101"/>
    <n v="60"/>
    <x v="0"/>
    <x v="44"/>
    <n v="9206"/>
    <s v="Pave"/>
    <s v="NA"/>
    <x v="0"/>
    <x v="0"/>
    <s v="AllPub"/>
    <x v="0"/>
    <s v="Gtl"/>
    <s v="SawyerW"/>
    <s v="Norm"/>
    <s v="Norm"/>
    <x v="0"/>
    <x v="0"/>
    <n v="6"/>
    <n v="5"/>
    <n v="1985"/>
    <s v="80's"/>
    <n v="1985"/>
    <n v="0"/>
    <s v="N"/>
    <x v="0"/>
    <x v="1"/>
    <x v="1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4"/>
    <x v="38"/>
    <s v="WD"/>
    <s v="Normal"/>
    <x v="94"/>
  </r>
  <r>
    <x v="102"/>
    <n v="90"/>
    <x v="0"/>
    <x v="45"/>
    <n v="7018"/>
    <s v="Pave"/>
    <s v="NA"/>
    <x v="0"/>
    <x v="1"/>
    <s v="AllPub"/>
    <x v="0"/>
    <s v="Gtl"/>
    <s v="SawyerW"/>
    <s v="Norm"/>
    <s v="Norm"/>
    <x v="2"/>
    <x v="1"/>
    <n v="5"/>
    <n v="5"/>
    <n v="1979"/>
    <s v="70's"/>
    <n v="1979"/>
    <n v="0"/>
    <s v="N"/>
    <x v="0"/>
    <x v="1"/>
    <x v="1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3"/>
    <x v="25"/>
    <s v="WD"/>
    <s v="Alloca"/>
    <x v="95"/>
  </r>
  <r>
    <x v="103"/>
    <n v="20"/>
    <x v="0"/>
    <x v="46"/>
    <n v="10402"/>
    <s v="Pave"/>
    <s v="NA"/>
    <x v="1"/>
    <x v="0"/>
    <s v="AllPub"/>
    <x v="2"/>
    <s v="Gtl"/>
    <s v="CollgCr"/>
    <s v="Norm"/>
    <s v="Norm"/>
    <x v="0"/>
    <x v="1"/>
    <n v="7"/>
    <n v="5"/>
    <n v="2009"/>
    <s v="2000's"/>
    <n v="2009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4"/>
    <x v="19"/>
    <s v="WD"/>
    <s v="Normal"/>
    <x v="96"/>
  </r>
  <r>
    <x v="104"/>
    <n v="50"/>
    <x v="1"/>
    <x v="7"/>
    <n v="7758"/>
    <s v="Pave"/>
    <s v="NA"/>
    <x v="0"/>
    <x v="0"/>
    <s v="AllPub"/>
    <x v="2"/>
    <s v="Gtl"/>
    <s v="IDOTRR"/>
    <s v="Norm"/>
    <s v="Norm"/>
    <x v="0"/>
    <x v="2"/>
    <n v="7"/>
    <n v="4"/>
    <n v="1931"/>
    <s v="30's"/>
    <n v="1950"/>
    <n v="19"/>
    <s v="Y"/>
    <x v="0"/>
    <x v="1"/>
    <x v="1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"/>
    <x v="18"/>
    <s v="WD"/>
    <s v="Normal"/>
    <x v="97"/>
  </r>
  <r>
    <x v="105"/>
    <n v="60"/>
    <x v="3"/>
    <x v="6"/>
    <n v="9375"/>
    <s v="Pave"/>
    <s v="NA"/>
    <x v="0"/>
    <x v="0"/>
    <s v="AllPub"/>
    <x v="0"/>
    <s v="Gtl"/>
    <s v="Somerst"/>
    <s v="Norm"/>
    <s v="Norm"/>
    <x v="0"/>
    <x v="0"/>
    <n v="8"/>
    <n v="5"/>
    <n v="2003"/>
    <s v="2000's"/>
    <n v="2004"/>
    <n v="1"/>
    <s v="Y"/>
    <x v="0"/>
    <x v="0"/>
    <x v="0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0"/>
    <x v="46"/>
    <s v="WD"/>
    <s v="Normal"/>
    <x v="4"/>
  </r>
  <r>
    <x v="106"/>
    <n v="30"/>
    <x v="1"/>
    <x v="3"/>
    <n v="10800"/>
    <s v="Pave"/>
    <s v="Grvl"/>
    <x v="0"/>
    <x v="0"/>
    <s v="AllPub"/>
    <x v="0"/>
    <s v="Gtl"/>
    <s v="OldTown"/>
    <s v="Norm"/>
    <s v="Norm"/>
    <x v="0"/>
    <x v="1"/>
    <n v="4"/>
    <n v="7"/>
    <n v="1885"/>
    <s v="1880's"/>
    <n v="1995"/>
    <n v="110"/>
    <s v="Y"/>
    <x v="0"/>
    <x v="1"/>
    <x v="0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1"/>
    <x v="6"/>
    <s v="WD"/>
    <s v="Normal"/>
    <x v="98"/>
  </r>
  <r>
    <x v="107"/>
    <n v="20"/>
    <x v="1"/>
    <x v="9"/>
    <n v="6000"/>
    <s v="Pave"/>
    <s v="NA"/>
    <x v="0"/>
    <x v="0"/>
    <s v="AllPub"/>
    <x v="0"/>
    <s v="Gtl"/>
    <s v="OldTown"/>
    <s v="Norm"/>
    <s v="Norm"/>
    <x v="0"/>
    <x v="1"/>
    <n v="5"/>
    <n v="5"/>
    <n v="1948"/>
    <s v="40's"/>
    <n v="1950"/>
    <n v="2"/>
    <s v="Y"/>
    <x v="0"/>
    <x v="1"/>
    <x v="1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0"/>
    <x v="8"/>
    <s v="WD"/>
    <s v="Partial"/>
    <x v="99"/>
  </r>
  <r>
    <x v="108"/>
    <n v="50"/>
    <x v="1"/>
    <x v="5"/>
    <n v="8500"/>
    <s v="Pave"/>
    <s v="NA"/>
    <x v="0"/>
    <x v="0"/>
    <s v="AllPub"/>
    <x v="2"/>
    <s v="Gtl"/>
    <s v="IDOTRR"/>
    <s v="Artery"/>
    <s v="Norm"/>
    <x v="0"/>
    <x v="2"/>
    <n v="5"/>
    <n v="7"/>
    <n v="1919"/>
    <s v="10's"/>
    <n v="2005"/>
    <n v="86"/>
    <s v="Y"/>
    <x v="1"/>
    <x v="0"/>
    <x v="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1"/>
    <x v="6"/>
    <s v="WD"/>
    <s v="Normal"/>
    <x v="99"/>
  </r>
  <r>
    <x v="109"/>
    <n v="20"/>
    <x v="0"/>
    <x v="42"/>
    <n v="11751"/>
    <s v="Pave"/>
    <s v="NA"/>
    <x v="1"/>
    <x v="0"/>
    <s v="AllPub"/>
    <x v="0"/>
    <s v="Gtl"/>
    <s v="NWAmes"/>
    <s v="Norm"/>
    <s v="Norm"/>
    <x v="0"/>
    <x v="1"/>
    <n v="6"/>
    <n v="6"/>
    <n v="1977"/>
    <s v="70's"/>
    <n v="1977"/>
    <n v="0"/>
    <s v="N"/>
    <x v="0"/>
    <x v="1"/>
    <x v="1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4"/>
    <x v="26"/>
    <s v="COD"/>
    <s v="Normal"/>
    <x v="100"/>
  </r>
  <r>
    <x v="110"/>
    <n v="50"/>
    <x v="0"/>
    <x v="6"/>
    <n v="9525"/>
    <s v="Pave"/>
    <s v="NA"/>
    <x v="0"/>
    <x v="0"/>
    <s v="AllPub"/>
    <x v="0"/>
    <s v="Gtl"/>
    <s v="Edwards"/>
    <s v="Norm"/>
    <s v="Norm"/>
    <x v="0"/>
    <x v="2"/>
    <n v="6"/>
    <n v="4"/>
    <n v="1954"/>
    <s v="50's"/>
    <n v="1972"/>
    <n v="18"/>
    <s v="Y"/>
    <x v="0"/>
    <x v="1"/>
    <x v="1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2"/>
    <x v="14"/>
    <s v="WD"/>
    <s v="Normal"/>
    <x v="101"/>
  </r>
  <r>
    <x v="111"/>
    <n v="80"/>
    <x v="0"/>
    <x v="7"/>
    <n v="7750"/>
    <s v="Pave"/>
    <s v="NA"/>
    <x v="1"/>
    <x v="0"/>
    <s v="AllPub"/>
    <x v="0"/>
    <s v="Gtl"/>
    <s v="Gilbert"/>
    <s v="Norm"/>
    <s v="Norm"/>
    <x v="0"/>
    <x v="5"/>
    <n v="7"/>
    <n v="5"/>
    <n v="2000"/>
    <s v="2000's"/>
    <n v="2000"/>
    <n v="0"/>
    <s v="N"/>
    <x v="0"/>
    <x v="0"/>
    <x v="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4"/>
    <x v="23"/>
    <s v="WD"/>
    <s v="Normal"/>
    <x v="63"/>
  </r>
  <r>
    <x v="112"/>
    <n v="60"/>
    <x v="0"/>
    <x v="44"/>
    <n v="9965"/>
    <s v="Pave"/>
    <s v="NA"/>
    <x v="0"/>
    <x v="0"/>
    <s v="AllPub"/>
    <x v="0"/>
    <s v="Gtl"/>
    <s v="CollgCr"/>
    <s v="Norm"/>
    <s v="Norm"/>
    <x v="0"/>
    <x v="0"/>
    <n v="7"/>
    <n v="5"/>
    <n v="2007"/>
    <s v="2000's"/>
    <n v="2007"/>
    <n v="0"/>
    <s v="N"/>
    <x v="1"/>
    <x v="0"/>
    <x v="0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1"/>
    <x v="35"/>
    <s v="New"/>
    <s v="Partial"/>
    <x v="102"/>
  </r>
  <r>
    <x v="113"/>
    <n v="20"/>
    <x v="0"/>
    <x v="7"/>
    <n v="21000"/>
    <s v="Pave"/>
    <s v="NA"/>
    <x v="0"/>
    <x v="1"/>
    <s v="AllPub"/>
    <x v="2"/>
    <s v="Gtl"/>
    <s v="Crawfor"/>
    <s v="Norm"/>
    <s v="Norm"/>
    <x v="0"/>
    <x v="1"/>
    <n v="6"/>
    <n v="5"/>
    <n v="1953"/>
    <s v="50's"/>
    <n v="1953"/>
    <n v="0"/>
    <s v="N"/>
    <x v="0"/>
    <x v="1"/>
    <x v="1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1"/>
    <x v="35"/>
    <s v="COD"/>
    <s v="Abnorml"/>
    <x v="103"/>
  </r>
  <r>
    <x v="114"/>
    <n v="70"/>
    <x v="0"/>
    <x v="24"/>
    <n v="7259"/>
    <s v="Pave"/>
    <s v="NA"/>
    <x v="1"/>
    <x v="0"/>
    <s v="AllPub"/>
    <x v="0"/>
    <s v="Mod"/>
    <s v="Crawfor"/>
    <s v="Norm"/>
    <s v="Norm"/>
    <x v="0"/>
    <x v="0"/>
    <n v="6"/>
    <n v="8"/>
    <n v="1945"/>
    <s v="40's"/>
    <n v="2002"/>
    <n v="57"/>
    <s v="Y"/>
    <x v="0"/>
    <x v="0"/>
    <x v="0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1"/>
    <x v="12"/>
    <s v="WD"/>
    <s v="Normal"/>
    <x v="104"/>
  </r>
  <r>
    <x v="115"/>
    <n v="160"/>
    <x v="3"/>
    <x v="47"/>
    <n v="3230"/>
    <s v="Pave"/>
    <s v="Pave"/>
    <x v="0"/>
    <x v="0"/>
    <s v="AllPub"/>
    <x v="2"/>
    <s v="Gtl"/>
    <s v="Somerst"/>
    <s v="Norm"/>
    <s v="Norm"/>
    <x v="3"/>
    <x v="0"/>
    <n v="6"/>
    <n v="5"/>
    <n v="1999"/>
    <s v="90's"/>
    <n v="1999"/>
    <n v="0"/>
    <s v="N"/>
    <x v="0"/>
    <x v="1"/>
    <x v="0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x v="18"/>
    <s v="WD"/>
    <s v="Normal"/>
    <x v="105"/>
  </r>
  <r>
    <x v="116"/>
    <n v="20"/>
    <x v="0"/>
    <x v="7"/>
    <n v="11616"/>
    <s v="Pave"/>
    <s v="NA"/>
    <x v="0"/>
    <x v="0"/>
    <s v="AllPub"/>
    <x v="0"/>
    <s v="Gtl"/>
    <s v="Sawyer"/>
    <s v="Norm"/>
    <s v="Norm"/>
    <x v="0"/>
    <x v="1"/>
    <n v="5"/>
    <n v="5"/>
    <n v="1962"/>
    <s v="60's"/>
    <n v="1962"/>
    <n v="0"/>
    <s v="N"/>
    <x v="0"/>
    <x v="1"/>
    <x v="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3"/>
    <x v="47"/>
    <s v="WD"/>
    <s v="Normal"/>
    <x v="19"/>
  </r>
  <r>
    <x v="117"/>
    <n v="20"/>
    <x v="0"/>
    <x v="22"/>
    <n v="8536"/>
    <s v="Pave"/>
    <s v="NA"/>
    <x v="0"/>
    <x v="0"/>
    <s v="AllPub"/>
    <x v="2"/>
    <s v="Gtl"/>
    <s v="Edwards"/>
    <s v="Norm"/>
    <s v="Norm"/>
    <x v="0"/>
    <x v="1"/>
    <n v="5"/>
    <n v="5"/>
    <n v="2006"/>
    <s v="2000's"/>
    <n v="2007"/>
    <n v="1"/>
    <s v="Y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1"/>
    <x v="48"/>
    <s v="New"/>
    <s v="Partial"/>
    <x v="106"/>
  </r>
  <r>
    <x v="118"/>
    <n v="60"/>
    <x v="0"/>
    <x v="48"/>
    <n v="12376"/>
    <s v="Pave"/>
    <s v="NA"/>
    <x v="0"/>
    <x v="0"/>
    <s v="AllPub"/>
    <x v="2"/>
    <s v="Gtl"/>
    <s v="SawyerW"/>
    <s v="Norm"/>
    <s v="Norm"/>
    <x v="0"/>
    <x v="0"/>
    <n v="7"/>
    <n v="5"/>
    <n v="1990"/>
    <s v="90's"/>
    <n v="1990"/>
    <n v="0"/>
    <s v="N"/>
    <x v="0"/>
    <x v="1"/>
    <x v="1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4"/>
    <x v="19"/>
    <s v="WD"/>
    <s v="Normal"/>
    <x v="107"/>
  </r>
  <r>
    <x v="119"/>
    <n v="60"/>
    <x v="0"/>
    <x v="0"/>
    <n v="8461"/>
    <s v="Pave"/>
    <s v="NA"/>
    <x v="0"/>
    <x v="0"/>
    <s v="AllPub"/>
    <x v="0"/>
    <s v="Gtl"/>
    <s v="CollgCr"/>
    <s v="Norm"/>
    <s v="Norm"/>
    <x v="0"/>
    <x v="0"/>
    <n v="6"/>
    <n v="5"/>
    <n v="2005"/>
    <s v="2000's"/>
    <n v="2006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2"/>
    <x v="10"/>
    <s v="New"/>
    <s v="Partial"/>
    <x v="108"/>
  </r>
  <r>
    <x v="120"/>
    <n v="80"/>
    <x v="0"/>
    <x v="7"/>
    <n v="21453"/>
    <s v="Pave"/>
    <s v="NA"/>
    <x v="1"/>
    <x v="2"/>
    <s v="AllPub"/>
    <x v="3"/>
    <s v="Sev"/>
    <s v="ClearCr"/>
    <s v="Norm"/>
    <s v="Norm"/>
    <x v="0"/>
    <x v="5"/>
    <n v="6"/>
    <n v="5"/>
    <n v="1969"/>
    <s v="60's"/>
    <n v="1969"/>
    <n v="0"/>
    <s v="N"/>
    <x v="0"/>
    <x v="1"/>
    <x v="1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2"/>
    <x v="14"/>
    <s v="WD"/>
    <s v="Normal"/>
    <x v="63"/>
  </r>
  <r>
    <x v="121"/>
    <n v="50"/>
    <x v="1"/>
    <x v="9"/>
    <n v="6060"/>
    <s v="Pave"/>
    <s v="NA"/>
    <x v="0"/>
    <x v="0"/>
    <s v="AllPub"/>
    <x v="0"/>
    <s v="Gtl"/>
    <s v="IDOTRR"/>
    <s v="Norm"/>
    <s v="Norm"/>
    <x v="0"/>
    <x v="2"/>
    <n v="4"/>
    <n v="5"/>
    <n v="1939"/>
    <s v="30's"/>
    <n v="1950"/>
    <n v="11"/>
    <s v="Y"/>
    <x v="0"/>
    <x v="1"/>
    <x v="1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"/>
    <x v="18"/>
    <s v="WD"/>
    <s v="Normal"/>
    <x v="98"/>
  </r>
  <r>
    <x v="122"/>
    <n v="20"/>
    <x v="0"/>
    <x v="6"/>
    <n v="9464"/>
    <s v="Pave"/>
    <s v="NA"/>
    <x v="0"/>
    <x v="0"/>
    <s v="AllPub"/>
    <x v="2"/>
    <s v="Gtl"/>
    <s v="NAmes"/>
    <s v="Norm"/>
    <s v="Norm"/>
    <x v="0"/>
    <x v="1"/>
    <n v="6"/>
    <n v="7"/>
    <n v="1958"/>
    <s v="50's"/>
    <n v="1958"/>
    <n v="0"/>
    <s v="N"/>
    <x v="0"/>
    <x v="1"/>
    <x v="1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0"/>
    <x v="15"/>
    <s v="WD"/>
    <s v="Normal"/>
    <x v="109"/>
  </r>
  <r>
    <x v="123"/>
    <n v="120"/>
    <x v="0"/>
    <x v="49"/>
    <n v="7892"/>
    <s v="Pave"/>
    <s v="NA"/>
    <x v="0"/>
    <x v="0"/>
    <s v="AllPub"/>
    <x v="0"/>
    <s v="Gtl"/>
    <s v="SawyerW"/>
    <s v="Norm"/>
    <s v="Norm"/>
    <x v="3"/>
    <x v="1"/>
    <n v="6"/>
    <n v="5"/>
    <n v="1993"/>
    <s v="90's"/>
    <n v="1993"/>
    <n v="0"/>
    <s v="N"/>
    <x v="0"/>
    <x v="1"/>
    <x v="1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0"/>
    <x v="49"/>
    <s v="WD"/>
    <s v="Normal"/>
    <x v="110"/>
  </r>
  <r>
    <x v="124"/>
    <n v="20"/>
    <x v="0"/>
    <x v="25"/>
    <n v="17043"/>
    <s v="Pave"/>
    <s v="NA"/>
    <x v="1"/>
    <x v="0"/>
    <s v="AllPub"/>
    <x v="3"/>
    <s v="Gtl"/>
    <s v="NWAmes"/>
    <s v="Norm"/>
    <s v="Norm"/>
    <x v="0"/>
    <x v="1"/>
    <n v="6"/>
    <n v="5"/>
    <n v="1979"/>
    <s v="70's"/>
    <n v="1998"/>
    <n v="19"/>
    <s v="Y"/>
    <x v="0"/>
    <x v="1"/>
    <x v="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3"/>
    <x v="50"/>
    <s v="WD"/>
    <s v="Normal"/>
    <x v="111"/>
  </r>
  <r>
    <x v="125"/>
    <n v="190"/>
    <x v="1"/>
    <x v="3"/>
    <n v="6780"/>
    <s v="Pave"/>
    <s v="NA"/>
    <x v="0"/>
    <x v="0"/>
    <s v="AllPub"/>
    <x v="0"/>
    <s v="Gtl"/>
    <s v="IDOTRR"/>
    <s v="Norm"/>
    <s v="Norm"/>
    <x v="1"/>
    <x v="2"/>
    <n v="6"/>
    <n v="8"/>
    <n v="1935"/>
    <s v="30's"/>
    <n v="1982"/>
    <n v="47"/>
    <s v="Y"/>
    <x v="0"/>
    <x v="1"/>
    <x v="1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2"/>
    <x v="51"/>
    <s v="WD"/>
    <s v="Normal"/>
    <x v="112"/>
  </r>
  <r>
    <x v="126"/>
    <n v="120"/>
    <x v="0"/>
    <x v="7"/>
    <n v="4928"/>
    <s v="Pave"/>
    <s v="NA"/>
    <x v="1"/>
    <x v="0"/>
    <s v="AllPub"/>
    <x v="0"/>
    <s v="Gtl"/>
    <s v="NPkVill"/>
    <s v="Norm"/>
    <s v="Norm"/>
    <x v="3"/>
    <x v="1"/>
    <n v="6"/>
    <n v="5"/>
    <n v="1976"/>
    <s v="70's"/>
    <n v="1976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1"/>
    <x v="32"/>
    <s v="WD"/>
    <s v="Normal"/>
    <x v="113"/>
  </r>
  <r>
    <x v="127"/>
    <n v="45"/>
    <x v="1"/>
    <x v="49"/>
    <n v="4388"/>
    <s v="Pave"/>
    <s v="NA"/>
    <x v="1"/>
    <x v="1"/>
    <s v="AllPub"/>
    <x v="0"/>
    <s v="Gtl"/>
    <s v="OldTown"/>
    <s v="Feedr"/>
    <s v="Norm"/>
    <x v="0"/>
    <x v="3"/>
    <n v="5"/>
    <n v="7"/>
    <n v="1930"/>
    <s v="30's"/>
    <n v="1950"/>
    <n v="20"/>
    <s v="Y"/>
    <x v="0"/>
    <x v="1"/>
    <x v="1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"/>
    <x v="18"/>
    <s v="WD"/>
    <s v="Normal"/>
    <x v="114"/>
  </r>
  <r>
    <x v="128"/>
    <n v="60"/>
    <x v="0"/>
    <x v="35"/>
    <n v="7590"/>
    <s v="Pave"/>
    <s v="NA"/>
    <x v="0"/>
    <x v="0"/>
    <s v="AllPub"/>
    <x v="0"/>
    <s v="Gtl"/>
    <s v="NAmes"/>
    <s v="PosN"/>
    <s v="Norm"/>
    <x v="0"/>
    <x v="0"/>
    <n v="6"/>
    <n v="5"/>
    <n v="1966"/>
    <s v="60's"/>
    <n v="1966"/>
    <n v="0"/>
    <s v="N"/>
    <x v="0"/>
    <x v="1"/>
    <x v="1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2"/>
    <x v="10"/>
    <s v="WD"/>
    <s v="Normal"/>
    <x v="106"/>
  </r>
  <r>
    <x v="129"/>
    <n v="20"/>
    <x v="0"/>
    <x v="35"/>
    <n v="8973"/>
    <s v="Pave"/>
    <s v="NA"/>
    <x v="0"/>
    <x v="0"/>
    <s v="AllPub"/>
    <x v="0"/>
    <s v="Gtl"/>
    <s v="NAmes"/>
    <s v="Norm"/>
    <s v="Norm"/>
    <x v="0"/>
    <x v="1"/>
    <n v="5"/>
    <n v="7"/>
    <n v="1958"/>
    <s v="50's"/>
    <n v="1991"/>
    <n v="33"/>
    <s v="Y"/>
    <x v="0"/>
    <x v="1"/>
    <x v="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2"/>
    <x v="10"/>
    <s v="WD"/>
    <s v="Abnorml"/>
    <x v="115"/>
  </r>
  <r>
    <x v="130"/>
    <n v="60"/>
    <x v="0"/>
    <x v="50"/>
    <n v="14200"/>
    <s v="Pave"/>
    <s v="NA"/>
    <x v="0"/>
    <x v="0"/>
    <s v="AllPub"/>
    <x v="2"/>
    <s v="Gtl"/>
    <s v="NAmes"/>
    <s v="Norm"/>
    <s v="Norm"/>
    <x v="0"/>
    <x v="0"/>
    <n v="7"/>
    <n v="6"/>
    <n v="1966"/>
    <s v="60's"/>
    <n v="1966"/>
    <n v="0"/>
    <s v="N"/>
    <x v="0"/>
    <x v="1"/>
    <x v="1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2"/>
    <x v="28"/>
    <s v="WD"/>
    <s v="Normal"/>
    <x v="64"/>
  </r>
  <r>
    <x v="131"/>
    <n v="60"/>
    <x v="0"/>
    <x v="7"/>
    <n v="12224"/>
    <s v="Pave"/>
    <s v="NA"/>
    <x v="1"/>
    <x v="0"/>
    <s v="AllPub"/>
    <x v="2"/>
    <s v="Gtl"/>
    <s v="Gilbert"/>
    <s v="Norm"/>
    <s v="Norm"/>
    <x v="0"/>
    <x v="0"/>
    <n v="6"/>
    <n v="5"/>
    <n v="2000"/>
    <s v="2000's"/>
    <n v="2000"/>
    <n v="0"/>
    <s v="N"/>
    <x v="0"/>
    <x v="0"/>
    <x v="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3"/>
    <x v="20"/>
    <s v="WD"/>
    <s v="Normal"/>
    <x v="67"/>
  </r>
  <r>
    <x v="132"/>
    <n v="20"/>
    <x v="0"/>
    <x v="6"/>
    <n v="7388"/>
    <s v="Pave"/>
    <s v="NA"/>
    <x v="0"/>
    <x v="0"/>
    <s v="AllPub"/>
    <x v="2"/>
    <s v="Gtl"/>
    <s v="NAmes"/>
    <s v="Norm"/>
    <s v="Norm"/>
    <x v="0"/>
    <x v="1"/>
    <n v="5"/>
    <n v="6"/>
    <n v="1959"/>
    <s v="50's"/>
    <n v="2002"/>
    <n v="43"/>
    <s v="Y"/>
    <x v="0"/>
    <x v="0"/>
    <x v="0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1"/>
    <x v="12"/>
    <s v="WD"/>
    <s v="Normal"/>
    <x v="116"/>
  </r>
  <r>
    <x v="133"/>
    <n v="20"/>
    <x v="0"/>
    <x v="7"/>
    <n v="6853"/>
    <s v="Pave"/>
    <s v="NA"/>
    <x v="1"/>
    <x v="0"/>
    <s v="AllPub"/>
    <x v="0"/>
    <s v="Gtl"/>
    <s v="Timber"/>
    <s v="Norm"/>
    <s v="Norm"/>
    <x v="0"/>
    <x v="1"/>
    <n v="8"/>
    <n v="5"/>
    <n v="2001"/>
    <s v="2000's"/>
    <n v="2002"/>
    <n v="1"/>
    <s v="Y"/>
    <x v="0"/>
    <x v="0"/>
    <x v="0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3"/>
    <x v="25"/>
    <s v="WD"/>
    <s v="Normal"/>
    <x v="117"/>
  </r>
  <r>
    <x v="134"/>
    <n v="20"/>
    <x v="0"/>
    <x v="38"/>
    <n v="10335"/>
    <s v="Pave"/>
    <s v="NA"/>
    <x v="1"/>
    <x v="0"/>
    <s v="AllPub"/>
    <x v="0"/>
    <s v="Gtl"/>
    <s v="Sawyer"/>
    <s v="Norm"/>
    <s v="Norm"/>
    <x v="0"/>
    <x v="1"/>
    <n v="5"/>
    <n v="6"/>
    <n v="1968"/>
    <s v="60's"/>
    <n v="1993"/>
    <n v="25"/>
    <s v="Y"/>
    <x v="0"/>
    <x v="1"/>
    <x v="1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2"/>
    <x v="10"/>
    <s v="WD"/>
    <s v="Normal"/>
    <x v="63"/>
  </r>
  <r>
    <x v="135"/>
    <n v="20"/>
    <x v="0"/>
    <x v="1"/>
    <n v="10400"/>
    <s v="Pave"/>
    <s v="NA"/>
    <x v="0"/>
    <x v="0"/>
    <s v="AllPub"/>
    <x v="0"/>
    <s v="Gtl"/>
    <s v="NWAmes"/>
    <s v="Norm"/>
    <s v="Norm"/>
    <x v="0"/>
    <x v="1"/>
    <n v="7"/>
    <n v="6"/>
    <n v="1970"/>
    <s v="70's"/>
    <n v="1970"/>
    <n v="0"/>
    <s v="N"/>
    <x v="0"/>
    <x v="1"/>
    <x v="1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0"/>
    <x v="11"/>
    <s v="WD"/>
    <s v="Normal"/>
    <x v="80"/>
  </r>
  <r>
    <x v="136"/>
    <n v="20"/>
    <x v="0"/>
    <x v="7"/>
    <n v="10355"/>
    <s v="Pave"/>
    <s v="NA"/>
    <x v="1"/>
    <x v="0"/>
    <s v="AllPub"/>
    <x v="2"/>
    <s v="Gtl"/>
    <s v="NAmes"/>
    <s v="Norm"/>
    <s v="Norm"/>
    <x v="0"/>
    <x v="1"/>
    <n v="5"/>
    <n v="5"/>
    <n v="1967"/>
    <s v="60's"/>
    <n v="1967"/>
    <n v="0"/>
    <s v="N"/>
    <x v="0"/>
    <x v="1"/>
    <x v="1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1"/>
    <x v="12"/>
    <s v="WD"/>
    <s v="Normal"/>
    <x v="5"/>
  </r>
  <r>
    <x v="137"/>
    <n v="90"/>
    <x v="0"/>
    <x v="51"/>
    <n v="11070"/>
    <s v="Pave"/>
    <s v="NA"/>
    <x v="0"/>
    <x v="0"/>
    <s v="AllPub"/>
    <x v="0"/>
    <s v="Gtl"/>
    <s v="Mitchel"/>
    <s v="Norm"/>
    <s v="Norm"/>
    <x v="2"/>
    <x v="1"/>
    <n v="7"/>
    <n v="5"/>
    <n v="1988"/>
    <s v="80's"/>
    <n v="1989"/>
    <n v="1"/>
    <s v="Y"/>
    <x v="0"/>
    <x v="1"/>
    <x v="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2"/>
    <x v="10"/>
    <s v="WD"/>
    <s v="Family"/>
    <x v="118"/>
  </r>
  <r>
    <x v="138"/>
    <n v="60"/>
    <x v="0"/>
    <x v="43"/>
    <n v="9066"/>
    <s v="Pave"/>
    <s v="NA"/>
    <x v="1"/>
    <x v="0"/>
    <s v="AllPub"/>
    <x v="0"/>
    <s v="Gtl"/>
    <s v="CollgCr"/>
    <s v="Norm"/>
    <s v="Norm"/>
    <x v="0"/>
    <x v="0"/>
    <n v="8"/>
    <n v="5"/>
    <n v="1999"/>
    <s v="90's"/>
    <n v="2000"/>
    <n v="1"/>
    <s v="Y"/>
    <x v="0"/>
    <x v="0"/>
    <x v="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0"/>
    <x v="4"/>
    <s v="WD"/>
    <s v="Normal"/>
    <x v="22"/>
  </r>
  <r>
    <x v="139"/>
    <n v="60"/>
    <x v="0"/>
    <x v="0"/>
    <n v="15426"/>
    <s v="Pave"/>
    <s v="NA"/>
    <x v="1"/>
    <x v="0"/>
    <s v="AllPub"/>
    <x v="0"/>
    <s v="Gtl"/>
    <s v="CollgCr"/>
    <s v="Norm"/>
    <s v="Norm"/>
    <x v="0"/>
    <x v="0"/>
    <n v="6"/>
    <n v="5"/>
    <n v="1997"/>
    <s v="90's"/>
    <n v="1997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3"/>
    <x v="30"/>
    <s v="WD"/>
    <s v="Normal"/>
    <x v="119"/>
  </r>
  <r>
    <x v="140"/>
    <n v="20"/>
    <x v="0"/>
    <x v="10"/>
    <n v="10500"/>
    <s v="Pave"/>
    <s v="NA"/>
    <x v="0"/>
    <x v="0"/>
    <s v="AllPub"/>
    <x v="1"/>
    <s v="Gtl"/>
    <s v="NAmes"/>
    <s v="Norm"/>
    <s v="Norm"/>
    <x v="0"/>
    <x v="1"/>
    <n v="4"/>
    <n v="5"/>
    <n v="1971"/>
    <s v="70's"/>
    <n v="1971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x v="23"/>
    <s v="ConLI"/>
    <s v="Normal"/>
    <x v="99"/>
  </r>
  <r>
    <x v="141"/>
    <n v="20"/>
    <x v="0"/>
    <x v="38"/>
    <n v="11645"/>
    <s v="Pave"/>
    <s v="NA"/>
    <x v="0"/>
    <x v="0"/>
    <s v="AllPub"/>
    <x v="0"/>
    <s v="Gtl"/>
    <s v="CollgCr"/>
    <s v="Norm"/>
    <s v="Norm"/>
    <x v="0"/>
    <x v="1"/>
    <n v="7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2"/>
    <x v="52"/>
    <s v="WD"/>
    <s v="Normal"/>
    <x v="79"/>
  </r>
  <r>
    <x v="142"/>
    <n v="50"/>
    <x v="0"/>
    <x v="52"/>
    <n v="8520"/>
    <s v="Pave"/>
    <s v="NA"/>
    <x v="0"/>
    <x v="0"/>
    <s v="AllPub"/>
    <x v="2"/>
    <s v="Gtl"/>
    <s v="NAmes"/>
    <s v="Artery"/>
    <s v="Norm"/>
    <x v="0"/>
    <x v="2"/>
    <n v="5"/>
    <n v="4"/>
    <n v="1952"/>
    <s v="50's"/>
    <n v="1952"/>
    <n v="0"/>
    <s v="N"/>
    <x v="0"/>
    <x v="1"/>
    <x v="1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4"/>
    <x v="38"/>
    <s v="WD"/>
    <s v="Normal"/>
    <x v="120"/>
  </r>
  <r>
    <x v="143"/>
    <n v="20"/>
    <x v="0"/>
    <x v="38"/>
    <n v="10335"/>
    <s v="Pave"/>
    <s v="NA"/>
    <x v="1"/>
    <x v="0"/>
    <s v="AllPub"/>
    <x v="0"/>
    <s v="Gtl"/>
    <s v="CollgCr"/>
    <s v="Norm"/>
    <s v="Norm"/>
    <x v="0"/>
    <x v="1"/>
    <n v="7"/>
    <n v="5"/>
    <n v="1999"/>
    <s v="90's"/>
    <n v="1999"/>
    <n v="0"/>
    <s v="N"/>
    <x v="0"/>
    <x v="1"/>
    <x v="0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3"/>
    <x v="25"/>
    <s v="WD"/>
    <s v="Normal"/>
    <x v="121"/>
  </r>
  <r>
    <x v="144"/>
    <n v="90"/>
    <x v="1"/>
    <x v="10"/>
    <n v="9100"/>
    <s v="Pave"/>
    <s v="NA"/>
    <x v="0"/>
    <x v="0"/>
    <s v="AllPub"/>
    <x v="0"/>
    <s v="Gtl"/>
    <s v="Sawyer"/>
    <s v="RRAe"/>
    <s v="Norm"/>
    <x v="2"/>
    <x v="1"/>
    <n v="5"/>
    <n v="5"/>
    <n v="1963"/>
    <s v="60's"/>
    <n v="1963"/>
    <n v="0"/>
    <s v="N"/>
    <x v="0"/>
    <x v="1"/>
    <x v="1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2"/>
    <x v="17"/>
    <s v="ConLI"/>
    <s v="Abnorml"/>
    <x v="122"/>
  </r>
  <r>
    <x v="145"/>
    <n v="160"/>
    <x v="1"/>
    <x v="29"/>
    <n v="2522"/>
    <s v="Pave"/>
    <s v="NA"/>
    <x v="0"/>
    <x v="0"/>
    <s v="AllPub"/>
    <x v="0"/>
    <s v="Gtl"/>
    <s v="Edwards"/>
    <s v="Norm"/>
    <s v="Norm"/>
    <x v="4"/>
    <x v="0"/>
    <n v="6"/>
    <n v="5"/>
    <n v="2004"/>
    <s v="2000's"/>
    <n v="2006"/>
    <n v="2"/>
    <s v="Y"/>
    <x v="1"/>
    <x v="0"/>
    <x v="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x v="42"/>
    <s v="WD"/>
    <s v="Normal"/>
    <x v="52"/>
  </r>
  <r>
    <x v="146"/>
    <n v="30"/>
    <x v="1"/>
    <x v="8"/>
    <n v="6120"/>
    <s v="Pave"/>
    <s v="NA"/>
    <x v="0"/>
    <x v="0"/>
    <s v="AllPub"/>
    <x v="2"/>
    <s v="Gtl"/>
    <s v="BrkSide"/>
    <s v="Norm"/>
    <s v="Norm"/>
    <x v="0"/>
    <x v="1"/>
    <n v="5"/>
    <n v="7"/>
    <n v="1931"/>
    <s v="30's"/>
    <n v="1993"/>
    <n v="62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3"/>
    <x v="7"/>
    <s v="WD"/>
    <s v="Normal"/>
    <x v="123"/>
  </r>
  <r>
    <x v="147"/>
    <n v="60"/>
    <x v="0"/>
    <x v="7"/>
    <n v="9505"/>
    <s v="Pave"/>
    <s v="NA"/>
    <x v="1"/>
    <x v="0"/>
    <s v="AllPub"/>
    <x v="3"/>
    <s v="Gtl"/>
    <s v="Gilbert"/>
    <s v="Norm"/>
    <s v="Norm"/>
    <x v="0"/>
    <x v="0"/>
    <n v="7"/>
    <n v="5"/>
    <n v="2001"/>
    <s v="2000's"/>
    <n v="2001"/>
    <n v="0"/>
    <s v="N"/>
    <x v="0"/>
    <x v="0"/>
    <x v="0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4"/>
    <x v="19"/>
    <s v="WD"/>
    <s v="Normal"/>
    <x v="124"/>
  </r>
  <r>
    <x v="148"/>
    <n v="20"/>
    <x v="0"/>
    <x v="31"/>
    <n v="7500"/>
    <s v="Pave"/>
    <s v="NA"/>
    <x v="0"/>
    <x v="0"/>
    <s v="AllPub"/>
    <x v="0"/>
    <s v="Gtl"/>
    <s v="SawyerW"/>
    <s v="Norm"/>
    <s v="Norm"/>
    <x v="0"/>
    <x v="1"/>
    <n v="7"/>
    <n v="5"/>
    <n v="2004"/>
    <s v="2000's"/>
    <n v="2005"/>
    <n v="1"/>
    <s v="Y"/>
    <x v="1"/>
    <x v="0"/>
    <x v="0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0"/>
    <x v="8"/>
    <s v="WD"/>
    <s v="Normal"/>
    <x v="42"/>
  </r>
  <r>
    <x v="149"/>
    <n v="50"/>
    <x v="1"/>
    <x v="7"/>
    <n v="6240"/>
    <s v="Pave"/>
    <s v="NA"/>
    <x v="0"/>
    <x v="0"/>
    <s v="AllPub"/>
    <x v="0"/>
    <s v="Gtl"/>
    <s v="BrkSide"/>
    <s v="Norm"/>
    <s v="Norm"/>
    <x v="0"/>
    <x v="2"/>
    <n v="5"/>
    <n v="4"/>
    <n v="1936"/>
    <s v="30's"/>
    <n v="1950"/>
    <n v="14"/>
    <s v="Y"/>
    <x v="0"/>
    <x v="1"/>
    <x v="1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2"/>
    <x v="42"/>
    <s v="WD"/>
    <s v="Normal"/>
    <x v="99"/>
  </r>
  <r>
    <x v="150"/>
    <n v="20"/>
    <x v="0"/>
    <x v="53"/>
    <n v="10356"/>
    <s v="Pave"/>
    <s v="NA"/>
    <x v="0"/>
    <x v="0"/>
    <s v="AllPub"/>
    <x v="2"/>
    <s v="Gtl"/>
    <s v="CollgCr"/>
    <s v="Norm"/>
    <s v="Norm"/>
    <x v="0"/>
    <x v="1"/>
    <n v="5"/>
    <n v="6"/>
    <n v="1975"/>
    <s v="70's"/>
    <n v="1975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1"/>
    <x v="31"/>
    <s v="WD"/>
    <s v="Normal"/>
    <x v="125"/>
  </r>
  <r>
    <x v="151"/>
    <n v="20"/>
    <x v="0"/>
    <x v="54"/>
    <n v="13891"/>
    <s v="Pave"/>
    <s v="NA"/>
    <x v="0"/>
    <x v="0"/>
    <s v="AllPub"/>
    <x v="0"/>
    <s v="Gtl"/>
    <s v="NridgHt"/>
    <s v="Norm"/>
    <s v="Norm"/>
    <x v="0"/>
    <x v="1"/>
    <n v="8"/>
    <n v="5"/>
    <n v="2007"/>
    <s v="2000's"/>
    <n v="2008"/>
    <n v="1"/>
    <s v="Y"/>
    <x v="1"/>
    <x v="0"/>
    <x v="0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0"/>
    <x v="9"/>
    <s v="New"/>
    <s v="Partial"/>
    <x v="126"/>
  </r>
  <r>
    <x v="152"/>
    <n v="60"/>
    <x v="0"/>
    <x v="7"/>
    <n v="14803"/>
    <s v="Pave"/>
    <s v="NA"/>
    <x v="1"/>
    <x v="0"/>
    <s v="AllPub"/>
    <x v="3"/>
    <s v="Gtl"/>
    <s v="NWAmes"/>
    <s v="Norm"/>
    <s v="Norm"/>
    <x v="0"/>
    <x v="0"/>
    <n v="6"/>
    <n v="5"/>
    <n v="1971"/>
    <s v="70's"/>
    <n v="1971"/>
    <n v="0"/>
    <s v="N"/>
    <x v="0"/>
    <x v="1"/>
    <x v="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2"/>
    <x v="51"/>
    <s v="WD"/>
    <s v="Normal"/>
    <x v="100"/>
  </r>
  <r>
    <x v="153"/>
    <n v="20"/>
    <x v="0"/>
    <x v="7"/>
    <n v="13500"/>
    <s v="Pave"/>
    <s v="NA"/>
    <x v="0"/>
    <x v="0"/>
    <s v="AllPub"/>
    <x v="0"/>
    <s v="Gtl"/>
    <s v="ClearCr"/>
    <s v="Norm"/>
    <s v="Norm"/>
    <x v="0"/>
    <x v="1"/>
    <n v="6"/>
    <n v="7"/>
    <n v="1960"/>
    <s v="60's"/>
    <n v="1975"/>
    <n v="15"/>
    <s v="Y"/>
    <x v="0"/>
    <x v="1"/>
    <x v="1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0"/>
    <x v="49"/>
    <s v="WD"/>
    <s v="Normal"/>
    <x v="127"/>
  </r>
  <r>
    <x v="154"/>
    <n v="30"/>
    <x v="1"/>
    <x v="4"/>
    <n v="11340"/>
    <s v="Pave"/>
    <s v="NA"/>
    <x v="0"/>
    <x v="0"/>
    <s v="AllPub"/>
    <x v="2"/>
    <s v="Gtl"/>
    <s v="OldTown"/>
    <s v="Norm"/>
    <s v="Norm"/>
    <x v="0"/>
    <x v="1"/>
    <n v="6"/>
    <n v="5"/>
    <n v="1923"/>
    <s v="20's"/>
    <n v="1950"/>
    <n v="27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2"/>
    <x v="40"/>
    <s v="WD"/>
    <s v="Family"/>
    <x v="122"/>
  </r>
  <r>
    <x v="155"/>
    <n v="50"/>
    <x v="0"/>
    <x v="3"/>
    <n v="9600"/>
    <s v="Pave"/>
    <s v="NA"/>
    <x v="0"/>
    <x v="0"/>
    <s v="AllPub"/>
    <x v="2"/>
    <s v="Gtl"/>
    <s v="Edwards"/>
    <s v="Artery"/>
    <s v="Norm"/>
    <x v="0"/>
    <x v="2"/>
    <n v="6"/>
    <n v="5"/>
    <n v="1924"/>
    <s v="20's"/>
    <n v="1950"/>
    <n v="26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0"/>
    <x v="8"/>
    <s v="WD"/>
    <s v="Normal"/>
    <x v="128"/>
  </r>
  <r>
    <x v="156"/>
    <n v="20"/>
    <x v="0"/>
    <x v="3"/>
    <n v="7200"/>
    <s v="Pave"/>
    <s v="NA"/>
    <x v="0"/>
    <x v="0"/>
    <s v="AllPub"/>
    <x v="0"/>
    <s v="Gtl"/>
    <s v="NAmes"/>
    <s v="Norm"/>
    <s v="Norm"/>
    <x v="0"/>
    <x v="1"/>
    <n v="5"/>
    <n v="7"/>
    <n v="1950"/>
    <s v="50's"/>
    <n v="1950"/>
    <n v="0"/>
    <s v="N"/>
    <x v="0"/>
    <x v="1"/>
    <x v="1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2"/>
    <x v="51"/>
    <s v="WD"/>
    <s v="Normal"/>
    <x v="129"/>
  </r>
  <r>
    <x v="157"/>
    <n v="60"/>
    <x v="0"/>
    <x v="55"/>
    <n v="12003"/>
    <s v="Pave"/>
    <s v="NA"/>
    <x v="0"/>
    <x v="0"/>
    <s v="AllPub"/>
    <x v="2"/>
    <s v="Gtl"/>
    <s v="Timber"/>
    <s v="Norm"/>
    <s v="Norm"/>
    <x v="0"/>
    <x v="0"/>
    <n v="8"/>
    <n v="5"/>
    <n v="2009"/>
    <s v="2000's"/>
    <n v="2010"/>
    <n v="1"/>
    <s v="Y"/>
    <x v="1"/>
    <x v="0"/>
    <x v="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4"/>
    <x v="19"/>
    <s v="New"/>
    <s v="Partial"/>
    <x v="130"/>
  </r>
  <r>
    <x v="158"/>
    <n v="60"/>
    <x v="3"/>
    <x v="28"/>
    <n v="12552"/>
    <s v="Pave"/>
    <s v="NA"/>
    <x v="0"/>
    <x v="0"/>
    <s v="AllPub"/>
    <x v="2"/>
    <s v="Gtl"/>
    <s v="Somerst"/>
    <s v="Norm"/>
    <s v="Norm"/>
    <x v="0"/>
    <x v="0"/>
    <n v="7"/>
    <n v="5"/>
    <n v="2004"/>
    <s v="2000's"/>
    <n v="2005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4"/>
    <x v="19"/>
    <s v="WD"/>
    <s v="Normal"/>
    <x v="131"/>
  </r>
  <r>
    <x v="159"/>
    <n v="60"/>
    <x v="0"/>
    <x v="56"/>
    <n v="19378"/>
    <s v="Pave"/>
    <s v="NA"/>
    <x v="1"/>
    <x v="3"/>
    <s v="AllPub"/>
    <x v="2"/>
    <s v="Gtl"/>
    <s v="Gilbert"/>
    <s v="Norm"/>
    <s v="Norm"/>
    <x v="0"/>
    <x v="0"/>
    <n v="7"/>
    <n v="5"/>
    <n v="2005"/>
    <s v="2000's"/>
    <n v="2006"/>
    <n v="1"/>
    <s v="Y"/>
    <x v="1"/>
    <x v="0"/>
    <x v="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2"/>
    <x v="40"/>
    <s v="New"/>
    <s v="Partial"/>
    <x v="107"/>
  </r>
  <r>
    <x v="160"/>
    <n v="20"/>
    <x v="0"/>
    <x v="7"/>
    <n v="11120"/>
    <s v="Pave"/>
    <s v="NA"/>
    <x v="1"/>
    <x v="0"/>
    <s v="AllPub"/>
    <x v="3"/>
    <s v="Gtl"/>
    <s v="Veenker"/>
    <s v="Norm"/>
    <s v="Norm"/>
    <x v="0"/>
    <x v="1"/>
    <n v="6"/>
    <n v="6"/>
    <n v="1984"/>
    <s v="80's"/>
    <n v="1984"/>
    <n v="0"/>
    <s v="N"/>
    <x v="0"/>
    <x v="1"/>
    <x v="1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0"/>
    <x v="15"/>
    <s v="WD"/>
    <s v="Normal"/>
    <x v="132"/>
  </r>
  <r>
    <x v="161"/>
    <n v="60"/>
    <x v="0"/>
    <x v="17"/>
    <n v="13688"/>
    <s v="Pave"/>
    <s v="NA"/>
    <x v="1"/>
    <x v="0"/>
    <s v="AllPub"/>
    <x v="0"/>
    <s v="Gtl"/>
    <s v="NridgHt"/>
    <s v="Norm"/>
    <s v="Norm"/>
    <x v="0"/>
    <x v="0"/>
    <n v="9"/>
    <n v="5"/>
    <n v="2003"/>
    <s v="2000's"/>
    <n v="2004"/>
    <n v="1"/>
    <s v="Y"/>
    <x v="0"/>
    <x v="0"/>
    <x v="0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0"/>
    <x v="49"/>
    <s v="WD"/>
    <s v="Normal"/>
    <x v="133"/>
  </r>
  <r>
    <x v="162"/>
    <n v="20"/>
    <x v="0"/>
    <x v="34"/>
    <n v="12182"/>
    <s v="Pave"/>
    <s v="NA"/>
    <x v="0"/>
    <x v="0"/>
    <s v="AllPub"/>
    <x v="2"/>
    <s v="Gtl"/>
    <s v="NridgHt"/>
    <s v="Norm"/>
    <s v="Norm"/>
    <x v="0"/>
    <x v="1"/>
    <n v="7"/>
    <n v="5"/>
    <n v="2005"/>
    <s v="2000's"/>
    <n v="2005"/>
    <n v="0"/>
    <s v="N"/>
    <x v="1"/>
    <x v="0"/>
    <x v="0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4"/>
    <x v="19"/>
    <s v="New"/>
    <s v="Partial"/>
    <x v="117"/>
  </r>
  <r>
    <x v="163"/>
    <n v="45"/>
    <x v="0"/>
    <x v="49"/>
    <n v="5500"/>
    <s v="Pave"/>
    <s v="NA"/>
    <x v="0"/>
    <x v="0"/>
    <s v="AllPub"/>
    <x v="0"/>
    <s v="Gtl"/>
    <s v="OldTown"/>
    <s v="Norm"/>
    <s v="Norm"/>
    <x v="0"/>
    <x v="3"/>
    <n v="4"/>
    <n v="6"/>
    <n v="1956"/>
    <s v="50's"/>
    <n v="1956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1"/>
    <x v="48"/>
    <s v="WD"/>
    <s v="Normal"/>
    <x v="134"/>
  </r>
  <r>
    <x v="164"/>
    <n v="40"/>
    <x v="1"/>
    <x v="41"/>
    <n v="5400"/>
    <s v="Pave"/>
    <s v="Pave"/>
    <x v="0"/>
    <x v="0"/>
    <s v="AllPub"/>
    <x v="2"/>
    <s v="Gtl"/>
    <s v="OldTown"/>
    <s v="Norm"/>
    <s v="Norm"/>
    <x v="0"/>
    <x v="1"/>
    <n v="6"/>
    <n v="7"/>
    <n v="1926"/>
    <s v="20's"/>
    <n v="2004"/>
    <n v="78"/>
    <s v="Y"/>
    <x v="0"/>
    <x v="0"/>
    <x v="0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1"/>
    <x v="35"/>
    <s v="WD"/>
    <s v="Normal"/>
    <x v="135"/>
  </r>
  <r>
    <x v="165"/>
    <n v="190"/>
    <x v="0"/>
    <x v="57"/>
    <n v="10106"/>
    <s v="Pave"/>
    <s v="NA"/>
    <x v="0"/>
    <x v="0"/>
    <s v="AllPub"/>
    <x v="0"/>
    <s v="Gtl"/>
    <s v="Edwards"/>
    <s v="Norm"/>
    <s v="Norm"/>
    <x v="1"/>
    <x v="2"/>
    <n v="5"/>
    <n v="7"/>
    <n v="1940"/>
    <s v="40's"/>
    <n v="1999"/>
    <n v="59"/>
    <s v="Y"/>
    <x v="0"/>
    <x v="1"/>
    <x v="0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0"/>
    <x v="2"/>
    <s v="WD"/>
    <s v="Normal"/>
    <x v="136"/>
  </r>
  <r>
    <x v="166"/>
    <n v="20"/>
    <x v="0"/>
    <x v="7"/>
    <n v="10708"/>
    <s v="Pave"/>
    <s v="NA"/>
    <x v="1"/>
    <x v="0"/>
    <s v="AllPub"/>
    <x v="0"/>
    <s v="Gtl"/>
    <s v="ClearCr"/>
    <s v="Norm"/>
    <s v="Norm"/>
    <x v="0"/>
    <x v="1"/>
    <n v="5"/>
    <n v="5"/>
    <n v="1955"/>
    <s v="50's"/>
    <n v="1993"/>
    <n v="38"/>
    <s v="Y"/>
    <x v="0"/>
    <x v="1"/>
    <x v="1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3"/>
    <x v="7"/>
    <s v="COD"/>
    <s v="Normal"/>
    <x v="100"/>
  </r>
  <r>
    <x v="167"/>
    <n v="60"/>
    <x v="0"/>
    <x v="58"/>
    <n v="10562"/>
    <s v="Pave"/>
    <s v="NA"/>
    <x v="0"/>
    <x v="0"/>
    <s v="AllPub"/>
    <x v="0"/>
    <s v="Gtl"/>
    <s v="NridgHt"/>
    <s v="Norm"/>
    <s v="Norm"/>
    <x v="0"/>
    <x v="0"/>
    <n v="8"/>
    <n v="5"/>
    <n v="2007"/>
    <s v="2000's"/>
    <n v="2007"/>
    <n v="0"/>
    <s v="N"/>
    <x v="1"/>
    <x v="0"/>
    <x v="0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1"/>
    <x v="44"/>
    <s v="New"/>
    <s v="Partial"/>
    <x v="137"/>
  </r>
  <r>
    <x v="168"/>
    <n v="60"/>
    <x v="0"/>
    <x v="57"/>
    <n v="8244"/>
    <s v="Pave"/>
    <s v="NA"/>
    <x v="1"/>
    <x v="0"/>
    <s v="AllPub"/>
    <x v="0"/>
    <s v="Gtl"/>
    <s v="Gilbert"/>
    <s v="Norm"/>
    <s v="Norm"/>
    <x v="0"/>
    <x v="0"/>
    <n v="7"/>
    <n v="5"/>
    <n v="2004"/>
    <s v="2000's"/>
    <n v="2004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x v="1"/>
    <s v="WD"/>
    <s v="Normal"/>
    <x v="138"/>
  </r>
  <r>
    <x v="169"/>
    <n v="20"/>
    <x v="0"/>
    <x v="7"/>
    <n v="16669"/>
    <s v="Pave"/>
    <s v="NA"/>
    <x v="1"/>
    <x v="0"/>
    <s v="AllPub"/>
    <x v="2"/>
    <s v="Gtl"/>
    <s v="Timber"/>
    <s v="Norm"/>
    <s v="Norm"/>
    <x v="0"/>
    <x v="1"/>
    <n v="8"/>
    <n v="6"/>
    <n v="1981"/>
    <s v="80's"/>
    <n v="1981"/>
    <n v="0"/>
    <s v="N"/>
    <x v="0"/>
    <x v="1"/>
    <x v="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2"/>
    <x v="52"/>
    <s v="WD"/>
    <s v="Normal"/>
    <x v="139"/>
  </r>
  <r>
    <x v="170"/>
    <n v="50"/>
    <x v="1"/>
    <x v="7"/>
    <n v="12358"/>
    <s v="Pave"/>
    <s v="NA"/>
    <x v="1"/>
    <x v="0"/>
    <s v="AllPub"/>
    <x v="0"/>
    <s v="Gtl"/>
    <s v="OldTown"/>
    <s v="Feedr"/>
    <s v="Norm"/>
    <x v="0"/>
    <x v="2"/>
    <n v="5"/>
    <n v="6"/>
    <n v="1941"/>
    <s v="40's"/>
    <n v="1950"/>
    <n v="9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x v="1"/>
    <s v="WD"/>
    <s v="Normal"/>
    <x v="140"/>
  </r>
  <r>
    <x v="171"/>
    <n v="20"/>
    <x v="0"/>
    <x v="59"/>
    <n v="31770"/>
    <s v="Pave"/>
    <s v="NA"/>
    <x v="1"/>
    <x v="0"/>
    <s v="AllPub"/>
    <x v="2"/>
    <s v="Gtl"/>
    <s v="NAmes"/>
    <s v="Norm"/>
    <s v="Norm"/>
    <x v="0"/>
    <x v="1"/>
    <n v="6"/>
    <n v="5"/>
    <n v="1960"/>
    <s v="60's"/>
    <n v="1960"/>
    <n v="0"/>
    <s v="N"/>
    <x v="0"/>
    <x v="1"/>
    <x v="1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4"/>
    <x v="19"/>
    <s v="WD"/>
    <s v="Normal"/>
    <x v="141"/>
  </r>
  <r>
    <x v="172"/>
    <n v="160"/>
    <x v="0"/>
    <x v="16"/>
    <n v="5306"/>
    <s v="Pave"/>
    <s v="NA"/>
    <x v="1"/>
    <x v="0"/>
    <s v="AllPub"/>
    <x v="0"/>
    <s v="Gtl"/>
    <s v="StoneBr"/>
    <s v="Norm"/>
    <s v="Norm"/>
    <x v="3"/>
    <x v="0"/>
    <n v="7"/>
    <n v="7"/>
    <n v="1987"/>
    <s v="80's"/>
    <n v="1987"/>
    <n v="0"/>
    <s v="N"/>
    <x v="0"/>
    <x v="1"/>
    <x v="1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2"/>
    <x v="51"/>
    <s v="WD"/>
    <s v="Normal"/>
    <x v="142"/>
  </r>
  <r>
    <x v="173"/>
    <n v="20"/>
    <x v="0"/>
    <x v="1"/>
    <n v="10197"/>
    <s v="Pave"/>
    <s v="NA"/>
    <x v="1"/>
    <x v="0"/>
    <s v="AllPub"/>
    <x v="0"/>
    <s v="Gtl"/>
    <s v="NAmes"/>
    <s v="Norm"/>
    <s v="Norm"/>
    <x v="0"/>
    <x v="1"/>
    <n v="6"/>
    <n v="5"/>
    <n v="1961"/>
    <s v="60's"/>
    <n v="1961"/>
    <n v="0"/>
    <s v="N"/>
    <x v="0"/>
    <x v="1"/>
    <x v="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0"/>
    <x v="15"/>
    <s v="COD"/>
    <s v="Normal"/>
    <x v="143"/>
  </r>
  <r>
    <x v="174"/>
    <n v="20"/>
    <x v="0"/>
    <x v="19"/>
    <n v="12416"/>
    <s v="Pave"/>
    <s v="NA"/>
    <x v="1"/>
    <x v="0"/>
    <s v="AllPub"/>
    <x v="0"/>
    <s v="Gtl"/>
    <s v="Timber"/>
    <s v="Norm"/>
    <s v="Norm"/>
    <x v="0"/>
    <x v="1"/>
    <n v="6"/>
    <n v="5"/>
    <n v="1986"/>
    <s v="80's"/>
    <n v="1986"/>
    <n v="0"/>
    <s v="N"/>
    <x v="0"/>
    <x v="1"/>
    <x v="1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0"/>
    <x v="53"/>
    <s v="WD"/>
    <s v="Normal"/>
    <x v="144"/>
  </r>
  <r>
    <x v="175"/>
    <n v="20"/>
    <x v="0"/>
    <x v="4"/>
    <n v="12615"/>
    <s v="Pave"/>
    <s v="NA"/>
    <x v="0"/>
    <x v="0"/>
    <s v="AllPub"/>
    <x v="2"/>
    <s v="Gtl"/>
    <s v="Edwards"/>
    <s v="Norm"/>
    <s v="Norm"/>
    <x v="0"/>
    <x v="1"/>
    <n v="6"/>
    <n v="7"/>
    <n v="1950"/>
    <s v="50's"/>
    <n v="2001"/>
    <n v="51"/>
    <s v="Y"/>
    <x v="0"/>
    <x v="0"/>
    <x v="0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"/>
    <x v="18"/>
    <s v="WD"/>
    <s v="Normal"/>
    <x v="145"/>
  </r>
  <r>
    <x v="176"/>
    <n v="60"/>
    <x v="0"/>
    <x v="60"/>
    <n v="10029"/>
    <s v="Pave"/>
    <s v="NA"/>
    <x v="1"/>
    <x v="0"/>
    <s v="AllPub"/>
    <x v="2"/>
    <s v="Gtl"/>
    <s v="ClearCr"/>
    <s v="Norm"/>
    <s v="Norm"/>
    <x v="0"/>
    <x v="0"/>
    <n v="6"/>
    <n v="5"/>
    <n v="1988"/>
    <s v="80's"/>
    <n v="1989"/>
    <n v="1"/>
    <s v="Y"/>
    <x v="0"/>
    <x v="1"/>
    <x v="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1"/>
    <x v="54"/>
    <s v="WD"/>
    <s v="Normal"/>
    <x v="146"/>
  </r>
  <r>
    <x v="177"/>
    <n v="50"/>
    <x v="0"/>
    <x v="7"/>
    <n v="13650"/>
    <s v="Pave"/>
    <s v="NA"/>
    <x v="0"/>
    <x v="0"/>
    <s v="AllPub"/>
    <x v="0"/>
    <s v="Gtl"/>
    <s v="Sawyer"/>
    <s v="Norm"/>
    <s v="Norm"/>
    <x v="0"/>
    <x v="2"/>
    <n v="5"/>
    <n v="5"/>
    <n v="1958"/>
    <s v="50's"/>
    <n v="1958"/>
    <n v="0"/>
    <s v="N"/>
    <x v="0"/>
    <x v="1"/>
    <x v="1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2"/>
    <x v="10"/>
    <s v="WD"/>
    <s v="Normal"/>
    <x v="54"/>
  </r>
  <r>
    <x v="178"/>
    <n v="20"/>
    <x v="0"/>
    <x v="31"/>
    <n v="17423"/>
    <s v="Pave"/>
    <s v="NA"/>
    <x v="1"/>
    <x v="0"/>
    <s v="AllPub"/>
    <x v="3"/>
    <s v="Gtl"/>
    <s v="StoneBr"/>
    <s v="Norm"/>
    <s v="Norm"/>
    <x v="0"/>
    <x v="1"/>
    <n v="9"/>
    <n v="5"/>
    <n v="2008"/>
    <s v="2000's"/>
    <n v="2009"/>
    <n v="1"/>
    <s v="Y"/>
    <x v="1"/>
    <x v="0"/>
    <x v="0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3"/>
    <x v="20"/>
    <s v="New"/>
    <s v="Partial"/>
    <x v="147"/>
  </r>
  <r>
    <x v="179"/>
    <n v="30"/>
    <x v="1"/>
    <x v="3"/>
    <n v="8520"/>
    <s v="Pave"/>
    <s v="NA"/>
    <x v="0"/>
    <x v="0"/>
    <s v="AllPub"/>
    <x v="0"/>
    <s v="Gtl"/>
    <s v="OldTown"/>
    <s v="Norm"/>
    <s v="Norm"/>
    <x v="0"/>
    <x v="1"/>
    <n v="5"/>
    <n v="6"/>
    <n v="1923"/>
    <s v="20's"/>
    <n v="2006"/>
    <n v="83"/>
    <s v="Y"/>
    <x v="1"/>
    <x v="0"/>
    <x v="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1"/>
    <x v="12"/>
    <s v="WD"/>
    <s v="Normal"/>
    <x v="98"/>
  </r>
  <r>
    <x v="180"/>
    <n v="160"/>
    <x v="3"/>
    <x v="7"/>
    <n v="2117"/>
    <s v="Pave"/>
    <s v="NA"/>
    <x v="0"/>
    <x v="0"/>
    <s v="AllPub"/>
    <x v="0"/>
    <s v="Gtl"/>
    <s v="Somerst"/>
    <s v="Norm"/>
    <s v="Norm"/>
    <x v="4"/>
    <x v="0"/>
    <n v="6"/>
    <n v="5"/>
    <n v="2000"/>
    <s v="2000's"/>
    <n v="2000"/>
    <n v="0"/>
    <s v="N"/>
    <x v="0"/>
    <x v="0"/>
    <x v="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"/>
    <x v="18"/>
    <s v="WD"/>
    <s v="Normal"/>
    <x v="48"/>
  </r>
  <r>
    <x v="181"/>
    <n v="70"/>
    <x v="0"/>
    <x v="61"/>
    <n v="7588"/>
    <s v="Pave"/>
    <s v="NA"/>
    <x v="0"/>
    <x v="0"/>
    <s v="AllPub"/>
    <x v="0"/>
    <s v="Gtl"/>
    <s v="Crawfor"/>
    <s v="Norm"/>
    <s v="Norm"/>
    <x v="0"/>
    <x v="0"/>
    <n v="7"/>
    <n v="6"/>
    <n v="1920"/>
    <s v="20's"/>
    <n v="1950"/>
    <n v="30"/>
    <s v="Y"/>
    <x v="0"/>
    <x v="1"/>
    <x v="1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2"/>
    <x v="10"/>
    <s v="WD"/>
    <s v="Normal"/>
    <x v="148"/>
  </r>
  <r>
    <x v="182"/>
    <n v="20"/>
    <x v="0"/>
    <x v="3"/>
    <n v="9060"/>
    <s v="Pave"/>
    <s v="NA"/>
    <x v="0"/>
    <x v="0"/>
    <s v="AllPub"/>
    <x v="0"/>
    <s v="Gtl"/>
    <s v="Edwards"/>
    <s v="Artery"/>
    <s v="Norm"/>
    <x v="0"/>
    <x v="1"/>
    <n v="5"/>
    <n v="6"/>
    <n v="1957"/>
    <s v="50's"/>
    <n v="2006"/>
    <n v="49"/>
    <s v="Y"/>
    <x v="1"/>
    <x v="0"/>
    <x v="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"/>
    <x v="18"/>
    <s v="WD"/>
    <s v="Normal"/>
    <x v="149"/>
  </r>
  <r>
    <x v="183"/>
    <n v="50"/>
    <x v="1"/>
    <x v="31"/>
    <n v="11426"/>
    <s v="Pave"/>
    <s v="NA"/>
    <x v="0"/>
    <x v="0"/>
    <s v="AllPub"/>
    <x v="0"/>
    <s v="Gtl"/>
    <s v="OldTown"/>
    <s v="Norm"/>
    <s v="Norm"/>
    <x v="0"/>
    <x v="2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0"/>
    <x v="15"/>
    <s v="WD"/>
    <s v="Normal"/>
    <x v="7"/>
  </r>
  <r>
    <x v="184"/>
    <n v="50"/>
    <x v="0"/>
    <x v="55"/>
    <n v="7438"/>
    <s v="Pave"/>
    <s v="NA"/>
    <x v="1"/>
    <x v="0"/>
    <s v="AllPub"/>
    <x v="0"/>
    <s v="Gtl"/>
    <s v="BrkSide"/>
    <s v="RRAn"/>
    <s v="Feedr"/>
    <x v="0"/>
    <x v="2"/>
    <n v="5"/>
    <n v="8"/>
    <n v="1908"/>
    <s v="1900's"/>
    <n v="1991"/>
    <n v="83"/>
    <s v="Y"/>
    <x v="0"/>
    <x v="1"/>
    <x v="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2"/>
    <x v="51"/>
    <s v="WD"/>
    <s v="Normal"/>
    <x v="47"/>
  </r>
  <r>
    <x v="185"/>
    <n v="75"/>
    <x v="1"/>
    <x v="48"/>
    <n v="22950"/>
    <s v="Pave"/>
    <s v="NA"/>
    <x v="2"/>
    <x v="0"/>
    <s v="AllPub"/>
    <x v="0"/>
    <s v="Gtl"/>
    <s v="OldTown"/>
    <s v="Artery"/>
    <s v="Norm"/>
    <x v="0"/>
    <x v="7"/>
    <n v="10"/>
    <n v="9"/>
    <n v="1892"/>
    <s v="1890's"/>
    <n v="1993"/>
    <n v="101"/>
    <s v="Y"/>
    <x v="0"/>
    <x v="1"/>
    <x v="1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2"/>
    <x v="51"/>
    <s v="WD"/>
    <s v="Normal"/>
    <x v="150"/>
  </r>
  <r>
    <x v="186"/>
    <n v="80"/>
    <x v="0"/>
    <x v="7"/>
    <n v="9947"/>
    <s v="Pave"/>
    <s v="NA"/>
    <x v="1"/>
    <x v="0"/>
    <s v="AllPub"/>
    <x v="3"/>
    <s v="Gtl"/>
    <s v="Mitchel"/>
    <s v="Norm"/>
    <s v="Norm"/>
    <x v="0"/>
    <x v="5"/>
    <n v="7"/>
    <n v="5"/>
    <n v="1990"/>
    <s v="90's"/>
    <n v="1991"/>
    <n v="1"/>
    <s v="Y"/>
    <x v="0"/>
    <x v="1"/>
    <x v="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3"/>
    <x v="25"/>
    <s v="WD"/>
    <s v="Normal"/>
    <x v="151"/>
  </r>
  <r>
    <x v="187"/>
    <n v="50"/>
    <x v="0"/>
    <x v="3"/>
    <n v="10410"/>
    <s v="Pave"/>
    <s v="NA"/>
    <x v="0"/>
    <x v="0"/>
    <s v="AllPub"/>
    <x v="0"/>
    <s v="Gtl"/>
    <s v="OldTown"/>
    <s v="Norm"/>
    <s v="Norm"/>
    <x v="0"/>
    <x v="2"/>
    <n v="5"/>
    <n v="7"/>
    <n v="1916"/>
    <s v="10's"/>
    <n v="1987"/>
    <n v="71"/>
    <s v="Y"/>
    <x v="0"/>
    <x v="1"/>
    <x v="1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3"/>
    <x v="30"/>
    <s v="WD"/>
    <s v="Normal"/>
    <x v="152"/>
  </r>
  <r>
    <x v="188"/>
    <n v="90"/>
    <x v="0"/>
    <x v="45"/>
    <n v="7018"/>
    <s v="Pave"/>
    <s v="NA"/>
    <x v="0"/>
    <x v="1"/>
    <s v="AllPub"/>
    <x v="0"/>
    <s v="Gtl"/>
    <s v="SawyerW"/>
    <s v="Feedr"/>
    <s v="Norm"/>
    <x v="2"/>
    <x v="4"/>
    <n v="5"/>
    <n v="5"/>
    <n v="1979"/>
    <s v="70's"/>
    <n v="1979"/>
    <n v="0"/>
    <s v="N"/>
    <x v="0"/>
    <x v="1"/>
    <x v="1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3"/>
    <x v="25"/>
    <s v="WD"/>
    <s v="Alloca"/>
    <x v="153"/>
  </r>
  <r>
    <x v="189"/>
    <n v="120"/>
    <x v="0"/>
    <x v="62"/>
    <n v="4923"/>
    <s v="Pave"/>
    <s v="NA"/>
    <x v="0"/>
    <x v="0"/>
    <s v="AllPub"/>
    <x v="0"/>
    <s v="Gtl"/>
    <s v="StoneBr"/>
    <s v="Norm"/>
    <s v="Norm"/>
    <x v="3"/>
    <x v="1"/>
    <n v="8"/>
    <n v="5"/>
    <n v="2001"/>
    <s v="2000's"/>
    <n v="2002"/>
    <n v="1"/>
    <s v="Y"/>
    <x v="0"/>
    <x v="0"/>
    <x v="0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0"/>
    <x v="46"/>
    <s v="WD"/>
    <s v="Normal"/>
    <x v="154"/>
  </r>
  <r>
    <x v="190"/>
    <n v="70"/>
    <x v="0"/>
    <x v="10"/>
    <n v="10570"/>
    <s v="Pave"/>
    <s v="NA"/>
    <x v="0"/>
    <x v="1"/>
    <s v="AllPub"/>
    <x v="0"/>
    <s v="Mod"/>
    <s v="Crawfor"/>
    <s v="Norm"/>
    <s v="Norm"/>
    <x v="0"/>
    <x v="0"/>
    <n v="8"/>
    <n v="8"/>
    <n v="1932"/>
    <s v="30's"/>
    <n v="1994"/>
    <n v="62"/>
    <s v="Y"/>
    <x v="0"/>
    <x v="1"/>
    <x v="1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1"/>
    <x v="27"/>
    <s v="WD"/>
    <s v="Normal"/>
    <x v="155"/>
  </r>
  <r>
    <x v="191"/>
    <n v="60"/>
    <x v="0"/>
    <x v="7"/>
    <n v="7472"/>
    <s v="Pave"/>
    <s v="NA"/>
    <x v="1"/>
    <x v="0"/>
    <s v="AllPub"/>
    <x v="3"/>
    <s v="Gtl"/>
    <s v="NAmes"/>
    <s v="Norm"/>
    <s v="Norm"/>
    <x v="0"/>
    <x v="0"/>
    <n v="7"/>
    <n v="9"/>
    <n v="1972"/>
    <s v="70's"/>
    <n v="2004"/>
    <n v="32"/>
    <s v="Y"/>
    <x v="0"/>
    <x v="0"/>
    <x v="0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"/>
    <x v="18"/>
    <s v="WD"/>
    <s v="Normal"/>
    <x v="144"/>
  </r>
  <r>
    <x v="192"/>
    <n v="20"/>
    <x v="0"/>
    <x v="2"/>
    <n v="9017"/>
    <s v="Pave"/>
    <s v="NA"/>
    <x v="1"/>
    <x v="0"/>
    <s v="AllPub"/>
    <x v="0"/>
    <s v="Gtl"/>
    <s v="CollgCr"/>
    <s v="Norm"/>
    <s v="Norm"/>
    <x v="0"/>
    <x v="1"/>
    <n v="7"/>
    <n v="5"/>
    <n v="1999"/>
    <s v="90's"/>
    <n v="1999"/>
    <n v="0"/>
    <s v="N"/>
    <x v="0"/>
    <x v="1"/>
    <x v="0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3"/>
    <x v="47"/>
    <s v="WD"/>
    <s v="Normal"/>
    <x v="156"/>
  </r>
  <r>
    <x v="193"/>
    <n v="160"/>
    <x v="1"/>
    <x v="29"/>
    <n v="2522"/>
    <s v="Pave"/>
    <s v="NA"/>
    <x v="0"/>
    <x v="0"/>
    <s v="AllPub"/>
    <x v="0"/>
    <s v="Gtl"/>
    <s v="Edwards"/>
    <s v="Norm"/>
    <s v="Norm"/>
    <x v="4"/>
    <x v="0"/>
    <n v="7"/>
    <n v="5"/>
    <n v="2004"/>
    <s v="2000's"/>
    <n v="2004"/>
    <n v="0"/>
    <s v="N"/>
    <x v="0"/>
    <x v="0"/>
    <x v="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2"/>
    <x v="28"/>
    <s v="WD"/>
    <s v="Normal"/>
    <x v="52"/>
  </r>
  <r>
    <x v="194"/>
    <n v="20"/>
    <x v="0"/>
    <x v="3"/>
    <n v="7180"/>
    <s v="Pave"/>
    <s v="NA"/>
    <x v="1"/>
    <x v="0"/>
    <s v="AllPub"/>
    <x v="0"/>
    <s v="Gtl"/>
    <s v="CollgCr"/>
    <s v="Norm"/>
    <s v="Norm"/>
    <x v="0"/>
    <x v="1"/>
    <n v="5"/>
    <n v="7"/>
    <n v="1972"/>
    <s v="70's"/>
    <n v="1972"/>
    <n v="0"/>
    <s v="N"/>
    <x v="0"/>
    <x v="1"/>
    <x v="1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0"/>
    <x v="11"/>
    <s v="WD"/>
    <s v="Normal"/>
    <x v="47"/>
  </r>
  <r>
    <x v="195"/>
    <n v="160"/>
    <x v="0"/>
    <x v="29"/>
    <n v="2280"/>
    <s v="Pave"/>
    <s v="NA"/>
    <x v="0"/>
    <x v="0"/>
    <s v="AllPub"/>
    <x v="1"/>
    <s v="Gtl"/>
    <s v="NPkVill"/>
    <s v="Norm"/>
    <s v="Norm"/>
    <x v="4"/>
    <x v="0"/>
    <n v="6"/>
    <n v="6"/>
    <n v="1976"/>
    <s v="70's"/>
    <n v="1976"/>
    <n v="0"/>
    <s v="N"/>
    <x v="0"/>
    <x v="1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3"/>
    <x v="20"/>
    <s v="WD"/>
    <s v="Normal"/>
    <x v="157"/>
  </r>
  <r>
    <x v="196"/>
    <n v="20"/>
    <x v="0"/>
    <x v="63"/>
    <n v="9416"/>
    <s v="Pave"/>
    <s v="NA"/>
    <x v="0"/>
    <x v="0"/>
    <s v="AllPub"/>
    <x v="0"/>
    <s v="Gtl"/>
    <s v="Somerst"/>
    <s v="Norm"/>
    <s v="Norm"/>
    <x v="0"/>
    <x v="1"/>
    <n v="7"/>
    <n v="5"/>
    <n v="2007"/>
    <s v="2000's"/>
    <n v="2007"/>
    <n v="0"/>
    <s v="N"/>
    <x v="1"/>
    <x v="0"/>
    <x v="0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1"/>
    <x v="54"/>
    <s v="New"/>
    <s v="Partial"/>
    <x v="158"/>
  </r>
  <r>
    <x v="197"/>
    <n v="75"/>
    <x v="0"/>
    <x v="64"/>
    <n v="25419"/>
    <s v="Pave"/>
    <s v="NA"/>
    <x v="0"/>
    <x v="0"/>
    <s v="AllPub"/>
    <x v="2"/>
    <s v="Gtl"/>
    <s v="NAmes"/>
    <s v="Artery"/>
    <s v="Norm"/>
    <x v="0"/>
    <x v="0"/>
    <n v="8"/>
    <n v="4"/>
    <n v="1918"/>
    <s v="10's"/>
    <n v="1990"/>
    <n v="72"/>
    <s v="Y"/>
    <x v="0"/>
    <x v="1"/>
    <x v="1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2"/>
    <x v="40"/>
    <s v="WD"/>
    <s v="Abnorml"/>
    <x v="127"/>
  </r>
  <r>
    <x v="198"/>
    <n v="75"/>
    <x v="1"/>
    <x v="55"/>
    <n v="5520"/>
    <s v="Pave"/>
    <s v="NA"/>
    <x v="0"/>
    <x v="0"/>
    <s v="AllPub"/>
    <x v="2"/>
    <s v="Gtl"/>
    <s v="OldTown"/>
    <s v="Norm"/>
    <s v="Norm"/>
    <x v="0"/>
    <x v="7"/>
    <n v="6"/>
    <n v="6"/>
    <n v="1912"/>
    <s v="10's"/>
    <n v="1950"/>
    <n v="38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3"/>
    <x v="20"/>
    <s v="WD"/>
    <s v="Abnorml"/>
    <x v="159"/>
  </r>
  <r>
    <x v="199"/>
    <n v="20"/>
    <x v="0"/>
    <x v="32"/>
    <n v="9591"/>
    <s v="Pave"/>
    <s v="NA"/>
    <x v="0"/>
    <x v="0"/>
    <s v="AllPub"/>
    <x v="0"/>
    <s v="Gtl"/>
    <s v="NridgHt"/>
    <s v="Norm"/>
    <s v="Norm"/>
    <x v="0"/>
    <x v="1"/>
    <n v="8"/>
    <n v="5"/>
    <n v="2004"/>
    <s v="2000's"/>
    <n v="2005"/>
    <n v="1"/>
    <s v="Y"/>
    <x v="1"/>
    <x v="0"/>
    <x v="0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3"/>
    <x v="50"/>
    <s v="WD"/>
    <s v="Normal"/>
    <x v="160"/>
  </r>
  <r>
    <x v="200"/>
    <n v="20"/>
    <x v="1"/>
    <x v="1"/>
    <n v="8546"/>
    <s v="Pave"/>
    <s v="NA"/>
    <x v="0"/>
    <x v="0"/>
    <s v="AllPub"/>
    <x v="2"/>
    <s v="Gtl"/>
    <s v="Edwards"/>
    <s v="Norm"/>
    <s v="Norm"/>
    <x v="0"/>
    <x v="1"/>
    <n v="4"/>
    <n v="5"/>
    <n v="2003"/>
    <s v="2000's"/>
    <n v="2004"/>
    <n v="1"/>
    <s v="Y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4"/>
    <x v="13"/>
    <s v="WD"/>
    <s v="Normal"/>
    <x v="3"/>
  </r>
  <r>
    <x v="201"/>
    <n v="20"/>
    <x v="0"/>
    <x v="6"/>
    <n v="10125"/>
    <s v="Pave"/>
    <s v="NA"/>
    <x v="0"/>
    <x v="0"/>
    <s v="AllPub"/>
    <x v="0"/>
    <s v="Gtl"/>
    <s v="Mitchel"/>
    <s v="Norm"/>
    <s v="Norm"/>
    <x v="0"/>
    <x v="1"/>
    <n v="6"/>
    <n v="6"/>
    <n v="1977"/>
    <s v="70's"/>
    <n v="1977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x v="0"/>
    <s v="WD"/>
    <s v="Normal"/>
    <x v="161"/>
  </r>
  <r>
    <x v="202"/>
    <n v="50"/>
    <x v="0"/>
    <x v="9"/>
    <n v="7000"/>
    <s v="Pave"/>
    <s v="NA"/>
    <x v="0"/>
    <x v="0"/>
    <s v="AllPub"/>
    <x v="2"/>
    <s v="Gtl"/>
    <s v="OldTown"/>
    <s v="Artery"/>
    <s v="Norm"/>
    <x v="0"/>
    <x v="2"/>
    <n v="6"/>
    <n v="6"/>
    <n v="1924"/>
    <s v="20's"/>
    <n v="1950"/>
    <n v="26"/>
    <s v="Y"/>
    <x v="0"/>
    <x v="1"/>
    <x v="1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2"/>
    <x v="28"/>
    <s v="COD"/>
    <s v="Normal"/>
    <x v="162"/>
  </r>
  <r>
    <x v="203"/>
    <n v="120"/>
    <x v="1"/>
    <x v="7"/>
    <n v="4438"/>
    <s v="Pave"/>
    <s v="NA"/>
    <x v="0"/>
    <x v="0"/>
    <s v="AllPub"/>
    <x v="0"/>
    <s v="Gtl"/>
    <s v="CollgCr"/>
    <s v="Norm"/>
    <s v="Norm"/>
    <x v="3"/>
    <x v="1"/>
    <n v="6"/>
    <n v="5"/>
    <n v="2004"/>
    <s v="2000's"/>
    <n v="2004"/>
    <n v="0"/>
    <s v="N"/>
    <x v="0"/>
    <x v="0"/>
    <x v="0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0"/>
    <x v="9"/>
    <s v="WD"/>
    <s v="Normal"/>
    <x v="16"/>
  </r>
  <r>
    <x v="204"/>
    <n v="50"/>
    <x v="1"/>
    <x v="9"/>
    <n v="3500"/>
    <s v="Pave"/>
    <s v="Grvl"/>
    <x v="0"/>
    <x v="0"/>
    <s v="AllPub"/>
    <x v="0"/>
    <s v="Gtl"/>
    <s v="OldTown"/>
    <s v="Norm"/>
    <s v="Norm"/>
    <x v="0"/>
    <x v="2"/>
    <n v="5"/>
    <n v="7"/>
    <n v="1947"/>
    <s v="40's"/>
    <n v="1950"/>
    <n v="3"/>
    <s v="Y"/>
    <x v="0"/>
    <x v="1"/>
    <x v="1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3"/>
    <x v="45"/>
    <s v="WD"/>
    <s v="Normal"/>
    <x v="50"/>
  </r>
  <r>
    <x v="205"/>
    <n v="20"/>
    <x v="0"/>
    <x v="65"/>
    <n v="11851"/>
    <s v="Pave"/>
    <s v="NA"/>
    <x v="0"/>
    <x v="0"/>
    <s v="AllPub"/>
    <x v="2"/>
    <s v="Gtl"/>
    <s v="Gilbert"/>
    <s v="Norm"/>
    <s v="Norm"/>
    <x v="0"/>
    <x v="1"/>
    <n v="7"/>
    <n v="5"/>
    <n v="1990"/>
    <s v="90's"/>
    <n v="1990"/>
    <n v="0"/>
    <s v="N"/>
    <x v="0"/>
    <x v="1"/>
    <x v="1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3"/>
    <x v="16"/>
    <s v="WD"/>
    <s v="Normal"/>
    <x v="53"/>
  </r>
  <r>
    <x v="206"/>
    <n v="20"/>
    <x v="0"/>
    <x v="41"/>
    <n v="13673"/>
    <s v="Pave"/>
    <s v="NA"/>
    <x v="1"/>
    <x v="0"/>
    <s v="AllPub"/>
    <x v="3"/>
    <s v="Gtl"/>
    <s v="Sawyer"/>
    <s v="RRAe"/>
    <s v="Norm"/>
    <x v="0"/>
    <x v="1"/>
    <n v="5"/>
    <n v="5"/>
    <n v="1962"/>
    <s v="60's"/>
    <n v="1962"/>
    <n v="0"/>
    <s v="N"/>
    <x v="0"/>
    <x v="1"/>
    <x v="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"/>
    <x v="34"/>
    <s v="WD"/>
    <s v="Normal"/>
    <x v="163"/>
  </r>
  <r>
    <x v="207"/>
    <n v="20"/>
    <x v="0"/>
    <x v="7"/>
    <n v="12493"/>
    <s v="Pave"/>
    <s v="NA"/>
    <x v="1"/>
    <x v="0"/>
    <s v="AllPub"/>
    <x v="0"/>
    <s v="Gtl"/>
    <s v="NAmes"/>
    <s v="Norm"/>
    <s v="Norm"/>
    <x v="0"/>
    <x v="1"/>
    <n v="4"/>
    <n v="5"/>
    <n v="1960"/>
    <s v="60's"/>
    <n v="1960"/>
    <n v="0"/>
    <s v="N"/>
    <x v="0"/>
    <x v="1"/>
    <x v="1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0"/>
    <x v="8"/>
    <s v="WD"/>
    <s v="Normal"/>
    <x v="42"/>
  </r>
  <r>
    <x v="208"/>
    <n v="60"/>
    <x v="0"/>
    <x v="7"/>
    <n v="14364"/>
    <s v="Pave"/>
    <s v="NA"/>
    <x v="1"/>
    <x v="2"/>
    <s v="AllPub"/>
    <x v="0"/>
    <s v="Mod"/>
    <s v="SawyerW"/>
    <s v="Norm"/>
    <s v="Norm"/>
    <x v="0"/>
    <x v="0"/>
    <n v="7"/>
    <n v="5"/>
    <n v="1988"/>
    <s v="80's"/>
    <n v="1989"/>
    <n v="1"/>
    <s v="Y"/>
    <x v="0"/>
    <x v="1"/>
    <x v="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1"/>
    <x v="48"/>
    <s v="WD"/>
    <s v="Normal"/>
    <x v="164"/>
  </r>
  <r>
    <x v="209"/>
    <n v="20"/>
    <x v="0"/>
    <x v="6"/>
    <n v="8250"/>
    <s v="Pave"/>
    <s v="NA"/>
    <x v="0"/>
    <x v="0"/>
    <s v="AllPub"/>
    <x v="0"/>
    <s v="Gtl"/>
    <s v="NAmes"/>
    <s v="Norm"/>
    <s v="Norm"/>
    <x v="0"/>
    <x v="1"/>
    <n v="6"/>
    <n v="7"/>
    <n v="1964"/>
    <s v="60's"/>
    <n v="1964"/>
    <n v="0"/>
    <s v="N"/>
    <x v="0"/>
    <x v="1"/>
    <x v="1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0"/>
    <x v="22"/>
    <s v="WD"/>
    <s v="Normal"/>
    <x v="35"/>
  </r>
  <r>
    <x v="210"/>
    <n v="30"/>
    <x v="0"/>
    <x v="66"/>
    <n v="5604"/>
    <s v="Pave"/>
    <s v="NA"/>
    <x v="0"/>
    <x v="0"/>
    <s v="AllPub"/>
    <x v="0"/>
    <s v="Gtl"/>
    <s v="Edwards"/>
    <s v="Norm"/>
    <s v="Norm"/>
    <x v="0"/>
    <x v="1"/>
    <n v="5"/>
    <n v="6"/>
    <n v="1925"/>
    <s v="20's"/>
    <n v="1950"/>
    <n v="25"/>
    <s v="Y"/>
    <x v="0"/>
    <x v="1"/>
    <x v="1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0"/>
    <x v="8"/>
    <s v="WD"/>
    <s v="Normal"/>
    <x v="165"/>
  </r>
  <r>
    <x v="211"/>
    <n v="20"/>
    <x v="0"/>
    <x v="67"/>
    <n v="10420"/>
    <s v="Pave"/>
    <s v="NA"/>
    <x v="0"/>
    <x v="0"/>
    <s v="AllPub"/>
    <x v="2"/>
    <s v="Gtl"/>
    <s v="Edwards"/>
    <s v="Norm"/>
    <s v="Norm"/>
    <x v="0"/>
    <x v="1"/>
    <n v="6"/>
    <n v="5"/>
    <n v="2009"/>
    <s v="2000's"/>
    <n v="2009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4"/>
    <x v="13"/>
    <s v="WD"/>
    <s v="Normal"/>
    <x v="166"/>
  </r>
  <r>
    <x v="212"/>
    <n v="60"/>
    <x v="3"/>
    <x v="12"/>
    <n v="8640"/>
    <s v="Pave"/>
    <s v="NA"/>
    <x v="0"/>
    <x v="0"/>
    <s v="AllPub"/>
    <x v="0"/>
    <s v="Gtl"/>
    <s v="Somerst"/>
    <s v="Norm"/>
    <s v="Norm"/>
    <x v="0"/>
    <x v="0"/>
    <n v="7"/>
    <n v="5"/>
    <n v="2009"/>
    <s v="2000's"/>
    <n v="2009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3"/>
    <x v="20"/>
    <s v="New"/>
    <s v="Partial"/>
    <x v="167"/>
  </r>
  <r>
    <x v="213"/>
    <n v="20"/>
    <x v="0"/>
    <x v="68"/>
    <n v="13568"/>
    <s v="Pave"/>
    <s v="NA"/>
    <x v="2"/>
    <x v="0"/>
    <s v="AllPub"/>
    <x v="3"/>
    <s v="Gtl"/>
    <s v="CollgCr"/>
    <s v="Norm"/>
    <s v="Norm"/>
    <x v="0"/>
    <x v="1"/>
    <n v="5"/>
    <n v="5"/>
    <n v="1995"/>
    <s v="90's"/>
    <n v="1995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2"/>
    <x v="10"/>
    <s v="WD"/>
    <s v="Normal"/>
    <x v="168"/>
  </r>
  <r>
    <x v="214"/>
    <n v="60"/>
    <x v="0"/>
    <x v="7"/>
    <n v="10900"/>
    <s v="Pave"/>
    <s v="NA"/>
    <x v="1"/>
    <x v="0"/>
    <s v="AllPub"/>
    <x v="1"/>
    <s v="Gtl"/>
    <s v="CollgCr"/>
    <s v="Norm"/>
    <s v="Norm"/>
    <x v="0"/>
    <x v="0"/>
    <n v="6"/>
    <n v="7"/>
    <n v="1977"/>
    <s v="70's"/>
    <n v="1977"/>
    <n v="0"/>
    <s v="N"/>
    <x v="0"/>
    <x v="1"/>
    <x v="1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4"/>
    <x v="13"/>
    <s v="WD"/>
    <s v="Normal"/>
    <x v="169"/>
  </r>
  <r>
    <x v="215"/>
    <n v="20"/>
    <x v="0"/>
    <x v="12"/>
    <n v="10011"/>
    <s v="Pave"/>
    <s v="NA"/>
    <x v="1"/>
    <x v="0"/>
    <s v="AllPub"/>
    <x v="0"/>
    <s v="Gtl"/>
    <s v="NAmes"/>
    <s v="Norm"/>
    <s v="Norm"/>
    <x v="0"/>
    <x v="1"/>
    <n v="5"/>
    <n v="6"/>
    <n v="1957"/>
    <s v="50's"/>
    <n v="1996"/>
    <n v="39"/>
    <s v="Y"/>
    <x v="0"/>
    <x v="1"/>
    <x v="0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2"/>
    <x v="28"/>
    <s v="WD"/>
    <s v="Normal"/>
    <x v="170"/>
  </r>
  <r>
    <x v="216"/>
    <n v="20"/>
    <x v="0"/>
    <x v="0"/>
    <n v="8450"/>
    <s v="Pave"/>
    <s v="NA"/>
    <x v="0"/>
    <x v="0"/>
    <s v="AllPub"/>
    <x v="0"/>
    <s v="Gtl"/>
    <s v="CollgCr"/>
    <s v="Norm"/>
    <s v="Norm"/>
    <x v="0"/>
    <x v="1"/>
    <n v="7"/>
    <n v="5"/>
    <n v="2004"/>
    <s v="2000's"/>
    <n v="2004"/>
    <n v="0"/>
    <s v="N"/>
    <x v="0"/>
    <x v="0"/>
    <x v="0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0"/>
    <x v="8"/>
    <s v="WD"/>
    <s v="Normal"/>
    <x v="171"/>
  </r>
  <r>
    <x v="217"/>
    <n v="70"/>
    <x v="1"/>
    <x v="15"/>
    <n v="9906"/>
    <s v="Pave"/>
    <s v="Grvl"/>
    <x v="0"/>
    <x v="0"/>
    <s v="AllPub"/>
    <x v="0"/>
    <s v="Gtl"/>
    <s v="OldTown"/>
    <s v="Norm"/>
    <s v="Norm"/>
    <x v="0"/>
    <x v="0"/>
    <n v="4"/>
    <n v="4"/>
    <n v="1925"/>
    <s v="20's"/>
    <n v="1950"/>
    <n v="25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x v="24"/>
    <s v="WD"/>
    <s v="Family"/>
    <x v="172"/>
  </r>
  <r>
    <x v="218"/>
    <n v="50"/>
    <x v="0"/>
    <x v="7"/>
    <n v="15660"/>
    <s v="Pave"/>
    <s v="NA"/>
    <x v="1"/>
    <x v="0"/>
    <s v="AllPub"/>
    <x v="2"/>
    <s v="Gtl"/>
    <s v="Crawfor"/>
    <s v="Norm"/>
    <s v="Norm"/>
    <x v="0"/>
    <x v="2"/>
    <n v="7"/>
    <n v="9"/>
    <n v="1939"/>
    <s v="30's"/>
    <n v="2006"/>
    <n v="67"/>
    <s v="Y"/>
    <x v="1"/>
    <x v="0"/>
    <x v="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0"/>
    <x v="11"/>
    <s v="WD"/>
    <s v="Normal"/>
    <x v="173"/>
  </r>
  <r>
    <x v="219"/>
    <n v="120"/>
    <x v="0"/>
    <x v="68"/>
    <n v="3010"/>
    <s v="Pave"/>
    <s v="NA"/>
    <x v="0"/>
    <x v="0"/>
    <s v="AllPub"/>
    <x v="0"/>
    <s v="Gtl"/>
    <s v="Blmngtn"/>
    <s v="Norm"/>
    <s v="Norm"/>
    <x v="3"/>
    <x v="1"/>
    <n v="7"/>
    <n v="5"/>
    <n v="2005"/>
    <s v="2000's"/>
    <n v="2006"/>
    <n v="1"/>
    <s v="Y"/>
    <x v="1"/>
    <x v="0"/>
    <x v="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2"/>
    <x v="40"/>
    <s v="New"/>
    <s v="Partial"/>
    <x v="174"/>
  </r>
  <r>
    <x v="220"/>
    <n v="20"/>
    <x v="0"/>
    <x v="43"/>
    <n v="8990"/>
    <s v="Pave"/>
    <s v="NA"/>
    <x v="1"/>
    <x v="0"/>
    <s v="AllPub"/>
    <x v="0"/>
    <s v="Gtl"/>
    <s v="CollgCr"/>
    <s v="Norm"/>
    <s v="Norm"/>
    <x v="0"/>
    <x v="1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2"/>
    <x v="42"/>
    <s v="New"/>
    <s v="Partial"/>
    <x v="175"/>
  </r>
  <r>
    <x v="221"/>
    <n v="60"/>
    <x v="0"/>
    <x v="7"/>
    <n v="8068"/>
    <s v="Pave"/>
    <s v="NA"/>
    <x v="1"/>
    <x v="0"/>
    <s v="AllPub"/>
    <x v="0"/>
    <s v="Gtl"/>
    <s v="Gilbert"/>
    <s v="Norm"/>
    <s v="Norm"/>
    <x v="0"/>
    <x v="0"/>
    <n v="6"/>
    <n v="5"/>
    <n v="2002"/>
    <s v="2000's"/>
    <n v="2002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x v="39"/>
    <s v="ConLI"/>
    <s v="Normal"/>
    <x v="7"/>
  </r>
  <r>
    <x v="222"/>
    <n v="60"/>
    <x v="0"/>
    <x v="5"/>
    <n v="11475"/>
    <s v="Pave"/>
    <s v="NA"/>
    <x v="0"/>
    <x v="0"/>
    <s v="AllPub"/>
    <x v="0"/>
    <s v="Gtl"/>
    <s v="NWAmes"/>
    <s v="RRAn"/>
    <s v="Norm"/>
    <x v="0"/>
    <x v="0"/>
    <n v="6"/>
    <n v="6"/>
    <n v="1975"/>
    <s v="70's"/>
    <n v="1975"/>
    <n v="0"/>
    <s v="N"/>
    <x v="0"/>
    <x v="1"/>
    <x v="1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2"/>
    <x v="3"/>
    <s v="WD"/>
    <s v="Normal"/>
    <x v="31"/>
  </r>
  <r>
    <x v="223"/>
    <n v="20"/>
    <x v="0"/>
    <x v="10"/>
    <n v="10500"/>
    <s v="Pave"/>
    <s v="NA"/>
    <x v="0"/>
    <x v="0"/>
    <s v="AllPub"/>
    <x v="1"/>
    <s v="Gtl"/>
    <s v="NAmes"/>
    <s v="Norm"/>
    <s v="Norm"/>
    <x v="0"/>
    <x v="1"/>
    <n v="4"/>
    <n v="6"/>
    <n v="1971"/>
    <s v="70's"/>
    <n v="1971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3"/>
    <x v="43"/>
    <s v="WD"/>
    <s v="Abnorml"/>
    <x v="176"/>
  </r>
  <r>
    <x v="224"/>
    <n v="20"/>
    <x v="0"/>
    <x v="69"/>
    <n v="13472"/>
    <s v="Pave"/>
    <s v="NA"/>
    <x v="0"/>
    <x v="0"/>
    <s v="AllPub"/>
    <x v="0"/>
    <s v="Gtl"/>
    <s v="NridgHt"/>
    <s v="Norm"/>
    <s v="Norm"/>
    <x v="0"/>
    <x v="1"/>
    <n v="10"/>
    <n v="5"/>
    <n v="2003"/>
    <s v="2000's"/>
    <n v="2003"/>
    <n v="0"/>
    <s v="N"/>
    <x v="0"/>
    <x v="0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3"/>
    <x v="25"/>
    <s v="WD"/>
    <s v="Normal"/>
    <x v="177"/>
  </r>
  <r>
    <x v="225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5"/>
    <n v="5"/>
    <n v="1971"/>
    <s v="70's"/>
    <n v="1971"/>
    <n v="0"/>
    <s v="N"/>
    <x v="0"/>
    <x v="1"/>
    <x v="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3"/>
    <x v="16"/>
    <s v="COD"/>
    <s v="Abnorml"/>
    <x v="162"/>
  </r>
  <r>
    <x v="226"/>
    <n v="60"/>
    <x v="0"/>
    <x v="51"/>
    <n v="9950"/>
    <s v="Pave"/>
    <s v="NA"/>
    <x v="1"/>
    <x v="0"/>
    <s v="AllPub"/>
    <x v="0"/>
    <s v="Gtl"/>
    <s v="NoRidge"/>
    <s v="Norm"/>
    <s v="Norm"/>
    <x v="0"/>
    <x v="0"/>
    <n v="7"/>
    <n v="5"/>
    <n v="1995"/>
    <s v="90's"/>
    <n v="1995"/>
    <n v="0"/>
    <s v="N"/>
    <x v="0"/>
    <x v="1"/>
    <x v="0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"/>
    <x v="18"/>
    <s v="WD"/>
    <s v="Abnorml"/>
    <x v="178"/>
  </r>
  <r>
    <x v="227"/>
    <n v="160"/>
    <x v="1"/>
    <x v="36"/>
    <n v="1869"/>
    <s v="Pave"/>
    <s v="NA"/>
    <x v="0"/>
    <x v="0"/>
    <s v="AllPub"/>
    <x v="0"/>
    <s v="Gtl"/>
    <s v="BrDale"/>
    <s v="Norm"/>
    <s v="Norm"/>
    <x v="4"/>
    <x v="0"/>
    <n v="6"/>
    <n v="6"/>
    <n v="1970"/>
    <s v="70's"/>
    <n v="1970"/>
    <n v="0"/>
    <s v="N"/>
    <x v="0"/>
    <x v="1"/>
    <x v="1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0"/>
    <x v="2"/>
    <s v="WD"/>
    <s v="Normal"/>
    <x v="179"/>
  </r>
  <r>
    <x v="228"/>
    <n v="20"/>
    <x v="0"/>
    <x v="10"/>
    <n v="8521"/>
    <s v="Pave"/>
    <s v="NA"/>
    <x v="0"/>
    <x v="0"/>
    <s v="AllPub"/>
    <x v="1"/>
    <s v="Gtl"/>
    <s v="Sawyer"/>
    <s v="Feedr"/>
    <s v="Norm"/>
    <x v="0"/>
    <x v="1"/>
    <n v="5"/>
    <n v="5"/>
    <n v="1967"/>
    <s v="60's"/>
    <n v="1967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4"/>
    <x v="19"/>
    <s v="WD"/>
    <s v="Normal"/>
    <x v="122"/>
  </r>
  <r>
    <x v="229"/>
    <n v="120"/>
    <x v="0"/>
    <x v="68"/>
    <n v="3182"/>
    <s v="Pave"/>
    <s v="NA"/>
    <x v="0"/>
    <x v="0"/>
    <s v="AllPub"/>
    <x v="0"/>
    <s v="Gtl"/>
    <s v="Blmngtn"/>
    <s v="Norm"/>
    <s v="Norm"/>
    <x v="3"/>
    <x v="1"/>
    <n v="7"/>
    <n v="5"/>
    <n v="2005"/>
    <s v="2000's"/>
    <n v="2006"/>
    <n v="1"/>
    <s v="Y"/>
    <x v="1"/>
    <x v="0"/>
    <x v="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3"/>
    <x v="16"/>
    <s v="WD"/>
    <s v="Normal"/>
    <x v="180"/>
  </r>
  <r>
    <x v="230"/>
    <n v="20"/>
    <x v="0"/>
    <x v="43"/>
    <n v="8760"/>
    <s v="Pave"/>
    <s v="NA"/>
    <x v="0"/>
    <x v="0"/>
    <s v="AllPub"/>
    <x v="0"/>
    <s v="Gtl"/>
    <s v="NAmes"/>
    <s v="Norm"/>
    <s v="Norm"/>
    <x v="0"/>
    <x v="1"/>
    <n v="6"/>
    <n v="6"/>
    <n v="1959"/>
    <s v="50's"/>
    <n v="1959"/>
    <n v="0"/>
    <s v="N"/>
    <x v="0"/>
    <x v="1"/>
    <x v="1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4"/>
    <x v="23"/>
    <s v="WD"/>
    <s v="Normal"/>
    <x v="181"/>
  </r>
  <r>
    <x v="231"/>
    <n v="60"/>
    <x v="0"/>
    <x v="64"/>
    <n v="15138"/>
    <s v="Pave"/>
    <s v="NA"/>
    <x v="1"/>
    <x v="0"/>
    <s v="AllPub"/>
    <x v="0"/>
    <s v="Gtl"/>
    <s v="NoRidge"/>
    <s v="Norm"/>
    <s v="Norm"/>
    <x v="0"/>
    <x v="0"/>
    <n v="8"/>
    <n v="5"/>
    <n v="1995"/>
    <s v="90's"/>
    <n v="1996"/>
    <n v="1"/>
    <s v="Y"/>
    <x v="0"/>
    <x v="1"/>
    <x v="0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3"/>
    <x v="20"/>
    <s v="WD"/>
    <s v="Normal"/>
    <x v="182"/>
  </r>
  <r>
    <x v="232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6"/>
    <n v="5"/>
    <n v="1972"/>
    <s v="70's"/>
    <n v="1972"/>
    <n v="0"/>
    <s v="N"/>
    <x v="0"/>
    <x v="1"/>
    <x v="1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2"/>
    <x v="51"/>
    <s v="WD"/>
    <s v="Normal"/>
    <x v="183"/>
  </r>
  <r>
    <x v="233"/>
    <n v="20"/>
    <x v="0"/>
    <x v="6"/>
    <n v="10650"/>
    <s v="Pave"/>
    <s v="NA"/>
    <x v="0"/>
    <x v="0"/>
    <s v="AllPub"/>
    <x v="2"/>
    <s v="Gtl"/>
    <s v="CollgCr"/>
    <s v="Norm"/>
    <s v="Norm"/>
    <x v="0"/>
    <x v="1"/>
    <n v="5"/>
    <n v="6"/>
    <n v="1976"/>
    <s v="70's"/>
    <n v="1976"/>
    <n v="0"/>
    <s v="N"/>
    <x v="0"/>
    <x v="1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4"/>
    <x v="29"/>
    <s v="WD"/>
    <s v="Normal"/>
    <x v="184"/>
  </r>
  <r>
    <x v="234"/>
    <n v="60"/>
    <x v="0"/>
    <x v="7"/>
    <n v="7851"/>
    <s v="Pave"/>
    <s v="NA"/>
    <x v="0"/>
    <x v="0"/>
    <s v="AllPub"/>
    <x v="0"/>
    <s v="Gtl"/>
    <s v="Gilbert"/>
    <s v="Norm"/>
    <s v="Norm"/>
    <x v="0"/>
    <x v="0"/>
    <n v="6"/>
    <n v="5"/>
    <n v="2002"/>
    <s v="2000's"/>
    <n v="2002"/>
    <n v="0"/>
    <s v="N"/>
    <x v="0"/>
    <x v="0"/>
    <x v="0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4"/>
    <x v="19"/>
    <s v="WD"/>
    <s v="Normal"/>
    <x v="185"/>
  </r>
  <r>
    <x v="235"/>
    <n v="160"/>
    <x v="1"/>
    <x v="36"/>
    <n v="1680"/>
    <s v="Pave"/>
    <s v="NA"/>
    <x v="0"/>
    <x v="0"/>
    <s v="AllPub"/>
    <x v="0"/>
    <s v="Gtl"/>
    <s v="BrDale"/>
    <s v="Norm"/>
    <s v="Norm"/>
    <x v="3"/>
    <x v="0"/>
    <n v="6"/>
    <n v="3"/>
    <n v="1971"/>
    <s v="70's"/>
    <n v="1971"/>
    <n v="0"/>
    <s v="N"/>
    <x v="0"/>
    <x v="1"/>
    <x v="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0"/>
    <x v="46"/>
    <s v="WD"/>
    <s v="Normal"/>
    <x v="186"/>
  </r>
  <r>
    <x v="236"/>
    <n v="20"/>
    <x v="0"/>
    <x v="0"/>
    <n v="8773"/>
    <s v="Pave"/>
    <s v="NA"/>
    <x v="0"/>
    <x v="0"/>
    <s v="AllPub"/>
    <x v="1"/>
    <s v="Gtl"/>
    <s v="CollgCr"/>
    <s v="Norm"/>
    <s v="Norm"/>
    <x v="0"/>
    <x v="1"/>
    <n v="7"/>
    <n v="5"/>
    <n v="2004"/>
    <s v="2000's"/>
    <n v="2004"/>
    <n v="0"/>
    <s v="N"/>
    <x v="0"/>
    <x v="0"/>
    <x v="0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4"/>
    <x v="19"/>
    <s v="WD"/>
    <s v="Normal"/>
    <x v="187"/>
  </r>
  <r>
    <x v="237"/>
    <n v="60"/>
    <x v="0"/>
    <x v="7"/>
    <n v="9453"/>
    <s v="Pave"/>
    <s v="NA"/>
    <x v="1"/>
    <x v="0"/>
    <s v="AllPub"/>
    <x v="3"/>
    <s v="Gtl"/>
    <s v="SawyerW"/>
    <s v="RRNe"/>
    <s v="Norm"/>
    <x v="0"/>
    <x v="0"/>
    <n v="7"/>
    <n v="7"/>
    <n v="1993"/>
    <s v="90's"/>
    <n v="2003"/>
    <n v="10"/>
    <s v="Y"/>
    <x v="0"/>
    <x v="0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4"/>
    <x v="29"/>
    <s v="WD"/>
    <s v="Normal"/>
    <x v="188"/>
  </r>
  <r>
    <x v="238"/>
    <n v="20"/>
    <x v="0"/>
    <x v="70"/>
    <n v="12030"/>
    <s v="Pave"/>
    <s v="NA"/>
    <x v="0"/>
    <x v="0"/>
    <s v="AllPub"/>
    <x v="0"/>
    <s v="Gtl"/>
    <s v="NridgHt"/>
    <s v="Norm"/>
    <s v="Norm"/>
    <x v="0"/>
    <x v="1"/>
    <n v="8"/>
    <n v="5"/>
    <n v="2007"/>
    <s v="2000's"/>
    <n v="2007"/>
    <n v="0"/>
    <s v="N"/>
    <x v="1"/>
    <x v="0"/>
    <x v="0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1"/>
    <x v="27"/>
    <s v="New"/>
    <s v="Partial"/>
    <x v="189"/>
  </r>
  <r>
    <x v="239"/>
    <n v="50"/>
    <x v="0"/>
    <x v="27"/>
    <n v="8741"/>
    <s v="Pave"/>
    <s v="NA"/>
    <x v="0"/>
    <x v="0"/>
    <s v="AllPub"/>
    <x v="0"/>
    <s v="Gtl"/>
    <s v="Edwards"/>
    <s v="Norm"/>
    <s v="Norm"/>
    <x v="0"/>
    <x v="2"/>
    <n v="6"/>
    <n v="4"/>
    <n v="1945"/>
    <s v="40's"/>
    <n v="1950"/>
    <n v="5"/>
    <s v="Y"/>
    <x v="0"/>
    <x v="1"/>
    <x v="1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4"/>
    <x v="23"/>
    <s v="WD"/>
    <s v="Normal"/>
    <x v="46"/>
  </r>
  <r>
    <x v="240"/>
    <n v="20"/>
    <x v="3"/>
    <x v="6"/>
    <n v="9000"/>
    <s v="Pave"/>
    <s v="NA"/>
    <x v="0"/>
    <x v="0"/>
    <s v="AllPub"/>
    <x v="0"/>
    <s v="Gtl"/>
    <s v="Somerst"/>
    <s v="Norm"/>
    <s v="Norm"/>
    <x v="0"/>
    <x v="1"/>
    <n v="8"/>
    <n v="5"/>
    <n v="2008"/>
    <s v="2000's"/>
    <n v="2008"/>
    <n v="0"/>
    <s v="N"/>
    <x v="1"/>
    <x v="0"/>
    <x v="0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4"/>
    <x v="23"/>
    <s v="WD"/>
    <s v="Normal"/>
    <x v="190"/>
  </r>
  <r>
    <x v="241"/>
    <n v="30"/>
    <x v="1"/>
    <x v="41"/>
    <n v="3880"/>
    <s v="Pave"/>
    <s v="NA"/>
    <x v="0"/>
    <x v="0"/>
    <s v="AllPub"/>
    <x v="0"/>
    <s v="Gtl"/>
    <s v="OldTown"/>
    <s v="Norm"/>
    <s v="Norm"/>
    <x v="0"/>
    <x v="1"/>
    <n v="5"/>
    <n v="9"/>
    <n v="1945"/>
    <s v="40's"/>
    <n v="1997"/>
    <n v="52"/>
    <s v="Y"/>
    <x v="0"/>
    <x v="1"/>
    <x v="0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1"/>
    <x v="6"/>
    <s v="WD"/>
    <s v="Normal"/>
    <x v="191"/>
  </r>
  <r>
    <x v="242"/>
    <n v="50"/>
    <x v="1"/>
    <x v="31"/>
    <n v="5000"/>
    <s v="Pave"/>
    <s v="NA"/>
    <x v="0"/>
    <x v="0"/>
    <s v="AllPub"/>
    <x v="2"/>
    <s v="Gtl"/>
    <s v="OldTown"/>
    <s v="Norm"/>
    <s v="Norm"/>
    <x v="0"/>
    <x v="2"/>
    <n v="5"/>
    <n v="4"/>
    <n v="1900"/>
    <s v="1900's"/>
    <n v="1950"/>
    <n v="50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2"/>
    <x v="42"/>
    <s v="WD"/>
    <s v="Normal"/>
    <x v="128"/>
  </r>
  <r>
    <x v="243"/>
    <n v="160"/>
    <x v="0"/>
    <x v="6"/>
    <n v="10762"/>
    <s v="Pave"/>
    <s v="NA"/>
    <x v="0"/>
    <x v="0"/>
    <s v="AllPub"/>
    <x v="2"/>
    <s v="Gtl"/>
    <s v="SawyerW"/>
    <s v="Norm"/>
    <s v="Norm"/>
    <x v="3"/>
    <x v="0"/>
    <n v="6"/>
    <n v="6"/>
    <n v="1980"/>
    <s v="80's"/>
    <n v="1980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3"/>
    <x v="45"/>
    <s v="WD"/>
    <s v="Normal"/>
    <x v="149"/>
  </r>
  <r>
    <x v="244"/>
    <n v="60"/>
    <x v="0"/>
    <x v="7"/>
    <n v="8880"/>
    <s v="Pave"/>
    <s v="NA"/>
    <x v="1"/>
    <x v="0"/>
    <s v="AllPub"/>
    <x v="0"/>
    <s v="Gtl"/>
    <s v="SawyerW"/>
    <s v="Norm"/>
    <s v="Norm"/>
    <x v="0"/>
    <x v="0"/>
    <n v="7"/>
    <n v="5"/>
    <n v="1994"/>
    <s v="90's"/>
    <n v="2002"/>
    <n v="8"/>
    <s v="Y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4"/>
    <x v="19"/>
    <s v="WD"/>
    <s v="Normal"/>
    <x v="93"/>
  </r>
  <r>
    <x v="245"/>
    <n v="20"/>
    <x v="0"/>
    <x v="1"/>
    <n v="10400"/>
    <s v="Pave"/>
    <s v="NA"/>
    <x v="0"/>
    <x v="0"/>
    <s v="AllPub"/>
    <x v="0"/>
    <s v="Gtl"/>
    <s v="NWAmes"/>
    <s v="Norm"/>
    <s v="Norm"/>
    <x v="0"/>
    <x v="1"/>
    <n v="7"/>
    <n v="5"/>
    <n v="1988"/>
    <s v="80's"/>
    <n v="1988"/>
    <n v="0"/>
    <s v="N"/>
    <x v="0"/>
    <x v="1"/>
    <x v="1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2"/>
    <x v="51"/>
    <s v="WD"/>
    <s v="Normal"/>
    <x v="192"/>
  </r>
  <r>
    <x v="246"/>
    <n v="190"/>
    <x v="1"/>
    <x v="35"/>
    <n v="9142"/>
    <s v="Pave"/>
    <s v="Grvl"/>
    <x v="0"/>
    <x v="0"/>
    <s v="AllPub"/>
    <x v="0"/>
    <s v="Gtl"/>
    <s v="OldTown"/>
    <s v="Norm"/>
    <s v="Norm"/>
    <x v="1"/>
    <x v="0"/>
    <n v="6"/>
    <n v="8"/>
    <n v="1910"/>
    <s v="1900's"/>
    <n v="1950"/>
    <n v="40"/>
    <s v="Y"/>
    <x v="0"/>
    <x v="1"/>
    <x v="1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2"/>
    <x v="42"/>
    <s v="WD"/>
    <s v="Normal"/>
    <x v="193"/>
  </r>
  <r>
    <x v="247"/>
    <n v="20"/>
    <x v="0"/>
    <x v="6"/>
    <n v="11310"/>
    <s v="Pave"/>
    <s v="NA"/>
    <x v="0"/>
    <x v="0"/>
    <s v="AllPub"/>
    <x v="0"/>
    <s v="Gtl"/>
    <s v="NAmes"/>
    <s v="Norm"/>
    <s v="Norm"/>
    <x v="0"/>
    <x v="1"/>
    <n v="6"/>
    <n v="5"/>
    <n v="1954"/>
    <s v="50's"/>
    <n v="1954"/>
    <n v="0"/>
    <s v="N"/>
    <x v="0"/>
    <x v="1"/>
    <x v="1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2"/>
    <x v="51"/>
    <s v="WD"/>
    <s v="Normal"/>
    <x v="3"/>
  </r>
  <r>
    <x v="248"/>
    <n v="60"/>
    <x v="0"/>
    <x v="12"/>
    <n v="11317"/>
    <s v="Pave"/>
    <s v="NA"/>
    <x v="0"/>
    <x v="0"/>
    <s v="AllPub"/>
    <x v="0"/>
    <s v="Gtl"/>
    <s v="CollgCr"/>
    <s v="Norm"/>
    <s v="Norm"/>
    <x v="0"/>
    <x v="0"/>
    <n v="7"/>
    <n v="5"/>
    <n v="2003"/>
    <s v="2000's"/>
    <n v="2003"/>
    <n v="0"/>
    <s v="N"/>
    <x v="0"/>
    <x v="0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1"/>
    <x v="54"/>
    <s v="WD"/>
    <s v="Normal"/>
    <x v="63"/>
  </r>
  <r>
    <x v="249"/>
    <n v="50"/>
    <x v="0"/>
    <x v="7"/>
    <n v="159000"/>
    <s v="Pave"/>
    <s v="NA"/>
    <x v="2"/>
    <x v="2"/>
    <s v="AllPub"/>
    <x v="3"/>
    <s v="Sev"/>
    <s v="ClearCr"/>
    <s v="Norm"/>
    <s v="Norm"/>
    <x v="0"/>
    <x v="2"/>
    <n v="6"/>
    <n v="7"/>
    <n v="1958"/>
    <s v="50's"/>
    <n v="2006"/>
    <n v="48"/>
    <s v="Y"/>
    <x v="1"/>
    <x v="0"/>
    <x v="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"/>
    <x v="18"/>
    <s v="WD"/>
    <s v="Normal"/>
    <x v="164"/>
  </r>
  <r>
    <x v="250"/>
    <n v="30"/>
    <x v="0"/>
    <x v="49"/>
    <n v="5350"/>
    <s v="Pave"/>
    <s v="NA"/>
    <x v="1"/>
    <x v="0"/>
    <s v="AllPub"/>
    <x v="0"/>
    <s v="Gtl"/>
    <s v="BrkSide"/>
    <s v="Norm"/>
    <s v="Norm"/>
    <x v="0"/>
    <x v="1"/>
    <n v="3"/>
    <n v="2"/>
    <n v="1940"/>
    <s v="40's"/>
    <n v="1966"/>
    <n v="26"/>
    <s v="Y"/>
    <x v="0"/>
    <x v="1"/>
    <x v="1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4"/>
    <x v="19"/>
    <s v="WD"/>
    <s v="Normal"/>
    <x v="194"/>
  </r>
  <r>
    <x v="251"/>
    <n v="120"/>
    <x v="1"/>
    <x v="16"/>
    <n v="4750"/>
    <s v="Pave"/>
    <s v="NA"/>
    <x v="1"/>
    <x v="3"/>
    <s v="AllPub"/>
    <x v="0"/>
    <s v="Mod"/>
    <s v="Crawfor"/>
    <s v="Norm"/>
    <s v="Norm"/>
    <x v="3"/>
    <x v="1"/>
    <n v="8"/>
    <n v="5"/>
    <n v="2006"/>
    <s v="2000's"/>
    <n v="2007"/>
    <n v="1"/>
    <s v="Y"/>
    <x v="1"/>
    <x v="0"/>
    <x v="0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1"/>
    <x v="27"/>
    <s v="WD"/>
    <s v="Family"/>
    <x v="127"/>
  </r>
  <r>
    <x v="252"/>
    <n v="60"/>
    <x v="0"/>
    <x v="0"/>
    <n v="8366"/>
    <s v="Pave"/>
    <s v="NA"/>
    <x v="1"/>
    <x v="0"/>
    <s v="AllPub"/>
    <x v="0"/>
    <s v="Gtl"/>
    <s v="SawyerW"/>
    <s v="Norm"/>
    <s v="Norm"/>
    <x v="0"/>
    <x v="0"/>
    <n v="6"/>
    <n v="5"/>
    <n v="2004"/>
    <s v="2000's"/>
    <n v="2004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0"/>
    <x v="4"/>
    <s v="WD"/>
    <s v="Normal"/>
    <x v="151"/>
  </r>
  <r>
    <x v="253"/>
    <n v="80"/>
    <x v="0"/>
    <x v="5"/>
    <n v="9350"/>
    <s v="Pave"/>
    <s v="NA"/>
    <x v="0"/>
    <x v="0"/>
    <s v="AllPub"/>
    <x v="0"/>
    <s v="Gtl"/>
    <s v="NAmes"/>
    <s v="Norm"/>
    <s v="Norm"/>
    <x v="0"/>
    <x v="5"/>
    <n v="6"/>
    <n v="7"/>
    <n v="1964"/>
    <s v="60's"/>
    <n v="1991"/>
    <n v="27"/>
    <s v="Y"/>
    <x v="0"/>
    <x v="1"/>
    <x v="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1"/>
    <x v="35"/>
    <s v="CWD"/>
    <s v="Normal"/>
    <x v="58"/>
  </r>
  <r>
    <x v="254"/>
    <n v="20"/>
    <x v="0"/>
    <x v="10"/>
    <n v="8400"/>
    <s v="Pave"/>
    <s v="NA"/>
    <x v="0"/>
    <x v="0"/>
    <s v="AllPub"/>
    <x v="0"/>
    <s v="Gtl"/>
    <s v="NAmes"/>
    <s v="Norm"/>
    <s v="Norm"/>
    <x v="0"/>
    <x v="1"/>
    <n v="5"/>
    <n v="6"/>
    <n v="1957"/>
    <s v="50's"/>
    <n v="1957"/>
    <n v="0"/>
    <s v="N"/>
    <x v="0"/>
    <x v="1"/>
    <x v="1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4"/>
    <x v="38"/>
    <s v="WD"/>
    <s v="Normal"/>
    <x v="35"/>
  </r>
  <r>
    <x v="255"/>
    <n v="60"/>
    <x v="0"/>
    <x v="13"/>
    <n v="8738"/>
    <s v="Pave"/>
    <s v="NA"/>
    <x v="1"/>
    <x v="0"/>
    <s v="AllPub"/>
    <x v="0"/>
    <s v="Gtl"/>
    <s v="Gilbert"/>
    <s v="Norm"/>
    <s v="Norm"/>
    <x v="0"/>
    <x v="0"/>
    <n v="7"/>
    <n v="5"/>
    <n v="1999"/>
    <s v="90's"/>
    <n v="1999"/>
    <n v="0"/>
    <s v="N"/>
    <x v="0"/>
    <x v="1"/>
    <x v="0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2"/>
    <x v="3"/>
    <s v="WD"/>
    <s v="Normal"/>
    <x v="22"/>
  </r>
  <r>
    <x v="256"/>
    <n v="60"/>
    <x v="3"/>
    <x v="45"/>
    <n v="8791"/>
    <s v="Pave"/>
    <s v="NA"/>
    <x v="1"/>
    <x v="0"/>
    <s v="AllPub"/>
    <x v="0"/>
    <s v="Gtl"/>
    <s v="Somerst"/>
    <s v="Norm"/>
    <s v="Norm"/>
    <x v="0"/>
    <x v="0"/>
    <n v="6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0"/>
    <x v="11"/>
    <s v="WD"/>
    <s v="Normal"/>
    <x v="27"/>
  </r>
  <r>
    <x v="257"/>
    <n v="20"/>
    <x v="0"/>
    <x v="2"/>
    <n v="8814"/>
    <s v="Pave"/>
    <s v="NA"/>
    <x v="0"/>
    <x v="0"/>
    <s v="AllPub"/>
    <x v="0"/>
    <s v="Gtl"/>
    <s v="CollgCr"/>
    <s v="Norm"/>
    <s v="Norm"/>
    <x v="0"/>
    <x v="1"/>
    <n v="7"/>
    <n v="5"/>
    <n v="2006"/>
    <s v="2000's"/>
    <n v="2006"/>
    <n v="0"/>
    <s v="N"/>
    <x v="1"/>
    <x v="0"/>
    <x v="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3"/>
    <x v="43"/>
    <s v="WD"/>
    <s v="Abnorml"/>
    <x v="117"/>
  </r>
  <r>
    <x v="258"/>
    <n v="60"/>
    <x v="0"/>
    <x v="1"/>
    <n v="12435"/>
    <s v="Pave"/>
    <s v="NA"/>
    <x v="0"/>
    <x v="0"/>
    <s v="AllPub"/>
    <x v="0"/>
    <s v="Gtl"/>
    <s v="CollgCr"/>
    <s v="Norm"/>
    <s v="Norm"/>
    <x v="0"/>
    <x v="0"/>
    <n v="7"/>
    <n v="5"/>
    <n v="2001"/>
    <s v="2000's"/>
    <n v="2001"/>
    <n v="0"/>
    <s v="N"/>
    <x v="0"/>
    <x v="0"/>
    <x v="0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0"/>
    <x v="11"/>
    <s v="WD"/>
    <s v="Normal"/>
    <x v="119"/>
  </r>
  <r>
    <x v="259"/>
    <n v="20"/>
    <x v="1"/>
    <x v="10"/>
    <n v="12702"/>
    <s v="Pave"/>
    <s v="NA"/>
    <x v="0"/>
    <x v="0"/>
    <s v="AllPub"/>
    <x v="0"/>
    <s v="Gtl"/>
    <s v="OldTown"/>
    <s v="Norm"/>
    <s v="Norm"/>
    <x v="0"/>
    <x v="1"/>
    <n v="5"/>
    <n v="5"/>
    <n v="1956"/>
    <s v="50's"/>
    <n v="1956"/>
    <n v="0"/>
    <s v="N"/>
    <x v="0"/>
    <x v="1"/>
    <x v="1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0"/>
    <x v="4"/>
    <s v="WD"/>
    <s v="Normal"/>
    <x v="176"/>
  </r>
  <r>
    <x v="260"/>
    <n v="80"/>
    <x v="0"/>
    <x v="53"/>
    <n v="19296"/>
    <s v="Pave"/>
    <s v="NA"/>
    <x v="0"/>
    <x v="0"/>
    <s v="AllPub"/>
    <x v="2"/>
    <s v="Gtl"/>
    <s v="NAmes"/>
    <s v="Artery"/>
    <s v="Norm"/>
    <x v="0"/>
    <x v="5"/>
    <n v="6"/>
    <n v="5"/>
    <n v="1962"/>
    <s v="60's"/>
    <n v="1962"/>
    <n v="0"/>
    <s v="N"/>
    <x v="0"/>
    <x v="1"/>
    <x v="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3"/>
    <x v="16"/>
    <s v="WD"/>
    <s v="Normal"/>
    <x v="105"/>
  </r>
  <r>
    <x v="261"/>
    <n v="60"/>
    <x v="0"/>
    <x v="35"/>
    <n v="9588"/>
    <s v="Pave"/>
    <s v="NA"/>
    <x v="1"/>
    <x v="0"/>
    <s v="AllPub"/>
    <x v="0"/>
    <s v="Gtl"/>
    <s v="CollgCr"/>
    <s v="Norm"/>
    <s v="Norm"/>
    <x v="0"/>
    <x v="0"/>
    <n v="8"/>
    <n v="5"/>
    <n v="2007"/>
    <s v="2000's"/>
    <n v="2007"/>
    <n v="0"/>
    <s v="N"/>
    <x v="1"/>
    <x v="0"/>
    <x v="0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1"/>
    <x v="44"/>
    <s v="New"/>
    <s v="Partial"/>
    <x v="195"/>
  </r>
  <r>
    <x v="262"/>
    <n v="80"/>
    <x v="0"/>
    <x v="50"/>
    <n v="8471"/>
    <s v="Pave"/>
    <s v="NA"/>
    <x v="1"/>
    <x v="0"/>
    <s v="AllPub"/>
    <x v="2"/>
    <s v="Gtl"/>
    <s v="Sawyer"/>
    <s v="Norm"/>
    <s v="Norm"/>
    <x v="0"/>
    <x v="5"/>
    <n v="6"/>
    <n v="7"/>
    <n v="1977"/>
    <s v="70's"/>
    <n v="1995"/>
    <n v="18"/>
    <s v="Y"/>
    <x v="0"/>
    <x v="1"/>
    <x v="0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2"/>
    <x v="10"/>
    <s v="WD"/>
    <s v="Normal"/>
    <x v="196"/>
  </r>
  <r>
    <x v="263"/>
    <n v="50"/>
    <x v="1"/>
    <x v="9"/>
    <n v="5500"/>
    <s v="Pave"/>
    <s v="NA"/>
    <x v="0"/>
    <x v="0"/>
    <s v="AllPub"/>
    <x v="2"/>
    <s v="Gtl"/>
    <s v="OldTown"/>
    <s v="Norm"/>
    <s v="Norm"/>
    <x v="0"/>
    <x v="2"/>
    <n v="5"/>
    <n v="7"/>
    <n v="1929"/>
    <s v="20's"/>
    <n v="2001"/>
    <n v="72"/>
    <s v="Y"/>
    <x v="0"/>
    <x v="0"/>
    <x v="0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4"/>
    <x v="23"/>
    <s v="WD"/>
    <s v="Normal"/>
    <x v="52"/>
  </r>
  <r>
    <x v="264"/>
    <n v="30"/>
    <x v="1"/>
    <x v="71"/>
    <n v="5232"/>
    <s v="Pave"/>
    <s v="Grvl"/>
    <x v="3"/>
    <x v="1"/>
    <s v="AllPub"/>
    <x v="0"/>
    <s v="Gtl"/>
    <s v="OldTown"/>
    <s v="Artery"/>
    <s v="Norm"/>
    <x v="0"/>
    <x v="1"/>
    <n v="5"/>
    <n v="5"/>
    <n v="1925"/>
    <s v="20's"/>
    <n v="2004"/>
    <n v="79"/>
    <s v="Y"/>
    <x v="0"/>
    <x v="0"/>
    <x v="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0"/>
    <x v="15"/>
    <s v="WD"/>
    <s v="Normal"/>
    <x v="197"/>
  </r>
  <r>
    <x v="265"/>
    <n v="20"/>
    <x v="0"/>
    <x v="38"/>
    <n v="12090"/>
    <s v="Pave"/>
    <s v="NA"/>
    <x v="1"/>
    <x v="0"/>
    <s v="AllPub"/>
    <x v="0"/>
    <s v="Gtl"/>
    <s v="NWAmes"/>
    <s v="Norm"/>
    <s v="Norm"/>
    <x v="0"/>
    <x v="1"/>
    <n v="6"/>
    <n v="6"/>
    <n v="1981"/>
    <s v="80's"/>
    <n v="1981"/>
    <n v="0"/>
    <s v="N"/>
    <x v="0"/>
    <x v="1"/>
    <x v="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0"/>
    <x v="15"/>
    <s v="WD"/>
    <s v="Normal"/>
    <x v="198"/>
  </r>
  <r>
    <x v="266"/>
    <n v="60"/>
    <x v="0"/>
    <x v="10"/>
    <n v="11207"/>
    <s v="Pave"/>
    <s v="NA"/>
    <x v="1"/>
    <x v="3"/>
    <s v="AllPub"/>
    <x v="1"/>
    <s v="Gtl"/>
    <s v="Gilbert"/>
    <s v="Norm"/>
    <s v="Norm"/>
    <x v="0"/>
    <x v="0"/>
    <n v="6"/>
    <n v="5"/>
    <n v="1997"/>
    <s v="90's"/>
    <n v="1997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2"/>
    <x v="51"/>
    <s v="WD"/>
    <s v="Normal"/>
    <x v="68"/>
  </r>
  <r>
    <x v="267"/>
    <n v="75"/>
    <x v="0"/>
    <x v="3"/>
    <n v="8400"/>
    <s v="Pave"/>
    <s v="NA"/>
    <x v="0"/>
    <x v="1"/>
    <s v="AllPub"/>
    <x v="0"/>
    <s v="Mod"/>
    <s v="SWISU"/>
    <s v="Norm"/>
    <s v="Norm"/>
    <x v="0"/>
    <x v="7"/>
    <n v="5"/>
    <n v="8"/>
    <n v="1939"/>
    <s v="30's"/>
    <n v="1997"/>
    <n v="58"/>
    <s v="Y"/>
    <x v="0"/>
    <x v="1"/>
    <x v="0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0"/>
    <x v="22"/>
    <s v="WD"/>
    <s v="Normal"/>
    <x v="199"/>
  </r>
  <r>
    <x v="268"/>
    <n v="30"/>
    <x v="1"/>
    <x v="52"/>
    <n v="6900"/>
    <s v="Pave"/>
    <s v="NA"/>
    <x v="0"/>
    <x v="0"/>
    <s v="AllPub"/>
    <x v="0"/>
    <s v="Gtl"/>
    <s v="IDOTRR"/>
    <s v="Norm"/>
    <s v="Norm"/>
    <x v="0"/>
    <x v="1"/>
    <n v="5"/>
    <n v="6"/>
    <n v="1940"/>
    <s v="40's"/>
    <n v="1955"/>
    <n v="15"/>
    <s v="Y"/>
    <x v="0"/>
    <x v="1"/>
    <x v="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x v="0"/>
    <s v="WD"/>
    <s v="Normal"/>
    <x v="200"/>
  </r>
  <r>
    <x v="269"/>
    <n v="20"/>
    <x v="0"/>
    <x v="7"/>
    <n v="7917"/>
    <s v="Pave"/>
    <s v="NA"/>
    <x v="1"/>
    <x v="0"/>
    <s v="AllPub"/>
    <x v="2"/>
    <s v="Gtl"/>
    <s v="Edwards"/>
    <s v="Norm"/>
    <s v="Norm"/>
    <x v="0"/>
    <x v="1"/>
    <n v="6"/>
    <n v="7"/>
    <n v="1976"/>
    <s v="70's"/>
    <n v="1976"/>
    <n v="0"/>
    <s v="N"/>
    <x v="0"/>
    <x v="1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x v="1"/>
    <s v="WD"/>
    <s v="Normal"/>
    <x v="181"/>
  </r>
  <r>
    <x v="270"/>
    <n v="60"/>
    <x v="3"/>
    <x v="4"/>
    <n v="10728"/>
    <s v="Pave"/>
    <s v="NA"/>
    <x v="0"/>
    <x v="0"/>
    <s v="AllPub"/>
    <x v="0"/>
    <s v="Gtl"/>
    <s v="Somerst"/>
    <s v="Norm"/>
    <s v="Norm"/>
    <x v="0"/>
    <x v="0"/>
    <n v="8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2"/>
    <x v="33"/>
    <s v="New"/>
    <s v="Partial"/>
    <x v="201"/>
  </r>
  <r>
    <x v="271"/>
    <n v="20"/>
    <x v="0"/>
    <x v="43"/>
    <n v="39104"/>
    <s v="Pave"/>
    <s v="NA"/>
    <x v="1"/>
    <x v="2"/>
    <s v="AllPub"/>
    <x v="3"/>
    <s v="Sev"/>
    <s v="ClearCr"/>
    <s v="Norm"/>
    <s v="Norm"/>
    <x v="0"/>
    <x v="1"/>
    <n v="7"/>
    <n v="7"/>
    <n v="1954"/>
    <s v="50's"/>
    <n v="2005"/>
    <n v="51"/>
    <s v="Y"/>
    <x v="1"/>
    <x v="0"/>
    <x v="0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0"/>
    <x v="8"/>
    <s v="WD"/>
    <s v="Normal"/>
    <x v="192"/>
  </r>
  <r>
    <x v="272"/>
    <n v="60"/>
    <x v="0"/>
    <x v="55"/>
    <n v="11764"/>
    <s v="Pave"/>
    <s v="NA"/>
    <x v="1"/>
    <x v="0"/>
    <s v="AllPub"/>
    <x v="3"/>
    <s v="Gtl"/>
    <s v="NoRidge"/>
    <s v="Norm"/>
    <s v="Norm"/>
    <x v="0"/>
    <x v="0"/>
    <n v="8"/>
    <n v="7"/>
    <n v="1999"/>
    <s v="90's"/>
    <n v="2007"/>
    <n v="8"/>
    <s v="Y"/>
    <x v="1"/>
    <x v="0"/>
    <x v="0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4"/>
    <x v="23"/>
    <s v="WD"/>
    <s v="Normal"/>
    <x v="178"/>
  </r>
  <r>
    <x v="273"/>
    <n v="20"/>
    <x v="0"/>
    <x v="1"/>
    <n v="9600"/>
    <s v="Pave"/>
    <s v="NA"/>
    <x v="0"/>
    <x v="0"/>
    <s v="AllPub"/>
    <x v="0"/>
    <s v="Gtl"/>
    <s v="NAmes"/>
    <s v="Feedr"/>
    <s v="Norm"/>
    <x v="0"/>
    <x v="1"/>
    <n v="6"/>
    <n v="6"/>
    <n v="1958"/>
    <s v="50's"/>
    <n v="1988"/>
    <n v="30"/>
    <s v="Y"/>
    <x v="0"/>
    <x v="1"/>
    <x v="1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3"/>
    <x v="45"/>
    <s v="WD"/>
    <s v="Normal"/>
    <x v="19"/>
  </r>
  <r>
    <x v="274"/>
    <n v="20"/>
    <x v="0"/>
    <x v="32"/>
    <n v="8314"/>
    <s v="Pave"/>
    <s v="NA"/>
    <x v="0"/>
    <x v="0"/>
    <s v="AllPub"/>
    <x v="2"/>
    <s v="Gtl"/>
    <s v="Mitchel"/>
    <s v="Norm"/>
    <s v="Norm"/>
    <x v="0"/>
    <x v="1"/>
    <n v="5"/>
    <n v="7"/>
    <n v="1982"/>
    <s v="80's"/>
    <n v="1982"/>
    <n v="0"/>
    <s v="N"/>
    <x v="0"/>
    <x v="1"/>
    <x v="1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"/>
    <x v="18"/>
    <s v="WD"/>
    <s v="Normal"/>
    <x v="202"/>
  </r>
  <r>
    <x v="275"/>
    <n v="50"/>
    <x v="0"/>
    <x v="49"/>
    <n v="7264"/>
    <s v="Pave"/>
    <s v="NA"/>
    <x v="0"/>
    <x v="0"/>
    <s v="AllPub"/>
    <x v="0"/>
    <s v="Gtl"/>
    <s v="BrkSide"/>
    <s v="Norm"/>
    <s v="Norm"/>
    <x v="0"/>
    <x v="2"/>
    <n v="7"/>
    <n v="7"/>
    <n v="1925"/>
    <s v="20's"/>
    <n v="2007"/>
    <n v="82"/>
    <s v="Y"/>
    <x v="1"/>
    <x v="0"/>
    <x v="0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3"/>
    <x v="5"/>
    <s v="WD"/>
    <s v="Normal"/>
    <x v="93"/>
  </r>
  <r>
    <x v="276"/>
    <n v="20"/>
    <x v="0"/>
    <x v="72"/>
    <n v="9196"/>
    <s v="Pave"/>
    <s v="NA"/>
    <x v="1"/>
    <x v="0"/>
    <s v="AllPub"/>
    <x v="0"/>
    <s v="Gtl"/>
    <s v="Mitchel"/>
    <s v="Norm"/>
    <s v="Norm"/>
    <x v="0"/>
    <x v="1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4"/>
    <x v="23"/>
    <s v="WD"/>
    <s v="Normal"/>
    <x v="203"/>
  </r>
  <r>
    <x v="277"/>
    <n v="20"/>
    <x v="0"/>
    <x v="73"/>
    <n v="19138"/>
    <s v="Pave"/>
    <s v="NA"/>
    <x v="0"/>
    <x v="0"/>
    <s v="AllPub"/>
    <x v="2"/>
    <s v="Gtl"/>
    <s v="Gilbert"/>
    <s v="Norm"/>
    <s v="Norm"/>
    <x v="0"/>
    <x v="1"/>
    <n v="4"/>
    <n v="5"/>
    <n v="1951"/>
    <s v="50's"/>
    <n v="1951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4"/>
    <x v="38"/>
    <s v="WD"/>
    <s v="Normal"/>
    <x v="42"/>
  </r>
  <r>
    <x v="278"/>
    <n v="20"/>
    <x v="0"/>
    <x v="54"/>
    <n v="14450"/>
    <s v="Pave"/>
    <s v="NA"/>
    <x v="0"/>
    <x v="0"/>
    <s v="AllPub"/>
    <x v="0"/>
    <s v="Gtl"/>
    <s v="NridgHt"/>
    <s v="Norm"/>
    <s v="Norm"/>
    <x v="0"/>
    <x v="1"/>
    <n v="9"/>
    <n v="5"/>
    <n v="2006"/>
    <s v="2000's"/>
    <n v="2007"/>
    <n v="1"/>
    <s v="Y"/>
    <x v="1"/>
    <x v="0"/>
    <x v="0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x v="1"/>
    <s v="New"/>
    <s v="Partial"/>
    <x v="204"/>
  </r>
  <r>
    <x v="279"/>
    <n v="60"/>
    <x v="0"/>
    <x v="67"/>
    <n v="10005"/>
    <s v="Pave"/>
    <s v="NA"/>
    <x v="0"/>
    <x v="0"/>
    <s v="AllPub"/>
    <x v="0"/>
    <s v="Gtl"/>
    <s v="ClearCr"/>
    <s v="Norm"/>
    <s v="Norm"/>
    <x v="0"/>
    <x v="0"/>
    <n v="7"/>
    <n v="5"/>
    <n v="1977"/>
    <s v="70's"/>
    <n v="1977"/>
    <n v="0"/>
    <s v="N"/>
    <x v="0"/>
    <x v="1"/>
    <x v="1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0"/>
    <x v="49"/>
    <s v="WD"/>
    <s v="Normal"/>
    <x v="156"/>
  </r>
  <r>
    <x v="280"/>
    <n v="60"/>
    <x v="0"/>
    <x v="51"/>
    <n v="11287"/>
    <s v="Pave"/>
    <s v="NA"/>
    <x v="0"/>
    <x v="0"/>
    <s v="AllPub"/>
    <x v="0"/>
    <s v="Gtl"/>
    <s v="SawyerW"/>
    <s v="Norm"/>
    <s v="Norm"/>
    <x v="0"/>
    <x v="0"/>
    <n v="7"/>
    <n v="6"/>
    <n v="1989"/>
    <s v="80's"/>
    <n v="1989"/>
    <n v="0"/>
    <s v="N"/>
    <x v="0"/>
    <x v="1"/>
    <x v="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1"/>
    <x v="31"/>
    <s v="WD"/>
    <s v="Normal"/>
    <x v="205"/>
  </r>
  <r>
    <x v="281"/>
    <n v="20"/>
    <x v="3"/>
    <x v="3"/>
    <n v="7200"/>
    <s v="Pave"/>
    <s v="Pave"/>
    <x v="0"/>
    <x v="0"/>
    <s v="AllPub"/>
    <x v="0"/>
    <s v="Gtl"/>
    <s v="Somerst"/>
    <s v="Norm"/>
    <s v="Norm"/>
    <x v="0"/>
    <x v="1"/>
    <n v="6"/>
    <n v="5"/>
    <n v="2006"/>
    <s v="2000's"/>
    <n v="2006"/>
    <n v="0"/>
    <s v="N"/>
    <x v="1"/>
    <x v="0"/>
    <x v="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2"/>
    <x v="28"/>
    <s v="New"/>
    <s v="Partial"/>
    <x v="68"/>
  </r>
  <r>
    <x v="282"/>
    <n v="120"/>
    <x v="0"/>
    <x v="47"/>
    <n v="5063"/>
    <s v="Pave"/>
    <s v="NA"/>
    <x v="0"/>
    <x v="0"/>
    <s v="AllPub"/>
    <x v="0"/>
    <s v="Gtl"/>
    <s v="NridgHt"/>
    <s v="Norm"/>
    <s v="Norm"/>
    <x v="4"/>
    <x v="1"/>
    <n v="7"/>
    <n v="5"/>
    <n v="2007"/>
    <s v="2000's"/>
    <n v="2008"/>
    <n v="1"/>
    <s v="Y"/>
    <x v="1"/>
    <x v="0"/>
    <x v="0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3"/>
    <x v="45"/>
    <s v="ConLw"/>
    <s v="Normal"/>
    <x v="27"/>
  </r>
  <r>
    <x v="283"/>
    <n v="20"/>
    <x v="0"/>
    <x v="22"/>
    <n v="9612"/>
    <s v="Pave"/>
    <s v="NA"/>
    <x v="0"/>
    <x v="0"/>
    <s v="AllPub"/>
    <x v="0"/>
    <s v="Gtl"/>
    <s v="Somerst"/>
    <s v="Feedr"/>
    <s v="Norm"/>
    <x v="0"/>
    <x v="1"/>
    <n v="8"/>
    <n v="5"/>
    <n v="2008"/>
    <s v="2000's"/>
    <n v="2009"/>
    <n v="1"/>
    <s v="Y"/>
    <x v="1"/>
    <x v="0"/>
    <x v="0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x v="39"/>
    <s v="New"/>
    <s v="Partial"/>
    <x v="206"/>
  </r>
  <r>
    <x v="284"/>
    <n v="120"/>
    <x v="0"/>
    <x v="9"/>
    <n v="8012"/>
    <s v="Pave"/>
    <s v="NA"/>
    <x v="0"/>
    <x v="0"/>
    <s v="AllPub"/>
    <x v="0"/>
    <s v="Gtl"/>
    <s v="SawyerW"/>
    <s v="Norm"/>
    <s v="Norm"/>
    <x v="3"/>
    <x v="1"/>
    <n v="6"/>
    <n v="5"/>
    <n v="1992"/>
    <s v="90's"/>
    <n v="1992"/>
    <n v="0"/>
    <s v="N"/>
    <x v="0"/>
    <x v="1"/>
    <x v="1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1"/>
    <x v="12"/>
    <s v="WD"/>
    <s v="Normal"/>
    <x v="207"/>
  </r>
  <r>
    <x v="285"/>
    <n v="160"/>
    <x v="3"/>
    <x v="74"/>
    <n v="4251"/>
    <s v="Pave"/>
    <s v="Pave"/>
    <x v="1"/>
    <x v="0"/>
    <s v="AllPub"/>
    <x v="0"/>
    <s v="Gtl"/>
    <s v="Somerst"/>
    <s v="Norm"/>
    <s v="Norm"/>
    <x v="3"/>
    <x v="0"/>
    <n v="7"/>
    <n v="5"/>
    <n v="2006"/>
    <s v="2000's"/>
    <n v="2007"/>
    <n v="1"/>
    <s v="Y"/>
    <x v="1"/>
    <x v="0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"/>
    <x v="18"/>
    <s v="New"/>
    <s v="Partial"/>
    <x v="208"/>
  </r>
  <r>
    <x v="286"/>
    <n v="50"/>
    <x v="0"/>
    <x v="44"/>
    <n v="9786"/>
    <s v="Pave"/>
    <s v="NA"/>
    <x v="1"/>
    <x v="1"/>
    <s v="AllPub"/>
    <x v="0"/>
    <s v="Gtl"/>
    <s v="NAmes"/>
    <s v="Norm"/>
    <s v="Norm"/>
    <x v="0"/>
    <x v="2"/>
    <n v="6"/>
    <n v="7"/>
    <n v="1962"/>
    <s v="60's"/>
    <n v="1981"/>
    <n v="19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2"/>
    <x v="51"/>
    <s v="WD"/>
    <s v="Normal"/>
    <x v="18"/>
  </r>
  <r>
    <x v="287"/>
    <n v="20"/>
    <x v="0"/>
    <x v="7"/>
    <n v="8125"/>
    <s v="Pave"/>
    <s v="NA"/>
    <x v="1"/>
    <x v="0"/>
    <s v="AllPub"/>
    <x v="2"/>
    <s v="Gtl"/>
    <s v="NAmes"/>
    <s v="Norm"/>
    <s v="Norm"/>
    <x v="0"/>
    <x v="1"/>
    <n v="4"/>
    <n v="4"/>
    <n v="1971"/>
    <s v="70's"/>
    <n v="1971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2"/>
    <x v="51"/>
    <s v="WD"/>
    <s v="Normal"/>
    <x v="209"/>
  </r>
  <r>
    <x v="288"/>
    <n v="20"/>
    <x v="0"/>
    <x v="7"/>
    <n v="9819"/>
    <s v="Pave"/>
    <s v="NA"/>
    <x v="1"/>
    <x v="0"/>
    <s v="AllPub"/>
    <x v="0"/>
    <s v="Gtl"/>
    <s v="Sawyer"/>
    <s v="Norm"/>
    <s v="Norm"/>
    <x v="0"/>
    <x v="1"/>
    <n v="5"/>
    <n v="5"/>
    <n v="1967"/>
    <s v="60's"/>
    <n v="1967"/>
    <n v="0"/>
    <s v="N"/>
    <x v="0"/>
    <x v="1"/>
    <x v="1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4"/>
    <x v="29"/>
    <s v="WD"/>
    <s v="Normal"/>
    <x v="125"/>
  </r>
  <r>
    <x v="289"/>
    <n v="70"/>
    <x v="0"/>
    <x v="3"/>
    <n v="8730"/>
    <s v="Pave"/>
    <s v="NA"/>
    <x v="0"/>
    <x v="0"/>
    <s v="AllPub"/>
    <x v="0"/>
    <s v="Gtl"/>
    <s v="BrkSide"/>
    <s v="RRAn"/>
    <s v="Norm"/>
    <x v="0"/>
    <x v="0"/>
    <n v="6"/>
    <n v="7"/>
    <n v="1915"/>
    <s v="10's"/>
    <n v="2003"/>
    <n v="88"/>
    <s v="Y"/>
    <x v="0"/>
    <x v="0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1"/>
    <x v="12"/>
    <s v="WD"/>
    <s v="Normal"/>
    <x v="210"/>
  </r>
  <r>
    <x v="290"/>
    <n v="60"/>
    <x v="0"/>
    <x v="53"/>
    <n v="15611"/>
    <s v="Pave"/>
    <s v="NA"/>
    <x v="0"/>
    <x v="0"/>
    <s v="AllPub"/>
    <x v="0"/>
    <s v="Gtl"/>
    <s v="CollgCr"/>
    <s v="Norm"/>
    <s v="Norm"/>
    <x v="0"/>
    <x v="0"/>
    <n v="8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2"/>
    <x v="10"/>
    <s v="New"/>
    <s v="Partial"/>
    <x v="211"/>
  </r>
  <r>
    <x v="291"/>
    <n v="190"/>
    <x v="0"/>
    <x v="49"/>
    <n v="5687"/>
    <s v="Pave"/>
    <s v="Grvl"/>
    <x v="0"/>
    <x v="1"/>
    <s v="AllPub"/>
    <x v="0"/>
    <s v="Gtl"/>
    <s v="SWISU"/>
    <s v="Norm"/>
    <s v="Norm"/>
    <x v="1"/>
    <x v="0"/>
    <n v="5"/>
    <n v="6"/>
    <n v="1912"/>
    <s v="10's"/>
    <n v="2000"/>
    <n v="88"/>
    <s v="Y"/>
    <x v="0"/>
    <x v="0"/>
    <x v="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0"/>
    <x v="49"/>
    <s v="WD"/>
    <s v="Normal"/>
    <x v="212"/>
  </r>
  <r>
    <x v="292"/>
    <n v="50"/>
    <x v="0"/>
    <x v="3"/>
    <n v="11409"/>
    <s v="Pave"/>
    <s v="NA"/>
    <x v="0"/>
    <x v="0"/>
    <s v="AllPub"/>
    <x v="0"/>
    <s v="Gtl"/>
    <s v="Edwards"/>
    <s v="Norm"/>
    <s v="Norm"/>
    <x v="0"/>
    <x v="2"/>
    <n v="5"/>
    <n v="4"/>
    <n v="1949"/>
    <s v="40's"/>
    <n v="2008"/>
    <n v="59"/>
    <s v="Y"/>
    <x v="1"/>
    <x v="0"/>
    <x v="0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3"/>
    <x v="50"/>
    <s v="WD"/>
    <s v="Normal"/>
    <x v="213"/>
  </r>
  <r>
    <x v="293"/>
    <n v="60"/>
    <x v="0"/>
    <x v="7"/>
    <n v="16659"/>
    <s v="Pave"/>
    <s v="NA"/>
    <x v="1"/>
    <x v="0"/>
    <s v="AllPub"/>
    <x v="2"/>
    <s v="Gtl"/>
    <s v="NWAmes"/>
    <s v="PosA"/>
    <s v="Norm"/>
    <x v="0"/>
    <x v="0"/>
    <n v="7"/>
    <n v="7"/>
    <n v="1977"/>
    <s v="70's"/>
    <n v="1994"/>
    <n v="17"/>
    <s v="Y"/>
    <x v="0"/>
    <x v="1"/>
    <x v="1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2"/>
    <x v="40"/>
    <s v="WD"/>
    <s v="Normal"/>
    <x v="127"/>
  </r>
  <r>
    <x v="294"/>
    <n v="20"/>
    <x v="0"/>
    <x v="1"/>
    <n v="9600"/>
    <s v="Pave"/>
    <s v="NA"/>
    <x v="0"/>
    <x v="0"/>
    <s v="AllPub"/>
    <x v="0"/>
    <s v="Gtl"/>
    <s v="NAmes"/>
    <s v="Norm"/>
    <s v="Norm"/>
    <x v="0"/>
    <x v="1"/>
    <n v="6"/>
    <n v="5"/>
    <n v="1953"/>
    <s v="50's"/>
    <n v="1953"/>
    <n v="0"/>
    <s v="N"/>
    <x v="0"/>
    <x v="1"/>
    <x v="1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3"/>
    <x v="5"/>
    <s v="WD"/>
    <s v="Normal"/>
    <x v="214"/>
  </r>
  <r>
    <x v="295"/>
    <n v="80"/>
    <x v="0"/>
    <x v="75"/>
    <n v="7937"/>
    <s v="Pave"/>
    <s v="NA"/>
    <x v="1"/>
    <x v="0"/>
    <s v="AllPub"/>
    <x v="3"/>
    <s v="Gtl"/>
    <s v="Mitchel"/>
    <s v="Norm"/>
    <s v="Norm"/>
    <x v="0"/>
    <x v="5"/>
    <n v="6"/>
    <n v="6"/>
    <n v="1984"/>
    <s v="80's"/>
    <n v="1984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2"/>
    <x v="40"/>
    <s v="WD"/>
    <s v="Normal"/>
    <x v="215"/>
  </r>
  <r>
    <x v="296"/>
    <n v="50"/>
    <x v="1"/>
    <x v="6"/>
    <n v="13710"/>
    <s v="Pave"/>
    <s v="NA"/>
    <x v="0"/>
    <x v="0"/>
    <s v="AllPub"/>
    <x v="0"/>
    <s v="Gtl"/>
    <s v="IDOTRR"/>
    <s v="Norm"/>
    <s v="Norm"/>
    <x v="0"/>
    <x v="2"/>
    <n v="5"/>
    <n v="5"/>
    <n v="1950"/>
    <s v="50's"/>
    <n v="1950"/>
    <n v="0"/>
    <s v="N"/>
    <x v="0"/>
    <x v="1"/>
    <x v="1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"/>
    <x v="18"/>
    <s v="WD"/>
    <s v="Normal"/>
    <x v="135"/>
  </r>
  <r>
    <x v="297"/>
    <n v="60"/>
    <x v="3"/>
    <x v="13"/>
    <n v="7399"/>
    <s v="Pave"/>
    <s v="Pave"/>
    <x v="1"/>
    <x v="0"/>
    <s v="AllPub"/>
    <x v="0"/>
    <s v="Gtl"/>
    <s v="Somerst"/>
    <s v="Norm"/>
    <s v="Norm"/>
    <x v="0"/>
    <x v="0"/>
    <n v="7"/>
    <n v="5"/>
    <n v="1997"/>
    <s v="90's"/>
    <n v="1998"/>
    <n v="1"/>
    <s v="Y"/>
    <x v="0"/>
    <x v="1"/>
    <x v="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"/>
    <x v="18"/>
    <s v="WD"/>
    <s v="Normal"/>
    <x v="142"/>
  </r>
  <r>
    <x v="298"/>
    <n v="60"/>
    <x v="0"/>
    <x v="48"/>
    <n v="11700"/>
    <s v="Pave"/>
    <s v="NA"/>
    <x v="0"/>
    <x v="0"/>
    <s v="AllPub"/>
    <x v="0"/>
    <s v="Gtl"/>
    <s v="NWAmes"/>
    <s v="Norm"/>
    <s v="Norm"/>
    <x v="0"/>
    <x v="0"/>
    <n v="6"/>
    <n v="6"/>
    <n v="1968"/>
    <s v="60's"/>
    <n v="1968"/>
    <n v="0"/>
    <s v="N"/>
    <x v="0"/>
    <x v="1"/>
    <x v="1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"/>
    <x v="18"/>
    <s v="WD"/>
    <s v="Normal"/>
    <x v="216"/>
  </r>
  <r>
    <x v="299"/>
    <n v="20"/>
    <x v="0"/>
    <x v="1"/>
    <n v="14000"/>
    <s v="Pave"/>
    <s v="NA"/>
    <x v="0"/>
    <x v="0"/>
    <s v="AllPub"/>
    <x v="0"/>
    <s v="Gtl"/>
    <s v="Crawfor"/>
    <s v="Norm"/>
    <s v="Norm"/>
    <x v="0"/>
    <x v="1"/>
    <n v="6"/>
    <n v="8"/>
    <n v="1950"/>
    <s v="50's"/>
    <n v="2004"/>
    <n v="54"/>
    <s v="Y"/>
    <x v="0"/>
    <x v="0"/>
    <x v="0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3"/>
    <x v="30"/>
    <s v="WD"/>
    <s v="Family"/>
    <x v="217"/>
  </r>
  <r>
    <x v="300"/>
    <n v="190"/>
    <x v="0"/>
    <x v="48"/>
    <n v="15750"/>
    <s v="Pave"/>
    <s v="NA"/>
    <x v="0"/>
    <x v="0"/>
    <s v="AllPub"/>
    <x v="2"/>
    <s v="Gtl"/>
    <s v="Crawfor"/>
    <s v="Norm"/>
    <s v="Norm"/>
    <x v="1"/>
    <x v="1"/>
    <n v="5"/>
    <n v="5"/>
    <n v="1953"/>
    <s v="50's"/>
    <n v="1953"/>
    <n v="0"/>
    <s v="N"/>
    <x v="0"/>
    <x v="1"/>
    <x v="1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2"/>
    <x v="51"/>
    <s v="WD"/>
    <s v="Normal"/>
    <x v="14"/>
  </r>
  <r>
    <x v="301"/>
    <n v="60"/>
    <x v="0"/>
    <x v="13"/>
    <n v="16226"/>
    <s v="Pave"/>
    <s v="NA"/>
    <x v="3"/>
    <x v="0"/>
    <s v="AllPub"/>
    <x v="0"/>
    <s v="Gtl"/>
    <s v="CollgCr"/>
    <s v="Norm"/>
    <s v="Norm"/>
    <x v="0"/>
    <x v="0"/>
    <n v="8"/>
    <n v="5"/>
    <n v="1998"/>
    <s v="90's"/>
    <n v="1999"/>
    <n v="1"/>
    <s v="Y"/>
    <x v="0"/>
    <x v="1"/>
    <x v="0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x v="1"/>
    <s v="WD"/>
    <s v="Normal"/>
    <x v="218"/>
  </r>
  <r>
    <x v="302"/>
    <n v="20"/>
    <x v="0"/>
    <x v="76"/>
    <n v="13704"/>
    <s v="Pave"/>
    <s v="NA"/>
    <x v="1"/>
    <x v="0"/>
    <s v="AllPub"/>
    <x v="2"/>
    <s v="Gtl"/>
    <s v="CollgCr"/>
    <s v="Norm"/>
    <s v="Norm"/>
    <x v="0"/>
    <x v="1"/>
    <n v="7"/>
    <n v="5"/>
    <n v="2001"/>
    <s v="2000's"/>
    <n v="2002"/>
    <n v="1"/>
    <s v="Y"/>
    <x v="0"/>
    <x v="0"/>
    <x v="0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2"/>
    <x v="52"/>
    <s v="WD"/>
    <s v="Normal"/>
    <x v="93"/>
  </r>
  <r>
    <x v="303"/>
    <n v="20"/>
    <x v="0"/>
    <x v="10"/>
    <n v="9800"/>
    <s v="Pave"/>
    <s v="NA"/>
    <x v="0"/>
    <x v="0"/>
    <s v="AllPub"/>
    <x v="2"/>
    <s v="Gtl"/>
    <s v="CollgCr"/>
    <s v="Norm"/>
    <s v="Norm"/>
    <x v="0"/>
    <x v="1"/>
    <n v="5"/>
    <n v="7"/>
    <n v="1972"/>
    <s v="70's"/>
    <n v="1972"/>
    <n v="0"/>
    <s v="N"/>
    <x v="0"/>
    <x v="1"/>
    <x v="1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2"/>
    <x v="10"/>
    <s v="WD"/>
    <s v="Abnorml"/>
    <x v="219"/>
  </r>
  <r>
    <x v="304"/>
    <n v="75"/>
    <x v="1"/>
    <x v="77"/>
    <n v="18386"/>
    <s v="Pave"/>
    <s v="NA"/>
    <x v="0"/>
    <x v="0"/>
    <s v="AllPub"/>
    <x v="0"/>
    <s v="Gtl"/>
    <s v="OldTown"/>
    <s v="Norm"/>
    <s v="Norm"/>
    <x v="0"/>
    <x v="7"/>
    <n v="7"/>
    <n v="9"/>
    <n v="1880"/>
    <s v="1880's"/>
    <n v="2002"/>
    <n v="122"/>
    <s v="Y"/>
    <x v="0"/>
    <x v="0"/>
    <x v="0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0"/>
    <x v="11"/>
    <s v="WD"/>
    <s v="Normal"/>
    <x v="220"/>
  </r>
  <r>
    <x v="305"/>
    <n v="20"/>
    <x v="0"/>
    <x v="1"/>
    <n v="10386"/>
    <s v="Pave"/>
    <s v="NA"/>
    <x v="0"/>
    <x v="0"/>
    <s v="AllPub"/>
    <x v="0"/>
    <s v="Gtl"/>
    <s v="CollgCr"/>
    <s v="Norm"/>
    <s v="Norm"/>
    <x v="0"/>
    <x v="1"/>
    <n v="8"/>
    <n v="5"/>
    <n v="2004"/>
    <s v="2000's"/>
    <n v="2005"/>
    <n v="1"/>
    <s v="Y"/>
    <x v="1"/>
    <x v="0"/>
    <x v="0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1"/>
    <x v="12"/>
    <s v="WD"/>
    <s v="Normal"/>
    <x v="221"/>
  </r>
  <r>
    <x v="306"/>
    <n v="60"/>
    <x v="0"/>
    <x v="78"/>
    <n v="13474"/>
    <s v="Pave"/>
    <s v="NA"/>
    <x v="0"/>
    <x v="0"/>
    <s v="AllPub"/>
    <x v="0"/>
    <s v="Gtl"/>
    <s v="SawyerW"/>
    <s v="Feedr"/>
    <s v="Norm"/>
    <x v="0"/>
    <x v="0"/>
    <n v="7"/>
    <n v="5"/>
    <n v="1990"/>
    <s v="90's"/>
    <n v="1991"/>
    <n v="1"/>
    <s v="Y"/>
    <x v="0"/>
    <x v="1"/>
    <x v="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"/>
    <x v="18"/>
    <s v="WD"/>
    <s v="Normal"/>
    <x v="66"/>
  </r>
  <r>
    <x v="307"/>
    <n v="50"/>
    <x v="1"/>
    <x v="7"/>
    <n v="7920"/>
    <s v="Pave"/>
    <s v="Grvl"/>
    <x v="1"/>
    <x v="0"/>
    <s v="AllPub"/>
    <x v="0"/>
    <s v="Gtl"/>
    <s v="IDOTRR"/>
    <s v="Artery"/>
    <s v="Norm"/>
    <x v="0"/>
    <x v="2"/>
    <n v="6"/>
    <n v="7"/>
    <n v="1920"/>
    <s v="20's"/>
    <n v="1950"/>
    <n v="30"/>
    <s v="Y"/>
    <x v="0"/>
    <x v="1"/>
    <x v="1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0"/>
    <x v="49"/>
    <s v="WD"/>
    <s v="Normal"/>
    <x v="186"/>
  </r>
  <r>
    <x v="308"/>
    <n v="30"/>
    <x v="0"/>
    <x v="7"/>
    <n v="12342"/>
    <s v="Pave"/>
    <s v="NA"/>
    <x v="1"/>
    <x v="0"/>
    <s v="AllPub"/>
    <x v="0"/>
    <s v="Gtl"/>
    <s v="Edwards"/>
    <s v="Norm"/>
    <s v="Norm"/>
    <x v="0"/>
    <x v="1"/>
    <n v="4"/>
    <n v="5"/>
    <n v="1940"/>
    <s v="40's"/>
    <n v="1950"/>
    <n v="10"/>
    <s v="Y"/>
    <x v="0"/>
    <x v="1"/>
    <x v="1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3"/>
    <x v="43"/>
    <s v="WD"/>
    <s v="Normal"/>
    <x v="222"/>
  </r>
  <r>
    <x v="309"/>
    <n v="20"/>
    <x v="0"/>
    <x v="48"/>
    <n v="12378"/>
    <s v="Pave"/>
    <s v="NA"/>
    <x v="1"/>
    <x v="0"/>
    <s v="AllPub"/>
    <x v="0"/>
    <s v="Gtl"/>
    <s v="NridgHt"/>
    <s v="Norm"/>
    <s v="Norm"/>
    <x v="0"/>
    <x v="1"/>
    <n v="9"/>
    <n v="5"/>
    <n v="2003"/>
    <s v="2000's"/>
    <n v="2004"/>
    <n v="1"/>
    <s v="Y"/>
    <x v="0"/>
    <x v="0"/>
    <x v="0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2"/>
    <x v="17"/>
    <s v="WD"/>
    <s v="Normal"/>
    <x v="223"/>
  </r>
  <r>
    <x v="310"/>
    <n v="60"/>
    <x v="0"/>
    <x v="7"/>
    <n v="7685"/>
    <s v="Pave"/>
    <s v="NA"/>
    <x v="1"/>
    <x v="0"/>
    <s v="AllPub"/>
    <x v="0"/>
    <s v="Gtl"/>
    <s v="Gilbert"/>
    <s v="Norm"/>
    <s v="Norm"/>
    <x v="0"/>
    <x v="0"/>
    <n v="6"/>
    <n v="5"/>
    <n v="1993"/>
    <s v="90's"/>
    <n v="1994"/>
    <n v="1"/>
    <s v="Y"/>
    <x v="0"/>
    <x v="1"/>
    <x v="1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2"/>
    <x v="28"/>
    <s v="WD"/>
    <s v="Normal"/>
    <x v="224"/>
  </r>
  <r>
    <x v="311"/>
    <n v="20"/>
    <x v="0"/>
    <x v="9"/>
    <n v="8000"/>
    <s v="Pave"/>
    <s v="NA"/>
    <x v="0"/>
    <x v="0"/>
    <s v="AllPub"/>
    <x v="0"/>
    <s v="Gtl"/>
    <s v="NAmes"/>
    <s v="Norm"/>
    <s v="Norm"/>
    <x v="0"/>
    <x v="1"/>
    <n v="6"/>
    <n v="6"/>
    <n v="1948"/>
    <s v="40's"/>
    <n v="2002"/>
    <n v="54"/>
    <s v="Y"/>
    <x v="0"/>
    <x v="0"/>
    <x v="0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3"/>
    <x v="16"/>
    <s v="WD"/>
    <s v="Normal"/>
    <x v="15"/>
  </r>
  <r>
    <x v="312"/>
    <n v="190"/>
    <x v="1"/>
    <x v="0"/>
    <n v="7800"/>
    <s v="Pave"/>
    <s v="NA"/>
    <x v="0"/>
    <x v="0"/>
    <s v="AllPub"/>
    <x v="0"/>
    <s v="Gtl"/>
    <s v="OldTown"/>
    <s v="Artery"/>
    <s v="Norm"/>
    <x v="1"/>
    <x v="2"/>
    <n v="5"/>
    <n v="7"/>
    <n v="1939"/>
    <s v="30's"/>
    <n v="1950"/>
    <n v="11"/>
    <s v="Y"/>
    <x v="0"/>
    <x v="1"/>
    <x v="1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2"/>
    <x v="28"/>
    <s v="WD"/>
    <s v="Normal"/>
    <x v="225"/>
  </r>
  <r>
    <x v="313"/>
    <n v="20"/>
    <x v="0"/>
    <x v="79"/>
    <n v="215245"/>
    <s v="Pave"/>
    <s v="NA"/>
    <x v="3"/>
    <x v="2"/>
    <s v="AllPub"/>
    <x v="0"/>
    <s v="Sev"/>
    <s v="Timber"/>
    <s v="Norm"/>
    <s v="Norm"/>
    <x v="0"/>
    <x v="1"/>
    <n v="7"/>
    <n v="5"/>
    <n v="1965"/>
    <s v="60's"/>
    <n v="1965"/>
    <n v="0"/>
    <s v="N"/>
    <x v="0"/>
    <x v="1"/>
    <x v="1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3"/>
    <x v="25"/>
    <s v="WD"/>
    <s v="Normal"/>
    <x v="226"/>
  </r>
  <r>
    <x v="314"/>
    <n v="70"/>
    <x v="1"/>
    <x v="3"/>
    <n v="9600"/>
    <s v="Pave"/>
    <s v="Grvl"/>
    <x v="0"/>
    <x v="0"/>
    <s v="AllPub"/>
    <x v="0"/>
    <s v="Gtl"/>
    <s v="OldTown"/>
    <s v="Norm"/>
    <s v="Norm"/>
    <x v="0"/>
    <x v="0"/>
    <n v="7"/>
    <n v="7"/>
    <n v="1925"/>
    <s v="20's"/>
    <n v="1990"/>
    <n v="65"/>
    <s v="Y"/>
    <x v="0"/>
    <x v="1"/>
    <x v="1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2"/>
    <x v="33"/>
    <s v="WD"/>
    <s v="Normal"/>
    <x v="94"/>
  </r>
  <r>
    <x v="315"/>
    <n v="60"/>
    <x v="0"/>
    <x v="52"/>
    <n v="7795"/>
    <s v="Pave"/>
    <s v="NA"/>
    <x v="1"/>
    <x v="0"/>
    <s v="AllPub"/>
    <x v="0"/>
    <s v="Gtl"/>
    <s v="Gilbert"/>
    <s v="Norm"/>
    <s v="Norm"/>
    <x v="0"/>
    <x v="0"/>
    <n v="7"/>
    <n v="5"/>
    <n v="2004"/>
    <s v="2000's"/>
    <n v="2005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3"/>
    <x v="20"/>
    <s v="WD"/>
    <s v="Normal"/>
    <x v="227"/>
  </r>
  <r>
    <x v="316"/>
    <n v="60"/>
    <x v="0"/>
    <x v="46"/>
    <n v="13005"/>
    <s v="Pave"/>
    <s v="NA"/>
    <x v="1"/>
    <x v="0"/>
    <s v="AllPub"/>
    <x v="2"/>
    <s v="Gtl"/>
    <s v="NWAmes"/>
    <s v="Norm"/>
    <s v="Norm"/>
    <x v="0"/>
    <x v="0"/>
    <n v="7"/>
    <n v="7"/>
    <n v="1980"/>
    <s v="80's"/>
    <n v="1980"/>
    <n v="0"/>
    <s v="N"/>
    <x v="0"/>
    <x v="1"/>
    <x v="1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3"/>
    <x v="30"/>
    <s v="WD"/>
    <s v="Normal"/>
    <x v="79"/>
  </r>
  <r>
    <x v="317"/>
    <n v="60"/>
    <x v="3"/>
    <x v="6"/>
    <n v="9000"/>
    <s v="Pave"/>
    <s v="NA"/>
    <x v="0"/>
    <x v="0"/>
    <s v="AllPub"/>
    <x v="0"/>
    <s v="Gtl"/>
    <s v="Somerst"/>
    <s v="Norm"/>
    <s v="Norm"/>
    <x v="0"/>
    <x v="0"/>
    <n v="8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1"/>
    <x v="27"/>
    <s v="WD"/>
    <s v="Normal"/>
    <x v="228"/>
  </r>
  <r>
    <x v="318"/>
    <n v="60"/>
    <x v="0"/>
    <x v="48"/>
    <n v="9900"/>
    <s v="Pave"/>
    <s v="NA"/>
    <x v="0"/>
    <x v="2"/>
    <s v="AllPub"/>
    <x v="0"/>
    <s v="Mod"/>
    <s v="NoRidge"/>
    <s v="Norm"/>
    <s v="Norm"/>
    <x v="0"/>
    <x v="0"/>
    <n v="7"/>
    <n v="5"/>
    <n v="1993"/>
    <s v="90's"/>
    <n v="1993"/>
    <n v="0"/>
    <s v="N"/>
    <x v="0"/>
    <x v="1"/>
    <x v="1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3"/>
    <x v="45"/>
    <s v="WD"/>
    <s v="Normal"/>
    <x v="79"/>
  </r>
  <r>
    <x v="319"/>
    <n v="80"/>
    <x v="0"/>
    <x v="7"/>
    <n v="14115"/>
    <s v="Pave"/>
    <s v="NA"/>
    <x v="0"/>
    <x v="0"/>
    <s v="AllPub"/>
    <x v="0"/>
    <s v="Gtl"/>
    <s v="NWAmes"/>
    <s v="Norm"/>
    <s v="Norm"/>
    <x v="0"/>
    <x v="5"/>
    <n v="7"/>
    <n v="5"/>
    <n v="1980"/>
    <s v="80's"/>
    <n v="1980"/>
    <n v="0"/>
    <s v="N"/>
    <x v="0"/>
    <x v="1"/>
    <x v="1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3"/>
    <x v="25"/>
    <s v="WD"/>
    <s v="Normal"/>
    <x v="229"/>
  </r>
  <r>
    <x v="320"/>
    <n v="60"/>
    <x v="0"/>
    <x v="80"/>
    <n v="16259"/>
    <s v="Pave"/>
    <s v="NA"/>
    <x v="0"/>
    <x v="0"/>
    <s v="AllPub"/>
    <x v="2"/>
    <s v="Gtl"/>
    <s v="NridgHt"/>
    <s v="Norm"/>
    <s v="Norm"/>
    <x v="0"/>
    <x v="0"/>
    <n v="9"/>
    <n v="5"/>
    <n v="2006"/>
    <s v="2000's"/>
    <n v="2006"/>
    <n v="0"/>
    <s v="N"/>
    <x v="1"/>
    <x v="0"/>
    <x v="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x v="24"/>
    <s v="New"/>
    <s v="Partial"/>
    <x v="230"/>
  </r>
  <r>
    <x v="321"/>
    <n v="60"/>
    <x v="0"/>
    <x v="65"/>
    <n v="12099"/>
    <s v="Pave"/>
    <s v="NA"/>
    <x v="1"/>
    <x v="0"/>
    <s v="AllPub"/>
    <x v="0"/>
    <s v="Gtl"/>
    <s v="NridgHt"/>
    <s v="Norm"/>
    <s v="Norm"/>
    <x v="0"/>
    <x v="0"/>
    <n v="8"/>
    <n v="5"/>
    <n v="2004"/>
    <s v="2000's"/>
    <n v="2004"/>
    <n v="0"/>
    <s v="N"/>
    <x v="0"/>
    <x v="0"/>
    <x v="0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"/>
    <x v="18"/>
    <s v="WD"/>
    <s v="Normal"/>
    <x v="231"/>
  </r>
  <r>
    <x v="322"/>
    <n v="60"/>
    <x v="0"/>
    <x v="58"/>
    <n v="10380"/>
    <s v="Pave"/>
    <s v="NA"/>
    <x v="1"/>
    <x v="0"/>
    <s v="AllPub"/>
    <x v="0"/>
    <s v="Gtl"/>
    <s v="SawyerW"/>
    <s v="Norm"/>
    <s v="Norm"/>
    <x v="0"/>
    <x v="0"/>
    <n v="7"/>
    <n v="5"/>
    <n v="1986"/>
    <s v="80's"/>
    <n v="1987"/>
    <n v="1"/>
    <s v="Y"/>
    <x v="0"/>
    <x v="1"/>
    <x v="1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1"/>
    <x v="6"/>
    <s v="WD"/>
    <s v="Normal"/>
    <x v="232"/>
  </r>
  <r>
    <x v="323"/>
    <n v="20"/>
    <x v="1"/>
    <x v="81"/>
    <n v="5820"/>
    <s v="Pave"/>
    <s v="NA"/>
    <x v="0"/>
    <x v="0"/>
    <s v="AllPub"/>
    <x v="0"/>
    <s v="Gtl"/>
    <s v="OldTown"/>
    <s v="Norm"/>
    <s v="Norm"/>
    <x v="0"/>
    <x v="1"/>
    <n v="3"/>
    <n v="8"/>
    <n v="1955"/>
    <s v="50's"/>
    <n v="2005"/>
    <n v="50"/>
    <s v="Y"/>
    <x v="1"/>
    <x v="0"/>
    <x v="0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2"/>
    <x v="10"/>
    <s v="WD"/>
    <s v="Normal"/>
    <x v="233"/>
  </r>
  <r>
    <x v="324"/>
    <n v="80"/>
    <x v="0"/>
    <x v="82"/>
    <n v="11275"/>
    <s v="Pave"/>
    <s v="NA"/>
    <x v="0"/>
    <x v="0"/>
    <s v="AllPub"/>
    <x v="2"/>
    <s v="Gtl"/>
    <s v="NAmes"/>
    <s v="PosN"/>
    <s v="Norm"/>
    <x v="0"/>
    <x v="5"/>
    <n v="7"/>
    <n v="7"/>
    <n v="1967"/>
    <s v="60's"/>
    <n v="2007"/>
    <n v="40"/>
    <s v="Y"/>
    <x v="1"/>
    <x v="0"/>
    <x v="0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4"/>
    <x v="38"/>
    <s v="WD"/>
    <s v="Normal"/>
    <x v="234"/>
  </r>
  <r>
    <x v="325"/>
    <n v="45"/>
    <x v="1"/>
    <x v="9"/>
    <n v="5000"/>
    <s v="Pave"/>
    <s v="NA"/>
    <x v="0"/>
    <x v="0"/>
    <s v="AllPub"/>
    <x v="0"/>
    <s v="Gtl"/>
    <s v="IDOTRR"/>
    <s v="RRAe"/>
    <s v="Norm"/>
    <x v="0"/>
    <x v="3"/>
    <n v="5"/>
    <n v="6"/>
    <n v="1941"/>
    <s v="40's"/>
    <n v="1950"/>
    <n v="9"/>
    <s v="Y"/>
    <x v="0"/>
    <x v="1"/>
    <x v="1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1"/>
    <x v="27"/>
    <s v="WD"/>
    <s v="Normal"/>
    <x v="114"/>
  </r>
  <r>
    <x v="326"/>
    <n v="120"/>
    <x v="0"/>
    <x v="37"/>
    <n v="10846"/>
    <s v="Pave"/>
    <s v="NA"/>
    <x v="1"/>
    <x v="0"/>
    <s v="AllPub"/>
    <x v="3"/>
    <s v="Gtl"/>
    <s v="Veenker"/>
    <s v="Norm"/>
    <s v="Norm"/>
    <x v="3"/>
    <x v="1"/>
    <n v="8"/>
    <n v="5"/>
    <n v="1993"/>
    <s v="90's"/>
    <n v="1993"/>
    <n v="0"/>
    <s v="N"/>
    <x v="0"/>
    <x v="1"/>
    <x v="1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0"/>
    <x v="11"/>
    <s v="Con"/>
    <s v="Normal"/>
    <x v="235"/>
  </r>
  <r>
    <x v="327"/>
    <n v="20"/>
    <x v="0"/>
    <x v="1"/>
    <n v="11600"/>
    <s v="Pave"/>
    <s v="NA"/>
    <x v="0"/>
    <x v="0"/>
    <s v="AllPub"/>
    <x v="0"/>
    <s v="Gtl"/>
    <s v="NAmes"/>
    <s v="Norm"/>
    <s v="Norm"/>
    <x v="0"/>
    <x v="1"/>
    <n v="6"/>
    <n v="5"/>
    <n v="1960"/>
    <s v="60's"/>
    <n v="1960"/>
    <n v="0"/>
    <s v="N"/>
    <x v="0"/>
    <x v="1"/>
    <x v="1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2"/>
    <x v="42"/>
    <s v="WD"/>
    <s v="Normal"/>
    <x v="236"/>
  </r>
  <r>
    <x v="328"/>
    <n v="75"/>
    <x v="0"/>
    <x v="7"/>
    <n v="11888"/>
    <s v="Pave"/>
    <s v="Pave"/>
    <x v="1"/>
    <x v="1"/>
    <s v="AllPub"/>
    <x v="0"/>
    <s v="Gtl"/>
    <s v="BrkSide"/>
    <s v="PosN"/>
    <s v="Norm"/>
    <x v="0"/>
    <x v="6"/>
    <n v="6"/>
    <n v="6"/>
    <n v="1916"/>
    <s v="10's"/>
    <n v="1994"/>
    <n v="78"/>
    <s v="Y"/>
    <x v="0"/>
    <x v="1"/>
    <x v="1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3"/>
    <x v="20"/>
    <s v="WD"/>
    <s v="Normal"/>
    <x v="237"/>
  </r>
  <r>
    <x v="329"/>
    <n v="70"/>
    <x v="1"/>
    <x v="3"/>
    <n v="6402"/>
    <s v="Pave"/>
    <s v="NA"/>
    <x v="0"/>
    <x v="0"/>
    <s v="AllPub"/>
    <x v="2"/>
    <s v="Gtl"/>
    <s v="IDOTRR"/>
    <s v="Norm"/>
    <s v="Norm"/>
    <x v="0"/>
    <x v="0"/>
    <n v="5"/>
    <n v="5"/>
    <n v="1920"/>
    <s v="20's"/>
    <n v="1950"/>
    <n v="30"/>
    <s v="Y"/>
    <x v="0"/>
    <x v="1"/>
    <x v="1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3"/>
    <x v="20"/>
    <s v="WD"/>
    <s v="Normal"/>
    <x v="238"/>
  </r>
  <r>
    <x v="330"/>
    <n v="90"/>
    <x v="0"/>
    <x v="7"/>
    <n v="10624"/>
    <s v="Pave"/>
    <s v="NA"/>
    <x v="1"/>
    <x v="0"/>
    <s v="AllPub"/>
    <x v="0"/>
    <s v="Gtl"/>
    <s v="NAmes"/>
    <s v="Norm"/>
    <s v="Norm"/>
    <x v="2"/>
    <x v="1"/>
    <n v="5"/>
    <n v="4"/>
    <n v="1964"/>
    <s v="60's"/>
    <n v="1964"/>
    <n v="0"/>
    <s v="N"/>
    <x v="0"/>
    <x v="1"/>
    <x v="1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1"/>
    <x v="44"/>
    <s v="WD"/>
    <s v="Normal"/>
    <x v="239"/>
  </r>
  <r>
    <x v="331"/>
    <n v="20"/>
    <x v="0"/>
    <x v="10"/>
    <n v="8176"/>
    <s v="Pave"/>
    <s v="NA"/>
    <x v="0"/>
    <x v="0"/>
    <s v="AllPub"/>
    <x v="0"/>
    <s v="Gtl"/>
    <s v="NAmes"/>
    <s v="Norm"/>
    <s v="Norm"/>
    <x v="0"/>
    <x v="1"/>
    <n v="5"/>
    <n v="6"/>
    <n v="1958"/>
    <s v="50's"/>
    <n v="1992"/>
    <n v="34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1"/>
    <x v="6"/>
    <s v="WD"/>
    <s v="Normal"/>
    <x v="19"/>
  </r>
  <r>
    <x v="332"/>
    <n v="20"/>
    <x v="0"/>
    <x v="5"/>
    <n v="10655"/>
    <s v="Pave"/>
    <s v="NA"/>
    <x v="1"/>
    <x v="0"/>
    <s v="AllPub"/>
    <x v="0"/>
    <s v="Gtl"/>
    <s v="NridgHt"/>
    <s v="Norm"/>
    <s v="Norm"/>
    <x v="0"/>
    <x v="1"/>
    <n v="8"/>
    <n v="5"/>
    <n v="2003"/>
    <s v="2000's"/>
    <n v="2004"/>
    <n v="1"/>
    <s v="Y"/>
    <x v="0"/>
    <x v="0"/>
    <x v="0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3"/>
    <x v="5"/>
    <s v="WD"/>
    <s v="Normal"/>
    <x v="240"/>
  </r>
  <r>
    <x v="333"/>
    <n v="120"/>
    <x v="1"/>
    <x v="83"/>
    <n v="8198"/>
    <s v="Pave"/>
    <s v="NA"/>
    <x v="0"/>
    <x v="0"/>
    <s v="AllPub"/>
    <x v="4"/>
    <s v="Gtl"/>
    <s v="NridgHt"/>
    <s v="Norm"/>
    <s v="Norm"/>
    <x v="3"/>
    <x v="1"/>
    <n v="7"/>
    <n v="5"/>
    <n v="2004"/>
    <s v="2000's"/>
    <n v="2004"/>
    <n v="0"/>
    <s v="N"/>
    <x v="0"/>
    <x v="0"/>
    <x v="0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0"/>
    <x v="22"/>
    <s v="WD"/>
    <s v="Normal"/>
    <x v="241"/>
  </r>
  <r>
    <x v="334"/>
    <n v="60"/>
    <x v="0"/>
    <x v="83"/>
    <n v="9042"/>
    <s v="Pave"/>
    <s v="NA"/>
    <x v="1"/>
    <x v="0"/>
    <s v="AllPub"/>
    <x v="0"/>
    <s v="Gtl"/>
    <s v="Gilbert"/>
    <s v="Norm"/>
    <s v="Norm"/>
    <x v="0"/>
    <x v="0"/>
    <n v="6"/>
    <n v="5"/>
    <n v="1998"/>
    <s v="90's"/>
    <n v="1998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0"/>
    <x v="22"/>
    <s v="WD"/>
    <s v="Normal"/>
    <x v="156"/>
  </r>
  <r>
    <x v="335"/>
    <n v="190"/>
    <x v="0"/>
    <x v="7"/>
    <n v="164660"/>
    <s v="Grvl"/>
    <s v="NA"/>
    <x v="1"/>
    <x v="3"/>
    <s v="AllPub"/>
    <x v="2"/>
    <s v="Sev"/>
    <s v="Timber"/>
    <s v="Norm"/>
    <s v="Norm"/>
    <x v="1"/>
    <x v="2"/>
    <n v="5"/>
    <n v="6"/>
    <n v="1965"/>
    <s v="60's"/>
    <n v="1965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0"/>
    <x v="46"/>
    <s v="WD"/>
    <s v="Normal"/>
    <x v="242"/>
  </r>
  <r>
    <x v="336"/>
    <n v="20"/>
    <x v="0"/>
    <x v="58"/>
    <n v="14157"/>
    <s v="Pave"/>
    <s v="NA"/>
    <x v="1"/>
    <x v="3"/>
    <s v="AllPub"/>
    <x v="2"/>
    <s v="Gtl"/>
    <s v="StoneBr"/>
    <s v="Norm"/>
    <s v="Norm"/>
    <x v="0"/>
    <x v="1"/>
    <n v="9"/>
    <n v="5"/>
    <n v="2005"/>
    <s v="2000's"/>
    <n v="2006"/>
    <n v="1"/>
    <s v="Y"/>
    <x v="1"/>
    <x v="0"/>
    <x v="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1"/>
    <x v="12"/>
    <s v="WD"/>
    <s v="Normal"/>
    <x v="243"/>
  </r>
  <r>
    <x v="337"/>
    <n v="20"/>
    <x v="0"/>
    <x v="10"/>
    <n v="9135"/>
    <s v="Pave"/>
    <s v="NA"/>
    <x v="0"/>
    <x v="0"/>
    <s v="AllPub"/>
    <x v="0"/>
    <s v="Gtl"/>
    <s v="CollgCr"/>
    <s v="Norm"/>
    <s v="Norm"/>
    <x v="0"/>
    <x v="1"/>
    <n v="7"/>
    <n v="5"/>
    <n v="2002"/>
    <s v="2000's"/>
    <n v="2003"/>
    <n v="1"/>
    <s v="Y"/>
    <x v="0"/>
    <x v="0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0"/>
    <x v="4"/>
    <s v="WD"/>
    <s v="Normal"/>
    <x v="89"/>
  </r>
  <r>
    <x v="338"/>
    <n v="20"/>
    <x v="0"/>
    <x v="11"/>
    <n v="14145"/>
    <s v="Pave"/>
    <s v="NA"/>
    <x v="0"/>
    <x v="0"/>
    <s v="AllPub"/>
    <x v="2"/>
    <s v="Gtl"/>
    <s v="NWAmes"/>
    <s v="Norm"/>
    <s v="Norm"/>
    <x v="0"/>
    <x v="1"/>
    <n v="7"/>
    <n v="7"/>
    <n v="1984"/>
    <s v="80's"/>
    <n v="1998"/>
    <n v="14"/>
    <s v="Y"/>
    <x v="0"/>
    <x v="1"/>
    <x v="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2"/>
    <x v="28"/>
    <s v="WD"/>
    <s v="Normal"/>
    <x v="60"/>
  </r>
  <r>
    <x v="339"/>
    <n v="20"/>
    <x v="0"/>
    <x v="13"/>
    <n v="12400"/>
    <s v="Pave"/>
    <s v="NA"/>
    <x v="1"/>
    <x v="0"/>
    <s v="AllPub"/>
    <x v="0"/>
    <s v="Gtl"/>
    <s v="NAmes"/>
    <s v="Feedr"/>
    <s v="Norm"/>
    <x v="0"/>
    <x v="1"/>
    <n v="6"/>
    <n v="7"/>
    <n v="1958"/>
    <s v="50's"/>
    <n v="1998"/>
    <n v="40"/>
    <s v="Y"/>
    <x v="0"/>
    <x v="1"/>
    <x v="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3"/>
    <x v="25"/>
    <s v="WD"/>
    <s v="Normal"/>
    <x v="106"/>
  </r>
  <r>
    <x v="340"/>
    <n v="60"/>
    <x v="0"/>
    <x v="5"/>
    <n v="14191"/>
    <s v="Pave"/>
    <s v="NA"/>
    <x v="0"/>
    <x v="0"/>
    <s v="AllPub"/>
    <x v="0"/>
    <s v="Gtl"/>
    <s v="Timber"/>
    <s v="Norm"/>
    <s v="Norm"/>
    <x v="0"/>
    <x v="0"/>
    <n v="8"/>
    <n v="5"/>
    <n v="2002"/>
    <s v="2000's"/>
    <n v="2002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4"/>
    <x v="23"/>
    <s v="WD"/>
    <s v="Normal"/>
    <x v="244"/>
  </r>
  <r>
    <x v="341"/>
    <n v="20"/>
    <x v="4"/>
    <x v="3"/>
    <n v="8400"/>
    <s v="Pave"/>
    <s v="NA"/>
    <x v="0"/>
    <x v="0"/>
    <s v="AllPub"/>
    <x v="0"/>
    <s v="Gtl"/>
    <s v="SawyerW"/>
    <s v="Feedr"/>
    <s v="Norm"/>
    <x v="0"/>
    <x v="1"/>
    <n v="4"/>
    <n v="4"/>
    <n v="1950"/>
    <s v="50's"/>
    <n v="1950"/>
    <n v="0"/>
    <s v="N"/>
    <x v="0"/>
    <x v="1"/>
    <x v="1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3"/>
    <x v="47"/>
    <s v="WD"/>
    <s v="Normal"/>
    <x v="38"/>
  </r>
  <r>
    <x v="342"/>
    <n v="90"/>
    <x v="0"/>
    <x v="7"/>
    <n v="8544"/>
    <s v="Pave"/>
    <s v="NA"/>
    <x v="0"/>
    <x v="0"/>
    <s v="AllPub"/>
    <x v="0"/>
    <s v="Gtl"/>
    <s v="NAmes"/>
    <s v="Norm"/>
    <s v="Norm"/>
    <x v="2"/>
    <x v="1"/>
    <n v="3"/>
    <n v="4"/>
    <n v="1949"/>
    <s v="40's"/>
    <n v="1950"/>
    <n v="1"/>
    <s v="Y"/>
    <x v="0"/>
    <x v="1"/>
    <x v="1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2"/>
    <x v="28"/>
    <s v="WD"/>
    <s v="Normal"/>
    <x v="245"/>
  </r>
  <r>
    <x v="343"/>
    <n v="120"/>
    <x v="0"/>
    <x v="31"/>
    <n v="8849"/>
    <s v="Pave"/>
    <s v="NA"/>
    <x v="1"/>
    <x v="0"/>
    <s v="AllPub"/>
    <x v="0"/>
    <s v="Gtl"/>
    <s v="NridgHt"/>
    <s v="Norm"/>
    <s v="Norm"/>
    <x v="3"/>
    <x v="1"/>
    <n v="9"/>
    <n v="5"/>
    <n v="2005"/>
    <s v="2000's"/>
    <n v="2005"/>
    <n v="0"/>
    <s v="N"/>
    <x v="1"/>
    <x v="0"/>
    <x v="0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0"/>
    <x v="22"/>
    <s v="WD"/>
    <s v="Normal"/>
    <x v="201"/>
  </r>
  <r>
    <x v="344"/>
    <n v="160"/>
    <x v="1"/>
    <x v="84"/>
    <n v="2592"/>
    <s v="Pave"/>
    <s v="NA"/>
    <x v="0"/>
    <x v="0"/>
    <s v="AllPub"/>
    <x v="0"/>
    <s v="Gtl"/>
    <s v="MeadowV"/>
    <s v="Norm"/>
    <s v="Norm"/>
    <x v="3"/>
    <x v="0"/>
    <n v="5"/>
    <n v="3"/>
    <n v="1976"/>
    <s v="70's"/>
    <n v="1976"/>
    <n v="0"/>
    <s v="N"/>
    <x v="0"/>
    <x v="1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4"/>
    <x v="23"/>
    <s v="WD"/>
    <s v="Normal"/>
    <x v="82"/>
  </r>
  <r>
    <x v="345"/>
    <n v="50"/>
    <x v="0"/>
    <x v="0"/>
    <n v="6435"/>
    <s v="Pave"/>
    <s v="NA"/>
    <x v="0"/>
    <x v="0"/>
    <s v="AllPub"/>
    <x v="0"/>
    <s v="Gtl"/>
    <s v="BrkSide"/>
    <s v="RRAn"/>
    <s v="Norm"/>
    <x v="0"/>
    <x v="2"/>
    <n v="6"/>
    <n v="5"/>
    <n v="1939"/>
    <s v="30's"/>
    <n v="1950"/>
    <n v="11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2"/>
    <x v="14"/>
    <s v="WD"/>
    <s v="Normal"/>
    <x v="246"/>
  </r>
  <r>
    <x v="346"/>
    <n v="20"/>
    <x v="0"/>
    <x v="7"/>
    <n v="12772"/>
    <s v="Pave"/>
    <s v="NA"/>
    <x v="1"/>
    <x v="0"/>
    <s v="AllPub"/>
    <x v="3"/>
    <s v="Gtl"/>
    <s v="NAmes"/>
    <s v="Norm"/>
    <s v="Norm"/>
    <x v="0"/>
    <x v="1"/>
    <n v="6"/>
    <n v="8"/>
    <n v="1960"/>
    <s v="60's"/>
    <n v="1998"/>
    <n v="38"/>
    <s v="Y"/>
    <x v="0"/>
    <x v="1"/>
    <x v="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1"/>
    <x v="48"/>
    <s v="WD"/>
    <s v="Normal"/>
    <x v="247"/>
  </r>
  <r>
    <x v="347"/>
    <n v="20"/>
    <x v="0"/>
    <x v="7"/>
    <n v="17600"/>
    <s v="Pave"/>
    <s v="NA"/>
    <x v="1"/>
    <x v="0"/>
    <s v="AllPub"/>
    <x v="0"/>
    <s v="Gtl"/>
    <s v="NAmes"/>
    <s v="Norm"/>
    <s v="Norm"/>
    <x v="0"/>
    <x v="1"/>
    <n v="6"/>
    <n v="5"/>
    <n v="1960"/>
    <s v="60's"/>
    <n v="1960"/>
    <n v="0"/>
    <s v="N"/>
    <x v="0"/>
    <x v="1"/>
    <x v="1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x v="39"/>
    <s v="WD"/>
    <s v="Normal"/>
    <x v="248"/>
  </r>
  <r>
    <x v="348"/>
    <n v="160"/>
    <x v="0"/>
    <x v="84"/>
    <n v="2448"/>
    <s v="Pave"/>
    <s v="NA"/>
    <x v="0"/>
    <x v="0"/>
    <s v="AllPub"/>
    <x v="0"/>
    <s v="Gtl"/>
    <s v="NridgHt"/>
    <s v="Norm"/>
    <s v="Norm"/>
    <x v="4"/>
    <x v="0"/>
    <n v="7"/>
    <n v="5"/>
    <n v="2003"/>
    <s v="2000's"/>
    <n v="2004"/>
    <n v="1"/>
    <s v="Y"/>
    <x v="0"/>
    <x v="0"/>
    <x v="0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0"/>
    <x v="41"/>
    <s v="WD"/>
    <s v="Normal"/>
    <x v="23"/>
  </r>
  <r>
    <x v="349"/>
    <n v="60"/>
    <x v="0"/>
    <x v="85"/>
    <n v="20431"/>
    <s v="Pave"/>
    <s v="NA"/>
    <x v="2"/>
    <x v="0"/>
    <s v="AllPub"/>
    <x v="0"/>
    <s v="Gtl"/>
    <s v="NridgHt"/>
    <s v="Norm"/>
    <s v="Norm"/>
    <x v="0"/>
    <x v="0"/>
    <n v="9"/>
    <n v="5"/>
    <n v="2005"/>
    <s v="2000's"/>
    <n v="2006"/>
    <n v="1"/>
    <s v="Y"/>
    <x v="1"/>
    <x v="0"/>
    <x v="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2"/>
    <x v="42"/>
    <s v="New"/>
    <s v="Partial"/>
    <x v="249"/>
  </r>
  <r>
    <x v="350"/>
    <n v="120"/>
    <x v="0"/>
    <x v="2"/>
    <n v="7820"/>
    <s v="Pave"/>
    <s v="NA"/>
    <x v="1"/>
    <x v="0"/>
    <s v="AllPub"/>
    <x v="0"/>
    <s v="Gtl"/>
    <s v="NridgHt"/>
    <s v="Norm"/>
    <s v="Norm"/>
    <x v="3"/>
    <x v="1"/>
    <n v="9"/>
    <n v="5"/>
    <n v="2007"/>
    <s v="2000's"/>
    <n v="2007"/>
    <n v="0"/>
    <s v="N"/>
    <x v="1"/>
    <x v="0"/>
    <x v="0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1"/>
    <x v="27"/>
    <s v="New"/>
    <s v="Partial"/>
    <x v="250"/>
  </r>
  <r>
    <x v="351"/>
    <n v="120"/>
    <x v="0"/>
    <x v="7"/>
    <n v="5271"/>
    <s v="Pave"/>
    <s v="NA"/>
    <x v="1"/>
    <x v="2"/>
    <s v="AllPub"/>
    <x v="0"/>
    <s v="Mod"/>
    <s v="ClearCr"/>
    <s v="Norm"/>
    <s v="Norm"/>
    <x v="0"/>
    <x v="1"/>
    <n v="7"/>
    <n v="5"/>
    <n v="1986"/>
    <s v="80's"/>
    <n v="1986"/>
    <n v="0"/>
    <s v="N"/>
    <x v="0"/>
    <x v="1"/>
    <x v="1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2"/>
    <x v="21"/>
    <s v="WD"/>
    <s v="Abnorml"/>
    <x v="100"/>
  </r>
  <r>
    <x v="352"/>
    <n v="50"/>
    <x v="0"/>
    <x v="3"/>
    <n v="9084"/>
    <s v="Pave"/>
    <s v="NA"/>
    <x v="0"/>
    <x v="0"/>
    <s v="AllPub"/>
    <x v="0"/>
    <s v="Gtl"/>
    <s v="Edwards"/>
    <s v="Artery"/>
    <s v="Norm"/>
    <x v="0"/>
    <x v="2"/>
    <n v="5"/>
    <n v="6"/>
    <n v="1941"/>
    <s v="40's"/>
    <n v="1950"/>
    <n v="9"/>
    <s v="Y"/>
    <x v="0"/>
    <x v="1"/>
    <x v="1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0"/>
    <x v="49"/>
    <s v="ConLw"/>
    <s v="Normal"/>
    <x v="251"/>
  </r>
  <r>
    <x v="353"/>
    <n v="30"/>
    <x v="1"/>
    <x v="3"/>
    <n v="8520"/>
    <s v="Pave"/>
    <s v="NA"/>
    <x v="0"/>
    <x v="0"/>
    <s v="AllPub"/>
    <x v="0"/>
    <s v="Gtl"/>
    <s v="OldTown"/>
    <s v="Norm"/>
    <s v="Norm"/>
    <x v="0"/>
    <x v="1"/>
    <n v="6"/>
    <n v="8"/>
    <n v="1928"/>
    <s v="20's"/>
    <n v="2003"/>
    <n v="75"/>
    <s v="Y"/>
    <x v="0"/>
    <x v="0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4"/>
    <x v="19"/>
    <s v="WD"/>
    <s v="Normal"/>
    <x v="252"/>
  </r>
  <r>
    <x v="354"/>
    <n v="50"/>
    <x v="0"/>
    <x v="3"/>
    <n v="8400"/>
    <s v="Pave"/>
    <s v="NA"/>
    <x v="0"/>
    <x v="1"/>
    <s v="AllPub"/>
    <x v="0"/>
    <s v="Gtl"/>
    <s v="SWISU"/>
    <s v="Norm"/>
    <s v="Norm"/>
    <x v="0"/>
    <x v="2"/>
    <n v="6"/>
    <n v="5"/>
    <n v="1940"/>
    <s v="40's"/>
    <n v="2000"/>
    <n v="60"/>
    <s v="Y"/>
    <x v="0"/>
    <x v="0"/>
    <x v="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2"/>
    <x v="51"/>
    <s v="WD"/>
    <s v="Normal"/>
    <x v="3"/>
  </r>
  <r>
    <x v="355"/>
    <n v="20"/>
    <x v="0"/>
    <x v="42"/>
    <n v="11249"/>
    <s v="Pave"/>
    <s v="NA"/>
    <x v="2"/>
    <x v="0"/>
    <s v="AllPub"/>
    <x v="0"/>
    <s v="Gtl"/>
    <s v="CollgCr"/>
    <s v="Norm"/>
    <s v="Norm"/>
    <x v="0"/>
    <x v="1"/>
    <n v="6"/>
    <n v="5"/>
    <n v="1995"/>
    <s v="90's"/>
    <n v="1995"/>
    <n v="0"/>
    <s v="N"/>
    <x v="0"/>
    <x v="1"/>
    <x v="0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1"/>
    <x v="6"/>
    <s v="WD"/>
    <s v="Normal"/>
    <x v="253"/>
  </r>
  <r>
    <x v="356"/>
    <n v="20"/>
    <x v="0"/>
    <x v="7"/>
    <n v="9248"/>
    <s v="Pave"/>
    <s v="NA"/>
    <x v="1"/>
    <x v="0"/>
    <s v="AllPub"/>
    <x v="0"/>
    <s v="Gtl"/>
    <s v="Gilbert"/>
    <s v="Norm"/>
    <s v="Norm"/>
    <x v="0"/>
    <x v="1"/>
    <n v="6"/>
    <n v="6"/>
    <n v="1992"/>
    <s v="90's"/>
    <n v="1992"/>
    <n v="0"/>
    <s v="N"/>
    <x v="0"/>
    <x v="1"/>
    <x v="1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3"/>
    <x v="20"/>
    <s v="WD"/>
    <s v="Normal"/>
    <x v="151"/>
  </r>
  <r>
    <x v="357"/>
    <n v="120"/>
    <x v="1"/>
    <x v="16"/>
    <n v="4224"/>
    <s v="Pave"/>
    <s v="NA"/>
    <x v="0"/>
    <x v="0"/>
    <s v="AllPub"/>
    <x v="0"/>
    <s v="Gtl"/>
    <s v="MeadowV"/>
    <s v="Norm"/>
    <s v="Norm"/>
    <x v="3"/>
    <x v="1"/>
    <n v="5"/>
    <n v="5"/>
    <n v="1976"/>
    <s v="70's"/>
    <n v="1976"/>
    <n v="0"/>
    <s v="N"/>
    <x v="0"/>
    <x v="1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1"/>
    <x v="6"/>
    <s v="WD"/>
    <s v="Normal"/>
    <x v="254"/>
  </r>
  <r>
    <x v="358"/>
    <n v="80"/>
    <x v="0"/>
    <x v="55"/>
    <n v="6930"/>
    <s v="Pave"/>
    <s v="NA"/>
    <x v="1"/>
    <x v="0"/>
    <s v="AllPub"/>
    <x v="0"/>
    <s v="Gtl"/>
    <s v="ClearCr"/>
    <s v="Norm"/>
    <s v="Norm"/>
    <x v="0"/>
    <x v="5"/>
    <n v="5"/>
    <n v="4"/>
    <n v="1958"/>
    <s v="50's"/>
    <n v="1958"/>
    <n v="0"/>
    <s v="N"/>
    <x v="0"/>
    <x v="1"/>
    <x v="1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2"/>
    <x v="10"/>
    <s v="WD"/>
    <s v="Abnorml"/>
    <x v="52"/>
  </r>
  <r>
    <x v="359"/>
    <n v="60"/>
    <x v="0"/>
    <x v="38"/>
    <n v="12011"/>
    <s v="Pave"/>
    <s v="NA"/>
    <x v="1"/>
    <x v="0"/>
    <s v="AllPub"/>
    <x v="3"/>
    <s v="Gtl"/>
    <s v="NoRidge"/>
    <s v="Norm"/>
    <s v="Norm"/>
    <x v="0"/>
    <x v="0"/>
    <n v="8"/>
    <n v="5"/>
    <n v="1998"/>
    <s v="90's"/>
    <n v="1998"/>
    <n v="0"/>
    <s v="N"/>
    <x v="0"/>
    <x v="1"/>
    <x v="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2"/>
    <x v="51"/>
    <s v="WD"/>
    <s v="Normal"/>
    <x v="255"/>
  </r>
  <r>
    <x v="360"/>
    <n v="85"/>
    <x v="0"/>
    <x v="7"/>
    <n v="7540"/>
    <s v="Pave"/>
    <s v="NA"/>
    <x v="1"/>
    <x v="0"/>
    <s v="AllPub"/>
    <x v="3"/>
    <s v="Gtl"/>
    <s v="Mitchel"/>
    <s v="Norm"/>
    <s v="Norm"/>
    <x v="0"/>
    <x v="4"/>
    <n v="6"/>
    <n v="6"/>
    <n v="1978"/>
    <s v="70's"/>
    <n v="1978"/>
    <n v="0"/>
    <s v="N"/>
    <x v="0"/>
    <x v="1"/>
    <x v="1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"/>
    <x v="18"/>
    <s v="WD"/>
    <s v="Normal"/>
    <x v="168"/>
  </r>
  <r>
    <x v="361"/>
    <n v="50"/>
    <x v="0"/>
    <x v="7"/>
    <n v="9144"/>
    <s v="Pave"/>
    <s v="Pave"/>
    <x v="0"/>
    <x v="0"/>
    <s v="AllPub"/>
    <x v="0"/>
    <s v="Gtl"/>
    <s v="BrkSide"/>
    <s v="Norm"/>
    <s v="Norm"/>
    <x v="0"/>
    <x v="2"/>
    <n v="5"/>
    <n v="5"/>
    <n v="1940"/>
    <s v="40's"/>
    <n v="1982"/>
    <n v="42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0"/>
    <x v="22"/>
    <s v="WD"/>
    <s v="Normal"/>
    <x v="35"/>
  </r>
  <r>
    <x v="362"/>
    <n v="85"/>
    <x v="0"/>
    <x v="45"/>
    <n v="7301"/>
    <s v="Pave"/>
    <s v="NA"/>
    <x v="0"/>
    <x v="0"/>
    <s v="AllPub"/>
    <x v="2"/>
    <s v="Gtl"/>
    <s v="Edwards"/>
    <s v="Norm"/>
    <s v="Norm"/>
    <x v="0"/>
    <x v="4"/>
    <n v="7"/>
    <n v="5"/>
    <n v="2003"/>
    <s v="2000's"/>
    <n v="2003"/>
    <n v="0"/>
    <s v="N"/>
    <x v="0"/>
    <x v="0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3"/>
    <x v="20"/>
    <s v="ConLD"/>
    <s v="Normal"/>
    <x v="256"/>
  </r>
  <r>
    <x v="363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6"/>
    <n v="8"/>
    <n v="1972"/>
    <s v="70's"/>
    <n v="2007"/>
    <n v="35"/>
    <s v="Y"/>
    <x v="1"/>
    <x v="0"/>
    <x v="0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3"/>
    <x v="16"/>
    <s v="WD"/>
    <s v="Normal"/>
    <x v="9"/>
  </r>
  <r>
    <x v="364"/>
    <n v="60"/>
    <x v="0"/>
    <x v="7"/>
    <n v="18800"/>
    <s v="Pave"/>
    <s v="NA"/>
    <x v="1"/>
    <x v="0"/>
    <s v="AllPub"/>
    <x v="1"/>
    <s v="Gtl"/>
    <s v="NWAmes"/>
    <s v="Norm"/>
    <s v="Norm"/>
    <x v="0"/>
    <x v="0"/>
    <n v="6"/>
    <n v="5"/>
    <n v="1976"/>
    <s v="70's"/>
    <n v="1976"/>
    <n v="0"/>
    <s v="N"/>
    <x v="0"/>
    <x v="1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2"/>
    <x v="10"/>
    <s v="WD"/>
    <s v="Normal"/>
    <x v="100"/>
  </r>
  <r>
    <x v="365"/>
    <n v="70"/>
    <x v="1"/>
    <x v="83"/>
    <n v="10690"/>
    <s v="Pave"/>
    <s v="NA"/>
    <x v="0"/>
    <x v="0"/>
    <s v="AllPub"/>
    <x v="0"/>
    <s v="Gtl"/>
    <s v="IDOTRR"/>
    <s v="Norm"/>
    <s v="Norm"/>
    <x v="0"/>
    <x v="0"/>
    <n v="5"/>
    <n v="7"/>
    <n v="1920"/>
    <s v="20's"/>
    <n v="1997"/>
    <n v="77"/>
    <s v="Y"/>
    <x v="0"/>
    <x v="1"/>
    <x v="0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3"/>
    <x v="20"/>
    <s v="WD"/>
    <s v="Normal"/>
    <x v="257"/>
  </r>
  <r>
    <x v="366"/>
    <n v="20"/>
    <x v="0"/>
    <x v="7"/>
    <n v="9500"/>
    <s v="Pave"/>
    <s v="NA"/>
    <x v="1"/>
    <x v="0"/>
    <s v="AllPub"/>
    <x v="0"/>
    <s v="Gtl"/>
    <s v="NAmes"/>
    <s v="Norm"/>
    <s v="Norm"/>
    <x v="0"/>
    <x v="1"/>
    <n v="6"/>
    <n v="5"/>
    <n v="1963"/>
    <s v="60's"/>
    <n v="1963"/>
    <n v="0"/>
    <s v="N"/>
    <x v="0"/>
    <x v="1"/>
    <x v="1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3"/>
    <x v="20"/>
    <s v="WD"/>
    <s v="Normal"/>
    <x v="18"/>
  </r>
  <r>
    <x v="367"/>
    <n v="80"/>
    <x v="0"/>
    <x v="14"/>
    <n v="9150"/>
    <s v="Pave"/>
    <s v="NA"/>
    <x v="1"/>
    <x v="0"/>
    <s v="AllPub"/>
    <x v="2"/>
    <s v="Gtl"/>
    <s v="NAmes"/>
    <s v="Norm"/>
    <s v="Norm"/>
    <x v="0"/>
    <x v="5"/>
    <n v="6"/>
    <n v="5"/>
    <n v="1962"/>
    <s v="60's"/>
    <n v="1962"/>
    <n v="0"/>
    <s v="N"/>
    <x v="0"/>
    <x v="1"/>
    <x v="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0"/>
    <x v="4"/>
    <s v="WD"/>
    <s v="Normal"/>
    <x v="258"/>
  </r>
  <r>
    <x v="368"/>
    <n v="20"/>
    <x v="0"/>
    <x v="38"/>
    <n v="7800"/>
    <s v="Pave"/>
    <s v="NA"/>
    <x v="0"/>
    <x v="0"/>
    <s v="AllPub"/>
    <x v="0"/>
    <s v="Gtl"/>
    <s v="NAmes"/>
    <s v="Norm"/>
    <s v="Norm"/>
    <x v="0"/>
    <x v="1"/>
    <n v="5"/>
    <n v="6"/>
    <n v="1954"/>
    <s v="50's"/>
    <n v="1954"/>
    <n v="0"/>
    <s v="N"/>
    <x v="0"/>
    <x v="1"/>
    <x v="1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4"/>
    <x v="13"/>
    <s v="WD"/>
    <s v="Normal"/>
    <x v="15"/>
  </r>
  <r>
    <x v="369"/>
    <n v="20"/>
    <x v="0"/>
    <x v="7"/>
    <n v="9830"/>
    <s v="Pave"/>
    <s v="NA"/>
    <x v="1"/>
    <x v="0"/>
    <s v="AllPub"/>
    <x v="2"/>
    <s v="Gtl"/>
    <s v="NAmes"/>
    <s v="Norm"/>
    <s v="Norm"/>
    <x v="0"/>
    <x v="1"/>
    <n v="5"/>
    <n v="7"/>
    <n v="1959"/>
    <s v="50's"/>
    <n v="2006"/>
    <n v="47"/>
    <s v="Y"/>
    <x v="1"/>
    <x v="0"/>
    <x v="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4"/>
    <x v="13"/>
    <s v="WD"/>
    <s v="Normal"/>
    <x v="259"/>
  </r>
  <r>
    <x v="370"/>
    <n v="60"/>
    <x v="0"/>
    <x v="7"/>
    <n v="8121"/>
    <s v="Pave"/>
    <s v="NA"/>
    <x v="1"/>
    <x v="0"/>
    <s v="AllPub"/>
    <x v="0"/>
    <s v="Gtl"/>
    <s v="Gilbert"/>
    <s v="Norm"/>
    <s v="Norm"/>
    <x v="0"/>
    <x v="0"/>
    <n v="6"/>
    <n v="5"/>
    <n v="2000"/>
    <s v="2000's"/>
    <n v="2000"/>
    <n v="0"/>
    <s v="N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2"/>
    <x v="52"/>
    <s v="WD"/>
    <s v="Normal"/>
    <x v="260"/>
  </r>
  <r>
    <x v="371"/>
    <n v="50"/>
    <x v="0"/>
    <x v="1"/>
    <n v="17120"/>
    <s v="Pave"/>
    <s v="NA"/>
    <x v="0"/>
    <x v="0"/>
    <s v="AllPub"/>
    <x v="0"/>
    <s v="Gtl"/>
    <s v="ClearCr"/>
    <s v="Feedr"/>
    <s v="Norm"/>
    <x v="0"/>
    <x v="2"/>
    <n v="4"/>
    <n v="4"/>
    <n v="1959"/>
    <s v="50's"/>
    <n v="1959"/>
    <n v="0"/>
    <s v="N"/>
    <x v="0"/>
    <x v="1"/>
    <x v="1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0"/>
    <x v="22"/>
    <s v="WD"/>
    <s v="Normal"/>
    <x v="261"/>
  </r>
  <r>
    <x v="372"/>
    <n v="120"/>
    <x v="0"/>
    <x v="9"/>
    <n v="7175"/>
    <s v="Pave"/>
    <s v="NA"/>
    <x v="0"/>
    <x v="0"/>
    <s v="AllPub"/>
    <x v="0"/>
    <s v="Gtl"/>
    <s v="SawyerW"/>
    <s v="Norm"/>
    <s v="Norm"/>
    <x v="3"/>
    <x v="1"/>
    <n v="6"/>
    <n v="5"/>
    <n v="1984"/>
    <s v="80's"/>
    <n v="1984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4"/>
    <x v="29"/>
    <s v="WD"/>
    <s v="Normal"/>
    <x v="122"/>
  </r>
  <r>
    <x v="373"/>
    <n v="20"/>
    <x v="0"/>
    <x v="63"/>
    <n v="10634"/>
    <s v="Pave"/>
    <s v="NA"/>
    <x v="0"/>
    <x v="0"/>
    <s v="AllPub"/>
    <x v="0"/>
    <s v="Gtl"/>
    <s v="NAmes"/>
    <s v="Norm"/>
    <s v="Norm"/>
    <x v="0"/>
    <x v="1"/>
    <n v="5"/>
    <n v="6"/>
    <n v="1953"/>
    <s v="50's"/>
    <n v="1953"/>
    <n v="0"/>
    <s v="N"/>
    <x v="0"/>
    <x v="1"/>
    <x v="1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3"/>
    <x v="7"/>
    <s v="WD"/>
    <s v="Normal"/>
    <x v="262"/>
  </r>
  <r>
    <x v="374"/>
    <n v="60"/>
    <x v="0"/>
    <x v="0"/>
    <n v="8200"/>
    <s v="Pave"/>
    <s v="NA"/>
    <x v="0"/>
    <x v="0"/>
    <s v="AllPub"/>
    <x v="0"/>
    <s v="Gtl"/>
    <s v="CollgCr"/>
    <s v="Norm"/>
    <s v="Norm"/>
    <x v="0"/>
    <x v="0"/>
    <n v="7"/>
    <n v="5"/>
    <n v="2003"/>
    <s v="2000's"/>
    <n v="2004"/>
    <n v="1"/>
    <s v="Y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1"/>
    <x v="12"/>
    <s v="WD"/>
    <s v="Normal"/>
    <x v="61"/>
  </r>
  <r>
    <x v="375"/>
    <n v="30"/>
    <x v="0"/>
    <x v="7"/>
    <n v="10020"/>
    <s v="Pave"/>
    <s v="NA"/>
    <x v="1"/>
    <x v="2"/>
    <s v="AllPub"/>
    <x v="0"/>
    <s v="Sev"/>
    <s v="Edwards"/>
    <s v="Norm"/>
    <s v="Norm"/>
    <x v="0"/>
    <x v="1"/>
    <n v="1"/>
    <n v="1"/>
    <n v="1922"/>
    <s v="20's"/>
    <n v="1950"/>
    <n v="28"/>
    <s v="Y"/>
    <x v="0"/>
    <x v="1"/>
    <x v="1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3"/>
    <x v="43"/>
    <s v="WD"/>
    <s v="Normal"/>
    <x v="263"/>
  </r>
  <r>
    <x v="376"/>
    <n v="85"/>
    <x v="0"/>
    <x v="15"/>
    <n v="8846"/>
    <s v="Pave"/>
    <s v="NA"/>
    <x v="1"/>
    <x v="0"/>
    <s v="AllPub"/>
    <x v="3"/>
    <s v="Gtl"/>
    <s v="CollgCr"/>
    <s v="Norm"/>
    <s v="Norm"/>
    <x v="0"/>
    <x v="4"/>
    <n v="5"/>
    <n v="5"/>
    <n v="1996"/>
    <s v="90's"/>
    <n v="1996"/>
    <n v="0"/>
    <s v="N"/>
    <x v="0"/>
    <x v="1"/>
    <x v="0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x v="10"/>
    <s v="WD"/>
    <s v="Normal"/>
    <x v="181"/>
  </r>
  <r>
    <x v="377"/>
    <n v="60"/>
    <x v="3"/>
    <x v="86"/>
    <n v="11143"/>
    <s v="Pave"/>
    <s v="NA"/>
    <x v="1"/>
    <x v="0"/>
    <s v="AllPub"/>
    <x v="2"/>
    <s v="Gtl"/>
    <s v="Somerst"/>
    <s v="Norm"/>
    <s v="Norm"/>
    <x v="0"/>
    <x v="0"/>
    <n v="8"/>
    <n v="5"/>
    <n v="2004"/>
    <s v="2000's"/>
    <n v="2005"/>
    <n v="1"/>
    <s v="Y"/>
    <x v="1"/>
    <x v="0"/>
    <x v="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1"/>
    <x v="27"/>
    <s v="WD"/>
    <s v="Normal"/>
    <x v="264"/>
  </r>
  <r>
    <x v="378"/>
    <n v="20"/>
    <x v="0"/>
    <x v="50"/>
    <n v="11394"/>
    <s v="Pave"/>
    <s v="NA"/>
    <x v="0"/>
    <x v="0"/>
    <s v="AllPub"/>
    <x v="2"/>
    <s v="Gtl"/>
    <s v="StoneBr"/>
    <s v="Norm"/>
    <s v="Norm"/>
    <x v="0"/>
    <x v="1"/>
    <n v="9"/>
    <n v="2"/>
    <n v="2010"/>
    <s v="2010's"/>
    <n v="2010"/>
    <n v="0"/>
    <s v="N"/>
    <x v="1"/>
    <x v="0"/>
    <x v="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4"/>
    <x v="38"/>
    <s v="New"/>
    <s v="Partial"/>
    <x v="265"/>
  </r>
  <r>
    <x v="379"/>
    <n v="60"/>
    <x v="0"/>
    <x v="3"/>
    <n v="8123"/>
    <s v="Pave"/>
    <s v="NA"/>
    <x v="1"/>
    <x v="0"/>
    <s v="AllPub"/>
    <x v="0"/>
    <s v="Gtl"/>
    <s v="Gilbert"/>
    <s v="RRAn"/>
    <s v="Norm"/>
    <x v="0"/>
    <x v="0"/>
    <n v="6"/>
    <n v="5"/>
    <n v="2000"/>
    <s v="2000's"/>
    <n v="2000"/>
    <n v="0"/>
    <s v="N"/>
    <x v="0"/>
    <x v="0"/>
    <x v="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3"/>
    <x v="25"/>
    <s v="WD"/>
    <s v="Normal"/>
    <x v="266"/>
  </r>
  <r>
    <x v="380"/>
    <n v="50"/>
    <x v="0"/>
    <x v="9"/>
    <n v="5000"/>
    <s v="Pave"/>
    <s v="Pave"/>
    <x v="0"/>
    <x v="0"/>
    <s v="AllPub"/>
    <x v="0"/>
    <s v="Gtl"/>
    <s v="SWISU"/>
    <s v="Norm"/>
    <s v="Norm"/>
    <x v="0"/>
    <x v="2"/>
    <n v="5"/>
    <n v="6"/>
    <n v="1924"/>
    <s v="20's"/>
    <n v="1950"/>
    <n v="26"/>
    <s v="Y"/>
    <x v="0"/>
    <x v="1"/>
    <x v="1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4"/>
    <x v="19"/>
    <s v="WD"/>
    <s v="Normal"/>
    <x v="47"/>
  </r>
  <r>
    <x v="381"/>
    <n v="20"/>
    <x v="3"/>
    <x v="3"/>
    <n v="7200"/>
    <s v="Pave"/>
    <s v="Pave"/>
    <x v="0"/>
    <x v="0"/>
    <s v="AllPub"/>
    <x v="0"/>
    <s v="Gtl"/>
    <s v="Somerst"/>
    <s v="Norm"/>
    <s v="Norm"/>
    <x v="0"/>
    <x v="1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2"/>
    <x v="33"/>
    <s v="New"/>
    <s v="Partial"/>
    <x v="267"/>
  </r>
  <r>
    <x v="382"/>
    <n v="60"/>
    <x v="0"/>
    <x v="63"/>
    <n v="9245"/>
    <s v="Pave"/>
    <s v="NA"/>
    <x v="1"/>
    <x v="0"/>
    <s v="AllPub"/>
    <x v="0"/>
    <s v="Gtl"/>
    <s v="CollgCr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1"/>
    <x v="48"/>
    <s v="WD"/>
    <s v="Normal"/>
    <x v="268"/>
  </r>
  <r>
    <x v="383"/>
    <n v="45"/>
    <x v="4"/>
    <x v="3"/>
    <n v="9000"/>
    <s v="Pave"/>
    <s v="NA"/>
    <x v="0"/>
    <x v="0"/>
    <s v="AllPub"/>
    <x v="2"/>
    <s v="Gtl"/>
    <s v="SawyerW"/>
    <s v="Norm"/>
    <s v="Norm"/>
    <x v="0"/>
    <x v="3"/>
    <n v="6"/>
    <n v="3"/>
    <n v="1928"/>
    <s v="20's"/>
    <n v="1950"/>
    <n v="22"/>
    <s v="Y"/>
    <x v="0"/>
    <x v="1"/>
    <x v="1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3"/>
    <x v="5"/>
    <s v="WD"/>
    <s v="Normal"/>
    <x v="269"/>
  </r>
  <r>
    <x v="384"/>
    <n v="60"/>
    <x v="0"/>
    <x v="7"/>
    <n v="53107"/>
    <s v="Pave"/>
    <s v="NA"/>
    <x v="2"/>
    <x v="2"/>
    <s v="AllPub"/>
    <x v="2"/>
    <s v="Mod"/>
    <s v="ClearCr"/>
    <s v="Feedr"/>
    <s v="Norm"/>
    <x v="0"/>
    <x v="0"/>
    <n v="6"/>
    <n v="5"/>
    <n v="1992"/>
    <s v="90's"/>
    <n v="1992"/>
    <n v="0"/>
    <s v="N"/>
    <x v="0"/>
    <x v="1"/>
    <x v="1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"/>
    <x v="18"/>
    <s v="WD"/>
    <s v="Normal"/>
    <x v="270"/>
  </r>
  <r>
    <x v="385"/>
    <n v="120"/>
    <x v="0"/>
    <x v="68"/>
    <n v="3182"/>
    <s v="Pave"/>
    <s v="NA"/>
    <x v="0"/>
    <x v="0"/>
    <s v="AllPub"/>
    <x v="0"/>
    <s v="Gtl"/>
    <s v="Blmngtn"/>
    <s v="Norm"/>
    <s v="Norm"/>
    <x v="3"/>
    <x v="1"/>
    <n v="8"/>
    <n v="5"/>
    <n v="2004"/>
    <s v="2000's"/>
    <n v="2005"/>
    <n v="1"/>
    <s v="Y"/>
    <x v="1"/>
    <x v="0"/>
    <x v="0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4"/>
    <x v="23"/>
    <s v="WD"/>
    <s v="Normal"/>
    <x v="156"/>
  </r>
  <r>
    <x v="386"/>
    <n v="50"/>
    <x v="0"/>
    <x v="87"/>
    <n v="8410"/>
    <s v="Pave"/>
    <s v="NA"/>
    <x v="0"/>
    <x v="0"/>
    <s v="AllPub"/>
    <x v="1"/>
    <s v="Gtl"/>
    <s v="Edwards"/>
    <s v="Feedr"/>
    <s v="Norm"/>
    <x v="0"/>
    <x v="2"/>
    <n v="5"/>
    <n v="3"/>
    <n v="1910"/>
    <s v="1900's"/>
    <n v="1996"/>
    <n v="86"/>
    <s v="Y"/>
    <x v="0"/>
    <x v="1"/>
    <x v="0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2"/>
    <x v="28"/>
    <s v="WD"/>
    <s v="AdjLand"/>
    <x v="271"/>
  </r>
  <r>
    <x v="387"/>
    <n v="80"/>
    <x v="0"/>
    <x v="12"/>
    <n v="7200"/>
    <s v="Pave"/>
    <s v="NA"/>
    <x v="0"/>
    <x v="0"/>
    <s v="AllPub"/>
    <x v="0"/>
    <s v="Gtl"/>
    <s v="Edwards"/>
    <s v="Norm"/>
    <s v="Norm"/>
    <x v="0"/>
    <x v="5"/>
    <n v="6"/>
    <n v="6"/>
    <n v="1976"/>
    <s v="70's"/>
    <n v="1976"/>
    <n v="0"/>
    <s v="N"/>
    <x v="0"/>
    <x v="1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3"/>
    <x v="5"/>
    <s v="WD"/>
    <s v="Abnorml"/>
    <x v="122"/>
  </r>
  <r>
    <x v="388"/>
    <n v="20"/>
    <x v="0"/>
    <x v="70"/>
    <n v="9382"/>
    <s v="Pave"/>
    <s v="NA"/>
    <x v="1"/>
    <x v="0"/>
    <s v="AllPub"/>
    <x v="3"/>
    <s v="Gtl"/>
    <s v="CollgCr"/>
    <s v="Norm"/>
    <s v="Norm"/>
    <x v="0"/>
    <x v="1"/>
    <n v="7"/>
    <n v="5"/>
    <n v="1999"/>
    <s v="90's"/>
    <n v="2000"/>
    <n v="1"/>
    <s v="Y"/>
    <x v="0"/>
    <x v="0"/>
    <x v="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0"/>
    <x v="22"/>
    <s v="WD"/>
    <s v="Normal"/>
    <x v="272"/>
  </r>
  <r>
    <x v="389"/>
    <n v="60"/>
    <x v="0"/>
    <x v="82"/>
    <n v="12474"/>
    <s v="Pave"/>
    <s v="NA"/>
    <x v="0"/>
    <x v="0"/>
    <s v="AllPub"/>
    <x v="0"/>
    <s v="Gtl"/>
    <s v="NridgHt"/>
    <s v="Norm"/>
    <s v="Norm"/>
    <x v="0"/>
    <x v="0"/>
    <n v="10"/>
    <n v="5"/>
    <n v="2007"/>
    <s v="2000's"/>
    <n v="2008"/>
    <n v="1"/>
    <s v="Y"/>
    <x v="1"/>
    <x v="0"/>
    <x v="0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0"/>
    <x v="46"/>
    <s v="New"/>
    <s v="Partial"/>
    <x v="273"/>
  </r>
  <r>
    <x v="390"/>
    <n v="50"/>
    <x v="0"/>
    <x v="9"/>
    <n v="8405"/>
    <s v="Pave"/>
    <s v="Grvl"/>
    <x v="0"/>
    <x v="0"/>
    <s v="AllPub"/>
    <x v="0"/>
    <s v="Gtl"/>
    <s v="Edwards"/>
    <s v="Norm"/>
    <s v="Norm"/>
    <x v="0"/>
    <x v="2"/>
    <n v="5"/>
    <n v="8"/>
    <n v="1900"/>
    <s v="1900's"/>
    <n v="1950"/>
    <n v="50"/>
    <s v="Y"/>
    <x v="0"/>
    <x v="1"/>
    <x v="1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0"/>
    <x v="8"/>
    <s v="WD"/>
    <s v="Normal"/>
    <x v="239"/>
  </r>
  <r>
    <x v="391"/>
    <n v="60"/>
    <x v="0"/>
    <x v="52"/>
    <n v="12209"/>
    <s v="Pave"/>
    <s v="NA"/>
    <x v="1"/>
    <x v="0"/>
    <s v="AllPub"/>
    <x v="3"/>
    <s v="Gtl"/>
    <s v="Mitchel"/>
    <s v="Norm"/>
    <s v="Norm"/>
    <x v="0"/>
    <x v="0"/>
    <n v="6"/>
    <n v="5"/>
    <n v="2001"/>
    <s v="2000's"/>
    <n v="2002"/>
    <n v="1"/>
    <s v="Y"/>
    <x v="0"/>
    <x v="0"/>
    <x v="0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3"/>
    <x v="25"/>
    <s v="WD"/>
    <s v="Normal"/>
    <x v="141"/>
  </r>
  <r>
    <x v="392"/>
    <n v="20"/>
    <x v="0"/>
    <x v="7"/>
    <n v="8339"/>
    <s v="Pave"/>
    <s v="NA"/>
    <x v="1"/>
    <x v="0"/>
    <s v="AllPub"/>
    <x v="0"/>
    <s v="Gtl"/>
    <s v="NAmes"/>
    <s v="Norm"/>
    <s v="Norm"/>
    <x v="0"/>
    <x v="1"/>
    <n v="5"/>
    <n v="7"/>
    <n v="1959"/>
    <s v="50's"/>
    <n v="1959"/>
    <n v="0"/>
    <s v="N"/>
    <x v="0"/>
    <x v="1"/>
    <x v="1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1"/>
    <x v="12"/>
    <s v="WD"/>
    <s v="Normal"/>
    <x v="274"/>
  </r>
  <r>
    <x v="393"/>
    <n v="30"/>
    <x v="0"/>
    <x v="7"/>
    <n v="7446"/>
    <s v="Pave"/>
    <s v="NA"/>
    <x v="0"/>
    <x v="0"/>
    <s v="AllPub"/>
    <x v="2"/>
    <s v="Gtl"/>
    <s v="BrkSide"/>
    <s v="Feedr"/>
    <s v="Norm"/>
    <x v="0"/>
    <x v="1"/>
    <n v="4"/>
    <n v="5"/>
    <n v="1941"/>
    <s v="40's"/>
    <n v="1950"/>
    <n v="9"/>
    <s v="Y"/>
    <x v="0"/>
    <x v="1"/>
    <x v="1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2"/>
    <x v="42"/>
    <s v="WD"/>
    <s v="Abnorml"/>
    <x v="98"/>
  </r>
  <r>
    <x v="394"/>
    <n v="50"/>
    <x v="0"/>
    <x v="3"/>
    <n v="10134"/>
    <s v="Pave"/>
    <s v="NA"/>
    <x v="0"/>
    <x v="0"/>
    <s v="AllPub"/>
    <x v="0"/>
    <s v="Gtl"/>
    <s v="OldTown"/>
    <s v="Norm"/>
    <s v="Norm"/>
    <x v="0"/>
    <x v="2"/>
    <n v="5"/>
    <n v="6"/>
    <n v="1940"/>
    <s v="40's"/>
    <n v="1950"/>
    <n v="10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1"/>
    <x v="12"/>
    <s v="WD"/>
    <s v="Normal"/>
    <x v="37"/>
  </r>
  <r>
    <x v="395"/>
    <n v="20"/>
    <x v="0"/>
    <x v="2"/>
    <n v="9571"/>
    <s v="Pave"/>
    <s v="NA"/>
    <x v="0"/>
    <x v="0"/>
    <s v="AllPub"/>
    <x v="0"/>
    <s v="Gtl"/>
    <s v="Edwards"/>
    <s v="Norm"/>
    <s v="Norm"/>
    <x v="0"/>
    <x v="1"/>
    <n v="5"/>
    <n v="6"/>
    <n v="1956"/>
    <s v="50's"/>
    <n v="1956"/>
    <n v="0"/>
    <s v="N"/>
    <x v="0"/>
    <x v="1"/>
    <x v="1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4"/>
    <x v="38"/>
    <s v="WD"/>
    <s v="Normal"/>
    <x v="275"/>
  </r>
  <r>
    <x v="396"/>
    <n v="20"/>
    <x v="0"/>
    <x v="3"/>
    <n v="7200"/>
    <s v="Pave"/>
    <s v="NA"/>
    <x v="0"/>
    <x v="2"/>
    <s v="AllPub"/>
    <x v="0"/>
    <s v="Gtl"/>
    <s v="CollgCr"/>
    <s v="Norm"/>
    <s v="Norm"/>
    <x v="0"/>
    <x v="1"/>
    <n v="5"/>
    <n v="5"/>
    <n v="1972"/>
    <s v="70's"/>
    <n v="1972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3"/>
    <x v="47"/>
    <s v="WD"/>
    <s v="Normal"/>
    <x v="262"/>
  </r>
  <r>
    <x v="397"/>
    <n v="60"/>
    <x v="0"/>
    <x v="35"/>
    <n v="7590"/>
    <s v="Pave"/>
    <s v="NA"/>
    <x v="0"/>
    <x v="0"/>
    <s v="AllPub"/>
    <x v="0"/>
    <s v="Gtl"/>
    <s v="NAmes"/>
    <s v="PosN"/>
    <s v="Norm"/>
    <x v="0"/>
    <x v="0"/>
    <n v="5"/>
    <n v="5"/>
    <n v="1962"/>
    <s v="60's"/>
    <n v="1962"/>
    <n v="0"/>
    <s v="N"/>
    <x v="0"/>
    <x v="1"/>
    <x v="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1"/>
    <x v="12"/>
    <s v="WD"/>
    <s v="Normal"/>
    <x v="97"/>
  </r>
  <r>
    <x v="398"/>
    <n v="30"/>
    <x v="1"/>
    <x v="3"/>
    <n v="8967"/>
    <s v="Pave"/>
    <s v="NA"/>
    <x v="0"/>
    <x v="0"/>
    <s v="AllPub"/>
    <x v="2"/>
    <s v="Gtl"/>
    <s v="IDOTRR"/>
    <s v="Norm"/>
    <s v="Norm"/>
    <x v="0"/>
    <x v="1"/>
    <n v="5"/>
    <n v="2"/>
    <n v="1920"/>
    <s v="20's"/>
    <n v="1950"/>
    <n v="30"/>
    <s v="Y"/>
    <x v="0"/>
    <x v="1"/>
    <x v="1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1"/>
    <x v="44"/>
    <s v="WD"/>
    <s v="Abnorml"/>
    <x v="276"/>
  </r>
  <r>
    <x v="399"/>
    <n v="60"/>
    <x v="3"/>
    <x v="0"/>
    <n v="8125"/>
    <s v="Pave"/>
    <s v="NA"/>
    <x v="0"/>
    <x v="0"/>
    <s v="AllPub"/>
    <x v="0"/>
    <s v="Gtl"/>
    <s v="Somerst"/>
    <s v="Norm"/>
    <s v="Norm"/>
    <x v="0"/>
    <x v="0"/>
    <n v="7"/>
    <n v="5"/>
    <n v="2006"/>
    <s v="2000's"/>
    <n v="2007"/>
    <n v="1"/>
    <s v="Y"/>
    <x v="1"/>
    <x v="0"/>
    <x v="0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3"/>
    <x v="5"/>
    <s v="WD"/>
    <s v="Normal"/>
    <x v="277"/>
  </r>
  <r>
    <x v="400"/>
    <n v="120"/>
    <x v="0"/>
    <x v="88"/>
    <n v="14963"/>
    <s v="Pave"/>
    <s v="NA"/>
    <x v="2"/>
    <x v="0"/>
    <s v="AllPub"/>
    <x v="0"/>
    <s v="Gtl"/>
    <s v="Veenker"/>
    <s v="Norm"/>
    <s v="Norm"/>
    <x v="3"/>
    <x v="1"/>
    <n v="8"/>
    <n v="5"/>
    <n v="1996"/>
    <s v="90's"/>
    <n v="1996"/>
    <n v="0"/>
    <s v="N"/>
    <x v="0"/>
    <x v="1"/>
    <x v="0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0"/>
    <x v="4"/>
    <s v="WD"/>
    <s v="Normal"/>
    <x v="278"/>
  </r>
  <r>
    <x v="401"/>
    <n v="20"/>
    <x v="0"/>
    <x v="0"/>
    <n v="8767"/>
    <s v="Pave"/>
    <s v="NA"/>
    <x v="1"/>
    <x v="0"/>
    <s v="AllPub"/>
    <x v="0"/>
    <s v="Gtl"/>
    <s v="CollgCr"/>
    <s v="Norm"/>
    <s v="Norm"/>
    <x v="0"/>
    <x v="1"/>
    <n v="7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2"/>
    <x v="10"/>
    <s v="New"/>
    <s v="Partial"/>
    <x v="279"/>
  </r>
  <r>
    <x v="402"/>
    <n v="30"/>
    <x v="0"/>
    <x v="3"/>
    <n v="10200"/>
    <s v="Pave"/>
    <s v="NA"/>
    <x v="0"/>
    <x v="0"/>
    <s v="AllPub"/>
    <x v="0"/>
    <s v="Gtl"/>
    <s v="Sawyer"/>
    <s v="Norm"/>
    <s v="Norm"/>
    <x v="0"/>
    <x v="1"/>
    <n v="5"/>
    <n v="8"/>
    <n v="1940"/>
    <s v="40's"/>
    <n v="1997"/>
    <n v="57"/>
    <s v="Y"/>
    <x v="0"/>
    <x v="1"/>
    <x v="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0"/>
    <x v="46"/>
    <s v="WD"/>
    <s v="Normal"/>
    <x v="280"/>
  </r>
  <r>
    <x v="403"/>
    <n v="60"/>
    <x v="0"/>
    <x v="70"/>
    <n v="12090"/>
    <s v="Pave"/>
    <s v="NA"/>
    <x v="0"/>
    <x v="0"/>
    <s v="AllPub"/>
    <x v="2"/>
    <s v="Gtl"/>
    <s v="NoRidge"/>
    <s v="Norm"/>
    <s v="Norm"/>
    <x v="0"/>
    <x v="0"/>
    <n v="8"/>
    <n v="5"/>
    <n v="1998"/>
    <s v="90's"/>
    <n v="1998"/>
    <n v="0"/>
    <s v="N"/>
    <x v="0"/>
    <x v="1"/>
    <x v="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2"/>
    <x v="10"/>
    <s v="WD"/>
    <s v="Abnorml"/>
    <x v="281"/>
  </r>
  <r>
    <x v="404"/>
    <n v="60"/>
    <x v="0"/>
    <x v="7"/>
    <n v="10364"/>
    <s v="Pave"/>
    <s v="NA"/>
    <x v="1"/>
    <x v="0"/>
    <s v="AllPub"/>
    <x v="0"/>
    <s v="Gtl"/>
    <s v="Gilbert"/>
    <s v="Norm"/>
    <s v="Norm"/>
    <x v="0"/>
    <x v="0"/>
    <n v="6"/>
    <n v="5"/>
    <n v="1995"/>
    <s v="90's"/>
    <n v="1996"/>
    <n v="1"/>
    <s v="Y"/>
    <x v="0"/>
    <x v="1"/>
    <x v="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x v="1"/>
    <s v="WD"/>
    <s v="Normal"/>
    <x v="282"/>
  </r>
  <r>
    <x v="405"/>
    <n v="20"/>
    <x v="0"/>
    <x v="7"/>
    <n v="9991"/>
    <s v="Pave"/>
    <s v="NA"/>
    <x v="1"/>
    <x v="0"/>
    <s v="AllPub"/>
    <x v="2"/>
    <s v="Gtl"/>
    <s v="Sawyer"/>
    <s v="Feedr"/>
    <s v="Norm"/>
    <x v="0"/>
    <x v="1"/>
    <n v="4"/>
    <n v="4"/>
    <n v="1976"/>
    <s v="70's"/>
    <n v="1993"/>
    <n v="17"/>
    <s v="Y"/>
    <x v="0"/>
    <x v="1"/>
    <x v="1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3"/>
    <x v="25"/>
    <s v="WD"/>
    <s v="Normal"/>
    <x v="115"/>
  </r>
  <r>
    <x v="406"/>
    <n v="50"/>
    <x v="0"/>
    <x v="8"/>
    <n v="10480"/>
    <s v="Pave"/>
    <s v="NA"/>
    <x v="0"/>
    <x v="0"/>
    <s v="AllPub"/>
    <x v="0"/>
    <s v="Gtl"/>
    <s v="SWISU"/>
    <s v="Norm"/>
    <s v="Norm"/>
    <x v="0"/>
    <x v="2"/>
    <n v="6"/>
    <n v="5"/>
    <n v="1936"/>
    <s v="30's"/>
    <n v="1950"/>
    <n v="14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0"/>
    <x v="49"/>
    <s v="WD"/>
    <s v="Normal"/>
    <x v="99"/>
  </r>
  <r>
    <x v="407"/>
    <n v="70"/>
    <x v="0"/>
    <x v="31"/>
    <n v="15576"/>
    <s v="Pave"/>
    <s v="NA"/>
    <x v="0"/>
    <x v="0"/>
    <s v="AllPub"/>
    <x v="0"/>
    <s v="Gtl"/>
    <s v="Crawfor"/>
    <s v="Norm"/>
    <s v="Norm"/>
    <x v="0"/>
    <x v="0"/>
    <n v="6"/>
    <n v="7"/>
    <n v="1915"/>
    <s v="10's"/>
    <n v="1976"/>
    <n v="61"/>
    <s v="Y"/>
    <x v="0"/>
    <x v="1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0"/>
    <x v="49"/>
    <s v="WD"/>
    <s v="Normal"/>
    <x v="48"/>
  </r>
  <r>
    <x v="408"/>
    <n v="60"/>
    <x v="0"/>
    <x v="89"/>
    <n v="14154"/>
    <s v="Pave"/>
    <s v="NA"/>
    <x v="0"/>
    <x v="0"/>
    <s v="AllPub"/>
    <x v="2"/>
    <s v="Gtl"/>
    <s v="NridgHt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1"/>
    <x v="6"/>
    <s v="New"/>
    <s v="Partial"/>
    <x v="255"/>
  </r>
  <r>
    <x v="409"/>
    <n v="60"/>
    <x v="3"/>
    <x v="5"/>
    <n v="10800"/>
    <s v="Pave"/>
    <s v="NA"/>
    <x v="0"/>
    <x v="0"/>
    <s v="AllPub"/>
    <x v="0"/>
    <s v="Gtl"/>
    <s v="Somerst"/>
    <s v="Norm"/>
    <s v="Norm"/>
    <x v="0"/>
    <x v="0"/>
    <n v="8"/>
    <n v="5"/>
    <n v="2007"/>
    <s v="2000's"/>
    <n v="2008"/>
    <n v="1"/>
    <s v="Y"/>
    <x v="1"/>
    <x v="0"/>
    <x v="0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0"/>
    <x v="8"/>
    <s v="New"/>
    <s v="Partial"/>
    <x v="283"/>
  </r>
  <r>
    <x v="410"/>
    <n v="20"/>
    <x v="0"/>
    <x v="2"/>
    <n v="9571"/>
    <s v="Pave"/>
    <s v="NA"/>
    <x v="0"/>
    <x v="0"/>
    <s v="AllPub"/>
    <x v="0"/>
    <s v="Gtl"/>
    <s v="Edwards"/>
    <s v="Norm"/>
    <s v="Norm"/>
    <x v="0"/>
    <x v="1"/>
    <n v="5"/>
    <n v="3"/>
    <n v="1958"/>
    <s v="50's"/>
    <n v="1958"/>
    <n v="0"/>
    <s v="N"/>
    <x v="0"/>
    <x v="1"/>
    <x v="1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3"/>
    <x v="25"/>
    <s v="COD"/>
    <s v="Abnorml"/>
    <x v="284"/>
  </r>
  <r>
    <x v="411"/>
    <n v="190"/>
    <x v="0"/>
    <x v="28"/>
    <n v="34650"/>
    <s v="Pave"/>
    <s v="NA"/>
    <x v="0"/>
    <x v="1"/>
    <s v="AllPub"/>
    <x v="0"/>
    <s v="Gtl"/>
    <s v="Gilbert"/>
    <s v="Norm"/>
    <s v="Norm"/>
    <x v="1"/>
    <x v="1"/>
    <n v="5"/>
    <n v="5"/>
    <n v="1955"/>
    <s v="50's"/>
    <n v="1955"/>
    <n v="0"/>
    <s v="N"/>
    <x v="0"/>
    <x v="1"/>
    <x v="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2"/>
    <x v="52"/>
    <s v="WD"/>
    <s v="Normal"/>
    <x v="35"/>
  </r>
  <r>
    <x v="412"/>
    <n v="20"/>
    <x v="3"/>
    <x v="7"/>
    <n v="4403"/>
    <s v="Pave"/>
    <s v="NA"/>
    <x v="2"/>
    <x v="0"/>
    <s v="AllPub"/>
    <x v="0"/>
    <s v="Gtl"/>
    <s v="Somerst"/>
    <s v="Norm"/>
    <s v="Norm"/>
    <x v="0"/>
    <x v="1"/>
    <n v="7"/>
    <n v="5"/>
    <n v="2009"/>
    <s v="2000's"/>
    <n v="2009"/>
    <n v="0"/>
    <s v="N"/>
    <x v="1"/>
    <x v="0"/>
    <x v="0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4"/>
    <x v="38"/>
    <s v="New"/>
    <s v="Partial"/>
    <x v="285"/>
  </r>
  <r>
    <x v="413"/>
    <n v="30"/>
    <x v="1"/>
    <x v="85"/>
    <n v="8960"/>
    <s v="Pave"/>
    <s v="Grvl"/>
    <x v="0"/>
    <x v="0"/>
    <s v="AllPub"/>
    <x v="0"/>
    <s v="Gtl"/>
    <s v="OldTown"/>
    <s v="Artery"/>
    <s v="Norm"/>
    <x v="0"/>
    <x v="1"/>
    <n v="5"/>
    <n v="6"/>
    <n v="1927"/>
    <s v="20's"/>
    <n v="1950"/>
    <n v="23"/>
    <s v="Y"/>
    <x v="0"/>
    <x v="1"/>
    <x v="1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4"/>
    <x v="13"/>
    <s v="WD"/>
    <s v="Normal"/>
    <x v="99"/>
  </r>
  <r>
    <x v="414"/>
    <n v="60"/>
    <x v="0"/>
    <x v="83"/>
    <n v="11228"/>
    <s v="Pave"/>
    <s v="NA"/>
    <x v="2"/>
    <x v="0"/>
    <s v="AllPub"/>
    <x v="3"/>
    <s v="Gtl"/>
    <s v="SawyerW"/>
    <s v="Norm"/>
    <s v="Norm"/>
    <x v="0"/>
    <x v="0"/>
    <n v="7"/>
    <n v="5"/>
    <n v="1993"/>
    <s v="90's"/>
    <n v="1993"/>
    <n v="0"/>
    <s v="N"/>
    <x v="0"/>
    <x v="1"/>
    <x v="1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0"/>
    <x v="4"/>
    <s v="WD"/>
    <s v="Normal"/>
    <x v="139"/>
  </r>
  <r>
    <x v="415"/>
    <n v="20"/>
    <x v="0"/>
    <x v="43"/>
    <n v="8899"/>
    <s v="Pave"/>
    <s v="NA"/>
    <x v="1"/>
    <x v="0"/>
    <s v="AllPub"/>
    <x v="0"/>
    <s v="Gtl"/>
    <s v="Gilbert"/>
    <s v="Norm"/>
    <s v="Norm"/>
    <x v="0"/>
    <x v="1"/>
    <n v="7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1"/>
    <x v="6"/>
    <s v="New"/>
    <s v="Partial"/>
    <x v="286"/>
  </r>
  <r>
    <x v="416"/>
    <n v="60"/>
    <x v="0"/>
    <x v="22"/>
    <n v="7844"/>
    <s v="Pave"/>
    <s v="NA"/>
    <x v="0"/>
    <x v="0"/>
    <s v="AllPub"/>
    <x v="0"/>
    <s v="Gtl"/>
    <s v="Sawyer"/>
    <s v="Norm"/>
    <s v="Norm"/>
    <x v="0"/>
    <x v="0"/>
    <n v="6"/>
    <n v="7"/>
    <n v="1978"/>
    <s v="70's"/>
    <n v="1978"/>
    <n v="0"/>
    <s v="N"/>
    <x v="0"/>
    <x v="1"/>
    <x v="1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2"/>
    <x v="40"/>
    <s v="WD"/>
    <s v="Normal"/>
    <x v="287"/>
  </r>
  <r>
    <x v="417"/>
    <n v="70"/>
    <x v="0"/>
    <x v="58"/>
    <n v="22420"/>
    <s v="Pave"/>
    <s v="NA"/>
    <x v="1"/>
    <x v="0"/>
    <s v="AllPub"/>
    <x v="0"/>
    <s v="Gtl"/>
    <s v="Crawfor"/>
    <s v="Feedr"/>
    <s v="Norm"/>
    <x v="0"/>
    <x v="0"/>
    <n v="6"/>
    <n v="6"/>
    <n v="1918"/>
    <s v="10's"/>
    <n v="1950"/>
    <n v="32"/>
    <s v="Y"/>
    <x v="0"/>
    <x v="1"/>
    <x v="1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1"/>
    <x v="44"/>
    <s v="WD"/>
    <s v="Normal"/>
    <x v="142"/>
  </r>
  <r>
    <x v="418"/>
    <n v="50"/>
    <x v="0"/>
    <x v="3"/>
    <n v="8160"/>
    <s v="Pave"/>
    <s v="NA"/>
    <x v="0"/>
    <x v="0"/>
    <s v="AllPub"/>
    <x v="0"/>
    <s v="Gtl"/>
    <s v="Edwards"/>
    <s v="Norm"/>
    <s v="Norm"/>
    <x v="0"/>
    <x v="2"/>
    <n v="5"/>
    <n v="6"/>
    <n v="1940"/>
    <s v="40's"/>
    <n v="1950"/>
    <n v="10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1"/>
    <x v="48"/>
    <s v="WD"/>
    <s v="AdjLand"/>
    <x v="288"/>
  </r>
  <r>
    <x v="419"/>
    <n v="20"/>
    <x v="0"/>
    <x v="0"/>
    <n v="8450"/>
    <s v="Pave"/>
    <s v="NA"/>
    <x v="0"/>
    <x v="0"/>
    <s v="AllPub"/>
    <x v="0"/>
    <s v="Gtl"/>
    <s v="NAmes"/>
    <s v="Norm"/>
    <s v="Norm"/>
    <x v="0"/>
    <x v="1"/>
    <n v="5"/>
    <n v="6"/>
    <n v="1968"/>
    <s v="60's"/>
    <n v="1968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4"/>
    <x v="37"/>
    <s v="WD"/>
    <s v="Normal"/>
    <x v="289"/>
  </r>
  <r>
    <x v="420"/>
    <n v="90"/>
    <x v="1"/>
    <x v="38"/>
    <n v="7060"/>
    <s v="Pave"/>
    <s v="NA"/>
    <x v="0"/>
    <x v="0"/>
    <s v="AllPub"/>
    <x v="0"/>
    <s v="Gtl"/>
    <s v="Mitchel"/>
    <s v="Norm"/>
    <s v="Norm"/>
    <x v="2"/>
    <x v="4"/>
    <n v="7"/>
    <n v="5"/>
    <n v="1997"/>
    <s v="90's"/>
    <n v="1998"/>
    <n v="1"/>
    <s v="Y"/>
    <x v="0"/>
    <x v="1"/>
    <x v="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0"/>
    <x v="53"/>
    <s v="WD"/>
    <s v="Alloca"/>
    <x v="290"/>
  </r>
  <r>
    <x v="421"/>
    <n v="20"/>
    <x v="0"/>
    <x v="7"/>
    <n v="16635"/>
    <s v="Pave"/>
    <s v="NA"/>
    <x v="1"/>
    <x v="0"/>
    <s v="AllPub"/>
    <x v="1"/>
    <s v="Gtl"/>
    <s v="NWAmes"/>
    <s v="Norm"/>
    <s v="Norm"/>
    <x v="0"/>
    <x v="1"/>
    <n v="6"/>
    <n v="7"/>
    <n v="1977"/>
    <s v="70's"/>
    <n v="2000"/>
    <n v="23"/>
    <s v="Y"/>
    <x v="0"/>
    <x v="0"/>
    <x v="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3"/>
    <x v="25"/>
    <s v="WD"/>
    <s v="Normal"/>
    <x v="141"/>
  </r>
  <r>
    <x v="422"/>
    <n v="20"/>
    <x v="0"/>
    <x v="28"/>
    <n v="21750"/>
    <s v="Pave"/>
    <s v="NA"/>
    <x v="0"/>
    <x v="3"/>
    <s v="AllPub"/>
    <x v="0"/>
    <s v="Mod"/>
    <s v="Mitchel"/>
    <s v="Artery"/>
    <s v="Norm"/>
    <x v="0"/>
    <x v="1"/>
    <n v="5"/>
    <n v="5"/>
    <n v="1954"/>
    <s v="50's"/>
    <n v="1954"/>
    <n v="0"/>
    <s v="N"/>
    <x v="0"/>
    <x v="1"/>
    <x v="1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x v="0"/>
    <s v="WD"/>
    <s v="Normal"/>
    <x v="46"/>
  </r>
  <r>
    <x v="423"/>
    <n v="60"/>
    <x v="0"/>
    <x v="1"/>
    <n v="9200"/>
    <s v="Pave"/>
    <s v="NA"/>
    <x v="0"/>
    <x v="0"/>
    <s v="AllPub"/>
    <x v="0"/>
    <s v="Gtl"/>
    <s v="NoRidge"/>
    <s v="Norm"/>
    <s v="Norm"/>
    <x v="0"/>
    <x v="0"/>
    <n v="8"/>
    <n v="5"/>
    <n v="1998"/>
    <s v="90's"/>
    <n v="1998"/>
    <n v="0"/>
    <s v="N"/>
    <x v="0"/>
    <x v="1"/>
    <x v="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0"/>
    <x v="15"/>
    <s v="WD"/>
    <s v="Normal"/>
    <x v="155"/>
  </r>
  <r>
    <x v="424"/>
    <n v="20"/>
    <x v="0"/>
    <x v="12"/>
    <n v="9000"/>
    <s v="Pave"/>
    <s v="NA"/>
    <x v="0"/>
    <x v="0"/>
    <s v="AllPub"/>
    <x v="0"/>
    <s v="Gtl"/>
    <s v="NAmes"/>
    <s v="Norm"/>
    <s v="Norm"/>
    <x v="0"/>
    <x v="1"/>
    <n v="6"/>
    <n v="5"/>
    <n v="1956"/>
    <s v="50's"/>
    <n v="1956"/>
    <n v="0"/>
    <s v="N"/>
    <x v="0"/>
    <x v="1"/>
    <x v="1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0"/>
    <x v="11"/>
    <s v="WD"/>
    <s v="Normal"/>
    <x v="19"/>
  </r>
  <r>
    <x v="425"/>
    <n v="60"/>
    <x v="1"/>
    <x v="3"/>
    <n v="3378"/>
    <s v="Pave"/>
    <s v="Grvl"/>
    <x v="0"/>
    <x v="3"/>
    <s v="AllPub"/>
    <x v="0"/>
    <s v="Gtl"/>
    <s v="OldTown"/>
    <s v="Norm"/>
    <s v="Norm"/>
    <x v="0"/>
    <x v="0"/>
    <n v="7"/>
    <n v="8"/>
    <n v="1946"/>
    <s v="40's"/>
    <n v="1992"/>
    <n v="46"/>
    <s v="Y"/>
    <x v="0"/>
    <x v="1"/>
    <x v="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3"/>
    <x v="47"/>
    <s v="WD"/>
    <s v="Normal"/>
    <x v="152"/>
  </r>
  <r>
    <x v="426"/>
    <n v="80"/>
    <x v="0"/>
    <x v="7"/>
    <n v="12800"/>
    <s v="Pave"/>
    <s v="NA"/>
    <x v="0"/>
    <x v="2"/>
    <s v="AllPub"/>
    <x v="0"/>
    <s v="Mod"/>
    <s v="SawyerW"/>
    <s v="Norm"/>
    <s v="Norm"/>
    <x v="0"/>
    <x v="5"/>
    <n v="7"/>
    <n v="5"/>
    <n v="1989"/>
    <s v="80's"/>
    <n v="1989"/>
    <n v="0"/>
    <s v="N"/>
    <x v="0"/>
    <x v="1"/>
    <x v="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3"/>
    <x v="30"/>
    <s v="WD"/>
    <s v="Normal"/>
    <x v="291"/>
  </r>
  <r>
    <x v="427"/>
    <n v="20"/>
    <x v="0"/>
    <x v="44"/>
    <n v="8593"/>
    <s v="Pave"/>
    <s v="NA"/>
    <x v="1"/>
    <x v="0"/>
    <s v="AllPub"/>
    <x v="0"/>
    <s v="Gtl"/>
    <s v="NAmes"/>
    <s v="Norm"/>
    <s v="Norm"/>
    <x v="0"/>
    <x v="1"/>
    <n v="4"/>
    <n v="6"/>
    <n v="1957"/>
    <s v="50's"/>
    <n v="1957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0"/>
    <x v="22"/>
    <s v="WD"/>
    <s v="Normal"/>
    <x v="292"/>
  </r>
  <r>
    <x v="428"/>
    <n v="20"/>
    <x v="0"/>
    <x v="45"/>
    <n v="6762"/>
    <s v="Pave"/>
    <s v="NA"/>
    <x v="0"/>
    <x v="0"/>
    <s v="AllPub"/>
    <x v="0"/>
    <s v="Gtl"/>
    <s v="CollgCr"/>
    <s v="Norm"/>
    <s v="Norm"/>
    <x v="0"/>
    <x v="1"/>
    <n v="7"/>
    <n v="5"/>
    <n v="2007"/>
    <s v="2000's"/>
    <n v="2007"/>
    <n v="0"/>
    <s v="N"/>
    <x v="1"/>
    <x v="0"/>
    <x v="0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1"/>
    <x v="54"/>
    <s v="New"/>
    <s v="Partial"/>
    <x v="293"/>
  </r>
  <r>
    <x v="429"/>
    <n v="20"/>
    <x v="0"/>
    <x v="90"/>
    <n v="11457"/>
    <s v="Pave"/>
    <s v="NA"/>
    <x v="1"/>
    <x v="0"/>
    <s v="AllPub"/>
    <x v="2"/>
    <s v="Gtl"/>
    <s v="Timber"/>
    <s v="Norm"/>
    <s v="Norm"/>
    <x v="0"/>
    <x v="1"/>
    <n v="6"/>
    <n v="5"/>
    <n v="1988"/>
    <s v="80's"/>
    <n v="1988"/>
    <n v="0"/>
    <s v="N"/>
    <x v="0"/>
    <x v="1"/>
    <x v="1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3"/>
    <x v="43"/>
    <s v="WD"/>
    <s v="Normal"/>
    <x v="216"/>
  </r>
  <r>
    <x v="430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6"/>
    <n v="5"/>
    <n v="1971"/>
    <s v="70's"/>
    <n v="1971"/>
    <n v="0"/>
    <s v="N"/>
    <x v="0"/>
    <x v="1"/>
    <x v="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0"/>
    <x v="22"/>
    <s v="COD"/>
    <s v="Abnorml"/>
    <x v="294"/>
  </r>
  <r>
    <x v="431"/>
    <n v="50"/>
    <x v="1"/>
    <x v="3"/>
    <n v="5586"/>
    <s v="Pave"/>
    <s v="NA"/>
    <x v="1"/>
    <x v="1"/>
    <s v="AllPub"/>
    <x v="0"/>
    <s v="Gtl"/>
    <s v="OldTown"/>
    <s v="Feedr"/>
    <s v="Norm"/>
    <x v="0"/>
    <x v="2"/>
    <n v="6"/>
    <n v="7"/>
    <n v="1920"/>
    <s v="20's"/>
    <n v="1998"/>
    <n v="78"/>
    <s v="Y"/>
    <x v="0"/>
    <x v="1"/>
    <x v="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0"/>
    <x v="2"/>
    <s v="ConLD"/>
    <s v="Abnorml"/>
    <x v="295"/>
  </r>
  <r>
    <x v="432"/>
    <n v="160"/>
    <x v="1"/>
    <x v="29"/>
    <n v="1920"/>
    <s v="Pave"/>
    <s v="NA"/>
    <x v="0"/>
    <x v="0"/>
    <s v="AllPub"/>
    <x v="0"/>
    <s v="Gtl"/>
    <s v="BrDale"/>
    <s v="Norm"/>
    <s v="Norm"/>
    <x v="3"/>
    <x v="0"/>
    <n v="5"/>
    <n v="5"/>
    <n v="1971"/>
    <s v="70's"/>
    <n v="1971"/>
    <n v="0"/>
    <s v="N"/>
    <x v="0"/>
    <x v="1"/>
    <x v="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1"/>
    <x v="6"/>
    <s v="WD"/>
    <s v="Normal"/>
    <x v="296"/>
  </r>
  <r>
    <x v="433"/>
    <n v="60"/>
    <x v="0"/>
    <x v="28"/>
    <n v="10839"/>
    <s v="Pave"/>
    <s v="NA"/>
    <x v="1"/>
    <x v="0"/>
    <s v="AllPub"/>
    <x v="2"/>
    <s v="Gtl"/>
    <s v="Gilbert"/>
    <s v="Norm"/>
    <s v="Norm"/>
    <x v="0"/>
    <x v="0"/>
    <n v="6"/>
    <n v="5"/>
    <n v="1997"/>
    <s v="90's"/>
    <n v="1998"/>
    <n v="1"/>
    <s v="Y"/>
    <x v="0"/>
    <x v="1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0"/>
    <x v="22"/>
    <s v="WD"/>
    <s v="Normal"/>
    <x v="111"/>
  </r>
  <r>
    <x v="434"/>
    <n v="180"/>
    <x v="1"/>
    <x v="36"/>
    <n v="1890"/>
    <s v="Pave"/>
    <s v="NA"/>
    <x v="0"/>
    <x v="0"/>
    <s v="AllPub"/>
    <x v="0"/>
    <s v="Gtl"/>
    <s v="MeadowV"/>
    <s v="Norm"/>
    <s v="Norm"/>
    <x v="4"/>
    <x v="4"/>
    <n v="4"/>
    <n v="7"/>
    <n v="1972"/>
    <s v="70's"/>
    <n v="1972"/>
    <n v="0"/>
    <s v="N"/>
    <x v="0"/>
    <x v="1"/>
    <x v="1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0"/>
    <x v="15"/>
    <s v="WD"/>
    <s v="Normal"/>
    <x v="271"/>
  </r>
  <r>
    <x v="435"/>
    <n v="60"/>
    <x v="0"/>
    <x v="68"/>
    <n v="10667"/>
    <s v="Pave"/>
    <s v="NA"/>
    <x v="2"/>
    <x v="0"/>
    <s v="AllPub"/>
    <x v="3"/>
    <s v="Gtl"/>
    <s v="CollgCr"/>
    <s v="PosN"/>
    <s v="Norm"/>
    <x v="0"/>
    <x v="0"/>
    <n v="7"/>
    <n v="6"/>
    <n v="1996"/>
    <s v="90's"/>
    <n v="1996"/>
    <n v="0"/>
    <s v="N"/>
    <x v="0"/>
    <x v="1"/>
    <x v="0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3"/>
    <x v="45"/>
    <s v="ConLw"/>
    <s v="Normal"/>
    <x v="297"/>
  </r>
  <r>
    <x v="436"/>
    <n v="50"/>
    <x v="1"/>
    <x v="41"/>
    <n v="4400"/>
    <s v="Pave"/>
    <s v="NA"/>
    <x v="0"/>
    <x v="0"/>
    <s v="AllPub"/>
    <x v="0"/>
    <s v="Gtl"/>
    <s v="OldTown"/>
    <s v="Norm"/>
    <s v="Norm"/>
    <x v="0"/>
    <x v="2"/>
    <n v="6"/>
    <n v="8"/>
    <n v="1920"/>
    <s v="20's"/>
    <n v="1950"/>
    <n v="30"/>
    <s v="Y"/>
    <x v="0"/>
    <x v="1"/>
    <x v="1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2"/>
    <x v="14"/>
    <s v="WD"/>
    <s v="Normal"/>
    <x v="298"/>
  </r>
  <r>
    <x v="437"/>
    <n v="45"/>
    <x v="1"/>
    <x v="9"/>
    <n v="6000"/>
    <s v="Pave"/>
    <s v="NA"/>
    <x v="0"/>
    <x v="0"/>
    <s v="AllPub"/>
    <x v="0"/>
    <s v="Gtl"/>
    <s v="BrkSide"/>
    <s v="Norm"/>
    <s v="Norm"/>
    <x v="0"/>
    <x v="3"/>
    <n v="6"/>
    <n v="7"/>
    <n v="1926"/>
    <s v="20's"/>
    <n v="2004"/>
    <n v="78"/>
    <s v="Y"/>
    <x v="0"/>
    <x v="0"/>
    <x v="0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3"/>
    <x v="50"/>
    <s v="WD"/>
    <s v="Normal"/>
    <x v="239"/>
  </r>
  <r>
    <x v="438"/>
    <n v="30"/>
    <x v="0"/>
    <x v="41"/>
    <n v="4280"/>
    <s v="Pave"/>
    <s v="NA"/>
    <x v="0"/>
    <x v="0"/>
    <s v="AllPub"/>
    <x v="0"/>
    <s v="Gtl"/>
    <s v="Crawfor"/>
    <s v="Norm"/>
    <s v="Norm"/>
    <x v="0"/>
    <x v="1"/>
    <n v="5"/>
    <n v="6"/>
    <n v="1913"/>
    <s v="10's"/>
    <n v="2002"/>
    <n v="89"/>
    <s v="Y"/>
    <x v="0"/>
    <x v="0"/>
    <x v="0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"/>
    <x v="34"/>
    <s v="WD"/>
    <s v="Normal"/>
    <x v="299"/>
  </r>
  <r>
    <x v="439"/>
    <n v="50"/>
    <x v="0"/>
    <x v="66"/>
    <n v="12354"/>
    <s v="Pave"/>
    <s v="Grvl"/>
    <x v="0"/>
    <x v="0"/>
    <s v="AllPub"/>
    <x v="2"/>
    <s v="Gtl"/>
    <s v="Edwards"/>
    <s v="Norm"/>
    <s v="Norm"/>
    <x v="0"/>
    <x v="2"/>
    <n v="6"/>
    <n v="8"/>
    <n v="1920"/>
    <s v="20's"/>
    <n v="2000"/>
    <n v="80"/>
    <s v="Y"/>
    <x v="0"/>
    <x v="0"/>
    <x v="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3"/>
    <x v="30"/>
    <s v="ConLI"/>
    <s v="Normal"/>
    <x v="50"/>
  </r>
  <r>
    <x v="440"/>
    <n v="20"/>
    <x v="0"/>
    <x v="42"/>
    <n v="15431"/>
    <s v="Pave"/>
    <s v="NA"/>
    <x v="0"/>
    <x v="0"/>
    <s v="AllPub"/>
    <x v="0"/>
    <s v="Gtl"/>
    <s v="NridgHt"/>
    <s v="Norm"/>
    <s v="Norm"/>
    <x v="0"/>
    <x v="1"/>
    <n v="10"/>
    <n v="5"/>
    <n v="2008"/>
    <s v="2000's"/>
    <n v="2008"/>
    <n v="0"/>
    <s v="N"/>
    <x v="1"/>
    <x v="0"/>
    <x v="0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3"/>
    <x v="45"/>
    <s v="WD"/>
    <s v="Normal"/>
    <x v="300"/>
  </r>
  <r>
    <x v="441"/>
    <n v="90"/>
    <x v="0"/>
    <x v="55"/>
    <n v="12108"/>
    <s v="Pave"/>
    <s v="NA"/>
    <x v="0"/>
    <x v="0"/>
    <s v="AllPub"/>
    <x v="0"/>
    <s v="Gtl"/>
    <s v="Edwards"/>
    <s v="Norm"/>
    <s v="Norm"/>
    <x v="2"/>
    <x v="1"/>
    <n v="4"/>
    <n v="4"/>
    <n v="1955"/>
    <s v="50's"/>
    <n v="1955"/>
    <n v="0"/>
    <s v="N"/>
    <x v="0"/>
    <x v="1"/>
    <x v="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0"/>
    <x v="2"/>
    <s v="WD"/>
    <s v="Normal"/>
    <x v="9"/>
  </r>
  <r>
    <x v="442"/>
    <n v="50"/>
    <x v="1"/>
    <x v="27"/>
    <n v="6240"/>
    <s v="Pave"/>
    <s v="NA"/>
    <x v="0"/>
    <x v="0"/>
    <s v="AllPub"/>
    <x v="0"/>
    <s v="Gtl"/>
    <s v="BrkSide"/>
    <s v="Norm"/>
    <s v="Norm"/>
    <x v="0"/>
    <x v="2"/>
    <n v="5"/>
    <n v="7"/>
    <n v="1930"/>
    <s v="30's"/>
    <n v="1992"/>
    <n v="62"/>
    <s v="Y"/>
    <x v="0"/>
    <x v="1"/>
    <x v="1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0"/>
    <x v="15"/>
    <s v="WD"/>
    <s v="Normal"/>
    <x v="301"/>
  </r>
  <r>
    <x v="443"/>
    <n v="120"/>
    <x v="0"/>
    <x v="91"/>
    <n v="3922"/>
    <s v="Pave"/>
    <s v="NA"/>
    <x v="0"/>
    <x v="0"/>
    <s v="AllPub"/>
    <x v="0"/>
    <s v="Gtl"/>
    <s v="Blmngtn"/>
    <s v="Norm"/>
    <s v="Norm"/>
    <x v="3"/>
    <x v="1"/>
    <n v="7"/>
    <n v="5"/>
    <n v="2006"/>
    <s v="2000's"/>
    <n v="2007"/>
    <n v="1"/>
    <s v="Y"/>
    <x v="1"/>
    <x v="0"/>
    <x v="0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"/>
    <x v="18"/>
    <s v="New"/>
    <s v="Partial"/>
    <x v="54"/>
  </r>
  <r>
    <x v="444"/>
    <n v="60"/>
    <x v="0"/>
    <x v="10"/>
    <n v="8750"/>
    <s v="Pave"/>
    <s v="NA"/>
    <x v="0"/>
    <x v="0"/>
    <s v="AllPub"/>
    <x v="0"/>
    <s v="Gtl"/>
    <s v="CollgCr"/>
    <s v="Norm"/>
    <s v="Norm"/>
    <x v="0"/>
    <x v="0"/>
    <n v="7"/>
    <n v="5"/>
    <n v="1994"/>
    <s v="90's"/>
    <n v="1995"/>
    <n v="1"/>
    <s v="Y"/>
    <x v="0"/>
    <x v="1"/>
    <x v="0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0"/>
    <x v="22"/>
    <s v="WD"/>
    <s v="Normal"/>
    <x v="171"/>
  </r>
  <r>
    <x v="445"/>
    <n v="20"/>
    <x v="0"/>
    <x v="43"/>
    <n v="9855"/>
    <s v="Pave"/>
    <s v="NA"/>
    <x v="0"/>
    <x v="0"/>
    <s v="AllPub"/>
    <x v="2"/>
    <s v="Gtl"/>
    <s v="Edwards"/>
    <s v="Norm"/>
    <s v="Norm"/>
    <x v="0"/>
    <x v="1"/>
    <n v="6"/>
    <n v="5"/>
    <n v="1956"/>
    <s v="50's"/>
    <n v="1956"/>
    <n v="0"/>
    <s v="N"/>
    <x v="0"/>
    <x v="1"/>
    <x v="1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3"/>
    <x v="7"/>
    <s v="COD"/>
    <s v="Normal"/>
    <x v="136"/>
  </r>
  <r>
    <x v="446"/>
    <n v="20"/>
    <x v="0"/>
    <x v="92"/>
    <n v="16492"/>
    <s v="Pave"/>
    <s v="NA"/>
    <x v="1"/>
    <x v="0"/>
    <s v="AllPub"/>
    <x v="2"/>
    <s v="Gtl"/>
    <s v="NAmes"/>
    <s v="PosA"/>
    <s v="Norm"/>
    <x v="0"/>
    <x v="1"/>
    <n v="6"/>
    <n v="6"/>
    <n v="1966"/>
    <s v="60's"/>
    <n v="2002"/>
    <n v="36"/>
    <s v="Y"/>
    <x v="0"/>
    <x v="0"/>
    <x v="0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4"/>
    <x v="38"/>
    <s v="WD"/>
    <s v="Normal"/>
    <x v="100"/>
  </r>
  <r>
    <x v="447"/>
    <n v="60"/>
    <x v="0"/>
    <x v="7"/>
    <n v="11214"/>
    <s v="Pave"/>
    <s v="NA"/>
    <x v="1"/>
    <x v="0"/>
    <s v="AllPub"/>
    <x v="2"/>
    <s v="Gtl"/>
    <s v="Gilbert"/>
    <s v="Norm"/>
    <s v="Norm"/>
    <x v="0"/>
    <x v="0"/>
    <n v="7"/>
    <n v="5"/>
    <n v="1998"/>
    <s v="90's"/>
    <n v="1999"/>
    <n v="1"/>
    <s v="Y"/>
    <x v="0"/>
    <x v="1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2"/>
    <x v="10"/>
    <s v="WD"/>
    <s v="Normal"/>
    <x v="302"/>
  </r>
  <r>
    <x v="448"/>
    <n v="50"/>
    <x v="1"/>
    <x v="9"/>
    <n v="8600"/>
    <s v="Pave"/>
    <s v="NA"/>
    <x v="0"/>
    <x v="1"/>
    <s v="AllPub"/>
    <x v="0"/>
    <s v="Gtl"/>
    <s v="IDOTRR"/>
    <s v="Norm"/>
    <s v="Norm"/>
    <x v="0"/>
    <x v="2"/>
    <n v="6"/>
    <n v="6"/>
    <n v="1937"/>
    <s v="30's"/>
    <n v="1950"/>
    <n v="13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2"/>
    <x v="51"/>
    <s v="WD"/>
    <s v="Normal"/>
    <x v="303"/>
  </r>
  <r>
    <x v="449"/>
    <n v="50"/>
    <x v="1"/>
    <x v="9"/>
    <n v="6000"/>
    <s v="Pave"/>
    <s v="NA"/>
    <x v="0"/>
    <x v="0"/>
    <s v="AllPub"/>
    <x v="0"/>
    <s v="Gtl"/>
    <s v="OldTown"/>
    <s v="Norm"/>
    <s v="Norm"/>
    <x v="0"/>
    <x v="2"/>
    <n v="3"/>
    <n v="7"/>
    <n v="1948"/>
    <s v="40's"/>
    <n v="2002"/>
    <n v="54"/>
    <s v="Y"/>
    <x v="0"/>
    <x v="0"/>
    <x v="0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"/>
    <x v="18"/>
    <s v="WD"/>
    <s v="Normal"/>
    <x v="149"/>
  </r>
  <r>
    <x v="450"/>
    <n v="30"/>
    <x v="1"/>
    <x v="10"/>
    <n v="5684"/>
    <s v="Pave"/>
    <s v="NA"/>
    <x v="0"/>
    <x v="0"/>
    <s v="AllPub"/>
    <x v="0"/>
    <s v="Gtl"/>
    <s v="OldTown"/>
    <s v="Norm"/>
    <s v="Norm"/>
    <x v="0"/>
    <x v="1"/>
    <n v="6"/>
    <n v="8"/>
    <n v="1930"/>
    <s v="30's"/>
    <n v="2005"/>
    <n v="75"/>
    <s v="Y"/>
    <x v="1"/>
    <x v="0"/>
    <x v="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2"/>
    <x v="51"/>
    <s v="WD"/>
    <s v="Normal"/>
    <x v="50"/>
  </r>
  <r>
    <x v="451"/>
    <n v="20"/>
    <x v="0"/>
    <x v="57"/>
    <n v="70761"/>
    <s v="Pave"/>
    <s v="NA"/>
    <x v="1"/>
    <x v="2"/>
    <s v="AllPub"/>
    <x v="0"/>
    <s v="Mod"/>
    <s v="ClearCr"/>
    <s v="Norm"/>
    <s v="Norm"/>
    <x v="0"/>
    <x v="1"/>
    <n v="7"/>
    <n v="5"/>
    <n v="1975"/>
    <s v="70's"/>
    <n v="1975"/>
    <n v="0"/>
    <s v="N"/>
    <x v="0"/>
    <x v="1"/>
    <x v="1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2"/>
    <x v="21"/>
    <s v="WD"/>
    <s v="Normal"/>
    <x v="255"/>
  </r>
  <r>
    <x v="452"/>
    <n v="60"/>
    <x v="0"/>
    <x v="7"/>
    <n v="9303"/>
    <s v="Pave"/>
    <s v="NA"/>
    <x v="1"/>
    <x v="0"/>
    <s v="AllPub"/>
    <x v="2"/>
    <s v="Gtl"/>
    <s v="Timber"/>
    <s v="Norm"/>
    <s v="Norm"/>
    <x v="0"/>
    <x v="0"/>
    <n v="6"/>
    <n v="5"/>
    <n v="1996"/>
    <s v="90's"/>
    <n v="1997"/>
    <n v="1"/>
    <s v="Y"/>
    <x v="0"/>
    <x v="1"/>
    <x v="0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1"/>
    <x v="12"/>
    <s v="WD"/>
    <s v="Normal"/>
    <x v="121"/>
  </r>
  <r>
    <x v="453"/>
    <n v="60"/>
    <x v="3"/>
    <x v="6"/>
    <n v="9000"/>
    <s v="Pave"/>
    <s v="NA"/>
    <x v="0"/>
    <x v="0"/>
    <s v="AllPub"/>
    <x v="0"/>
    <s v="Gtl"/>
    <s v="Somerst"/>
    <s v="Norm"/>
    <s v="Norm"/>
    <x v="0"/>
    <x v="0"/>
    <n v="8"/>
    <n v="5"/>
    <n v="2008"/>
    <s v="2000's"/>
    <n v="2008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3"/>
    <x v="25"/>
    <s v="WD"/>
    <s v="Normal"/>
    <x v="171"/>
  </r>
  <r>
    <x v="454"/>
    <n v="90"/>
    <x v="0"/>
    <x v="31"/>
    <n v="9297"/>
    <s v="Pave"/>
    <s v="NA"/>
    <x v="0"/>
    <x v="0"/>
    <s v="AllPub"/>
    <x v="0"/>
    <s v="Gtl"/>
    <s v="Mitchel"/>
    <s v="Norm"/>
    <s v="Norm"/>
    <x v="2"/>
    <x v="1"/>
    <n v="5"/>
    <n v="5"/>
    <n v="1976"/>
    <s v="70's"/>
    <n v="1976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2"/>
    <x v="10"/>
    <s v="WD"/>
    <s v="Family"/>
    <x v="304"/>
  </r>
  <r>
    <x v="455"/>
    <n v="20"/>
    <x v="0"/>
    <x v="1"/>
    <n v="9600"/>
    <s v="Pave"/>
    <s v="NA"/>
    <x v="0"/>
    <x v="0"/>
    <s v="AllPub"/>
    <x v="0"/>
    <s v="Gtl"/>
    <s v="NWAmes"/>
    <s v="Norm"/>
    <s v="Norm"/>
    <x v="0"/>
    <x v="1"/>
    <n v="7"/>
    <n v="6"/>
    <n v="1973"/>
    <s v="70's"/>
    <n v="1973"/>
    <n v="0"/>
    <s v="N"/>
    <x v="0"/>
    <x v="1"/>
    <x v="1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1"/>
    <x v="54"/>
    <s v="WD"/>
    <s v="Normal"/>
    <x v="198"/>
  </r>
  <r>
    <x v="456"/>
    <n v="70"/>
    <x v="1"/>
    <x v="47"/>
    <n v="4571"/>
    <s v="Pave"/>
    <s v="Grvl"/>
    <x v="0"/>
    <x v="0"/>
    <s v="AllPub"/>
    <x v="0"/>
    <s v="Gtl"/>
    <s v="OldTown"/>
    <s v="Norm"/>
    <s v="Norm"/>
    <x v="0"/>
    <x v="0"/>
    <n v="5"/>
    <n v="5"/>
    <n v="1916"/>
    <s v="10's"/>
    <n v="1950"/>
    <n v="34"/>
    <s v="Y"/>
    <x v="0"/>
    <x v="1"/>
    <x v="1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0"/>
    <x v="11"/>
    <s v="COD"/>
    <s v="Abnorml"/>
    <x v="165"/>
  </r>
  <r>
    <x v="457"/>
    <n v="20"/>
    <x v="0"/>
    <x v="7"/>
    <n v="53227"/>
    <s v="Pave"/>
    <s v="NA"/>
    <x v="1"/>
    <x v="2"/>
    <s v="AllPub"/>
    <x v="3"/>
    <s v="Mod"/>
    <s v="ClearCr"/>
    <s v="Norm"/>
    <s v="Norm"/>
    <x v="0"/>
    <x v="1"/>
    <n v="4"/>
    <n v="6"/>
    <n v="1954"/>
    <s v="50's"/>
    <n v="1994"/>
    <n v="40"/>
    <s v="Y"/>
    <x v="0"/>
    <x v="1"/>
    <x v="1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0"/>
    <x v="49"/>
    <s v="WD"/>
    <s v="Normal"/>
    <x v="305"/>
  </r>
  <r>
    <x v="458"/>
    <n v="70"/>
    <x v="1"/>
    <x v="7"/>
    <n v="5100"/>
    <s v="Pave"/>
    <s v="Grvl"/>
    <x v="0"/>
    <x v="0"/>
    <s v="AllPub"/>
    <x v="0"/>
    <s v="Gtl"/>
    <s v="OldTown"/>
    <s v="Norm"/>
    <s v="Norm"/>
    <x v="0"/>
    <x v="0"/>
    <n v="8"/>
    <n v="7"/>
    <n v="1925"/>
    <s v="20's"/>
    <n v="1996"/>
    <n v="71"/>
    <s v="Y"/>
    <x v="0"/>
    <x v="1"/>
    <x v="0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0"/>
    <x v="15"/>
    <s v="WD"/>
    <s v="Normal"/>
    <x v="306"/>
  </r>
  <r>
    <x v="459"/>
    <n v="50"/>
    <x v="0"/>
    <x v="7"/>
    <n v="7015"/>
    <s v="Pave"/>
    <s v="NA"/>
    <x v="1"/>
    <x v="1"/>
    <s v="AllPub"/>
    <x v="2"/>
    <s v="Gtl"/>
    <s v="BrkSide"/>
    <s v="Norm"/>
    <s v="Norm"/>
    <x v="0"/>
    <x v="2"/>
    <n v="5"/>
    <n v="4"/>
    <n v="1950"/>
    <s v="50's"/>
    <n v="1950"/>
    <n v="0"/>
    <s v="N"/>
    <x v="0"/>
    <x v="1"/>
    <x v="1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3"/>
    <x v="20"/>
    <s v="WD"/>
    <s v="Normal"/>
    <x v="50"/>
  </r>
  <r>
    <x v="460"/>
    <n v="60"/>
    <x v="3"/>
    <x v="6"/>
    <n v="8004"/>
    <s v="Pave"/>
    <s v="NA"/>
    <x v="1"/>
    <x v="0"/>
    <s v="AllPub"/>
    <x v="0"/>
    <s v="Gtl"/>
    <s v="Somerst"/>
    <s v="RRAn"/>
    <s v="Norm"/>
    <x v="0"/>
    <x v="0"/>
    <n v="8"/>
    <n v="5"/>
    <n v="2009"/>
    <s v="2000's"/>
    <n v="2009"/>
    <n v="0"/>
    <s v="N"/>
    <x v="1"/>
    <x v="0"/>
    <x v="0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x v="39"/>
    <s v="New"/>
    <s v="Partial"/>
    <x v="307"/>
  </r>
  <r>
    <x v="461"/>
    <n v="70"/>
    <x v="0"/>
    <x v="3"/>
    <n v="7200"/>
    <s v="Pave"/>
    <s v="NA"/>
    <x v="0"/>
    <x v="0"/>
    <s v="AllPub"/>
    <x v="0"/>
    <s v="Gtl"/>
    <s v="SWISU"/>
    <s v="Feedr"/>
    <s v="Norm"/>
    <x v="0"/>
    <x v="0"/>
    <n v="7"/>
    <n v="9"/>
    <n v="1936"/>
    <s v="30's"/>
    <n v="2007"/>
    <n v="71"/>
    <s v="Y"/>
    <x v="1"/>
    <x v="0"/>
    <x v="0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3"/>
    <x v="45"/>
    <s v="WD"/>
    <s v="Normal"/>
    <x v="106"/>
  </r>
  <r>
    <x v="462"/>
    <n v="20"/>
    <x v="0"/>
    <x v="3"/>
    <n v="8281"/>
    <s v="Pave"/>
    <s v="NA"/>
    <x v="1"/>
    <x v="0"/>
    <s v="AllPub"/>
    <x v="0"/>
    <s v="Gtl"/>
    <s v="Sawyer"/>
    <s v="Norm"/>
    <s v="Norm"/>
    <x v="0"/>
    <x v="1"/>
    <n v="5"/>
    <n v="5"/>
    <n v="1965"/>
    <s v="60's"/>
    <n v="1965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x v="39"/>
    <s v="WD"/>
    <s v="Normal"/>
    <x v="308"/>
  </r>
  <r>
    <x v="463"/>
    <n v="70"/>
    <x v="0"/>
    <x v="22"/>
    <n v="11988"/>
    <s v="Pave"/>
    <s v="NA"/>
    <x v="1"/>
    <x v="3"/>
    <s v="AllPub"/>
    <x v="0"/>
    <s v="Mod"/>
    <s v="Crawfor"/>
    <s v="Norm"/>
    <s v="Norm"/>
    <x v="0"/>
    <x v="0"/>
    <n v="6"/>
    <n v="7"/>
    <n v="1934"/>
    <s v="30's"/>
    <n v="1995"/>
    <n v="61"/>
    <s v="Y"/>
    <x v="0"/>
    <x v="1"/>
    <x v="0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0"/>
    <x v="46"/>
    <s v="WD"/>
    <s v="Normal"/>
    <x v="309"/>
  </r>
  <r>
    <x v="464"/>
    <n v="20"/>
    <x v="0"/>
    <x v="3"/>
    <n v="8430"/>
    <s v="Pave"/>
    <s v="NA"/>
    <x v="0"/>
    <x v="3"/>
    <s v="AllPub"/>
    <x v="0"/>
    <s v="Mod"/>
    <s v="CollgCr"/>
    <s v="Norm"/>
    <s v="Norm"/>
    <x v="0"/>
    <x v="1"/>
    <n v="5"/>
    <n v="5"/>
    <n v="1978"/>
    <s v="70's"/>
    <n v="1978"/>
    <n v="0"/>
    <s v="N"/>
    <x v="0"/>
    <x v="1"/>
    <x v="1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x v="30"/>
    <s v="WD"/>
    <s v="Normal"/>
    <x v="310"/>
  </r>
  <r>
    <x v="465"/>
    <n v="120"/>
    <x v="1"/>
    <x v="7"/>
    <n v="3072"/>
    <s v="Pave"/>
    <s v="NA"/>
    <x v="0"/>
    <x v="0"/>
    <s v="AllPub"/>
    <x v="0"/>
    <s v="Gtl"/>
    <s v="Blmngtn"/>
    <s v="Norm"/>
    <s v="Norm"/>
    <x v="3"/>
    <x v="1"/>
    <n v="7"/>
    <n v="5"/>
    <n v="2004"/>
    <s v="2000's"/>
    <n v="2004"/>
    <n v="0"/>
    <s v="N"/>
    <x v="0"/>
    <x v="0"/>
    <x v="0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2"/>
    <x v="28"/>
    <s v="WD"/>
    <s v="Normal"/>
    <x v="311"/>
  </r>
  <r>
    <x v="466"/>
    <n v="20"/>
    <x v="0"/>
    <x v="5"/>
    <n v="10628"/>
    <s v="Pave"/>
    <s v="NA"/>
    <x v="0"/>
    <x v="0"/>
    <s v="AllPub"/>
    <x v="0"/>
    <s v="Gtl"/>
    <s v="NAmes"/>
    <s v="Norm"/>
    <s v="Norm"/>
    <x v="0"/>
    <x v="1"/>
    <n v="7"/>
    <n v="5"/>
    <n v="1970"/>
    <s v="70's"/>
    <n v="1970"/>
    <n v="0"/>
    <s v="N"/>
    <x v="0"/>
    <x v="1"/>
    <x v="1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1"/>
    <x v="48"/>
    <s v="WD"/>
    <s v="Normal"/>
    <x v="214"/>
  </r>
  <r>
    <x v="467"/>
    <n v="70"/>
    <x v="0"/>
    <x v="63"/>
    <n v="9480"/>
    <s v="Pave"/>
    <s v="NA"/>
    <x v="0"/>
    <x v="0"/>
    <s v="AllPub"/>
    <x v="0"/>
    <s v="Gtl"/>
    <s v="NAmes"/>
    <s v="Artery"/>
    <s v="Norm"/>
    <x v="0"/>
    <x v="0"/>
    <n v="5"/>
    <n v="7"/>
    <n v="1942"/>
    <s v="40's"/>
    <n v="1995"/>
    <n v="53"/>
    <s v="Y"/>
    <x v="0"/>
    <x v="1"/>
    <x v="0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"/>
    <x v="18"/>
    <s v="WD"/>
    <s v="Normal"/>
    <x v="312"/>
  </r>
  <r>
    <x v="468"/>
    <n v="20"/>
    <x v="0"/>
    <x v="18"/>
    <n v="11428"/>
    <s v="Pave"/>
    <s v="NA"/>
    <x v="1"/>
    <x v="0"/>
    <s v="AllPub"/>
    <x v="0"/>
    <s v="Gtl"/>
    <s v="NridgHt"/>
    <s v="Norm"/>
    <s v="Norm"/>
    <x v="0"/>
    <x v="1"/>
    <n v="8"/>
    <n v="5"/>
    <n v="2006"/>
    <s v="2000's"/>
    <n v="2006"/>
    <n v="0"/>
    <s v="N"/>
    <x v="1"/>
    <x v="0"/>
    <x v="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x v="1"/>
    <s v="WD"/>
    <s v="Normal"/>
    <x v="4"/>
  </r>
  <r>
    <x v="469"/>
    <n v="60"/>
    <x v="0"/>
    <x v="32"/>
    <n v="9291"/>
    <s v="Pave"/>
    <s v="NA"/>
    <x v="1"/>
    <x v="0"/>
    <s v="AllPub"/>
    <x v="2"/>
    <s v="Gtl"/>
    <s v="SawyerW"/>
    <s v="RRNe"/>
    <s v="Norm"/>
    <x v="0"/>
    <x v="0"/>
    <n v="6"/>
    <n v="5"/>
    <n v="1993"/>
    <s v="90's"/>
    <n v="1993"/>
    <n v="0"/>
    <s v="N"/>
    <x v="0"/>
    <x v="1"/>
    <x v="1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0"/>
    <x v="15"/>
    <s v="WD"/>
    <s v="Normal"/>
    <x v="313"/>
  </r>
  <r>
    <x v="470"/>
    <n v="120"/>
    <x v="0"/>
    <x v="7"/>
    <n v="6820"/>
    <s v="Pave"/>
    <s v="NA"/>
    <x v="1"/>
    <x v="0"/>
    <s v="AllPub"/>
    <x v="2"/>
    <s v="Gtl"/>
    <s v="StoneBr"/>
    <s v="Norm"/>
    <s v="Norm"/>
    <x v="3"/>
    <x v="1"/>
    <n v="8"/>
    <n v="5"/>
    <n v="1985"/>
    <s v="80's"/>
    <n v="1985"/>
    <n v="0"/>
    <s v="N"/>
    <x v="0"/>
    <x v="1"/>
    <x v="1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4"/>
    <x v="38"/>
    <s v="WD"/>
    <s v="Normal"/>
    <x v="297"/>
  </r>
  <r>
    <x v="471"/>
    <n v="60"/>
    <x v="0"/>
    <x v="55"/>
    <n v="11952"/>
    <s v="Pave"/>
    <s v="NA"/>
    <x v="0"/>
    <x v="0"/>
    <s v="AllPub"/>
    <x v="0"/>
    <s v="Gtl"/>
    <s v="NWAmes"/>
    <s v="PosA"/>
    <s v="Norm"/>
    <x v="0"/>
    <x v="0"/>
    <n v="7"/>
    <n v="6"/>
    <n v="1977"/>
    <s v="70's"/>
    <n v="1977"/>
    <n v="0"/>
    <s v="N"/>
    <x v="0"/>
    <x v="1"/>
    <x v="1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1"/>
    <x v="44"/>
    <s v="WD"/>
    <s v="Normal"/>
    <x v="100"/>
  </r>
  <r>
    <x v="472"/>
    <n v="180"/>
    <x v="1"/>
    <x v="74"/>
    <n v="3675"/>
    <s v="Pave"/>
    <s v="NA"/>
    <x v="0"/>
    <x v="0"/>
    <s v="AllPub"/>
    <x v="0"/>
    <s v="Gtl"/>
    <s v="Edwards"/>
    <s v="Norm"/>
    <s v="Norm"/>
    <x v="3"/>
    <x v="5"/>
    <n v="6"/>
    <n v="5"/>
    <n v="2005"/>
    <s v="2000's"/>
    <n v="2005"/>
    <n v="0"/>
    <s v="N"/>
    <x v="1"/>
    <x v="0"/>
    <x v="0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0"/>
    <x v="15"/>
    <s v="WD"/>
    <s v="Normal"/>
    <x v="181"/>
  </r>
  <r>
    <x v="473"/>
    <n v="20"/>
    <x v="0"/>
    <x v="17"/>
    <n v="14977"/>
    <s v="Pave"/>
    <s v="NA"/>
    <x v="1"/>
    <x v="0"/>
    <s v="AllPub"/>
    <x v="0"/>
    <s v="Gtl"/>
    <s v="NridgHt"/>
    <s v="Norm"/>
    <s v="Norm"/>
    <x v="0"/>
    <x v="1"/>
    <n v="8"/>
    <n v="5"/>
    <n v="2006"/>
    <s v="2000's"/>
    <n v="2007"/>
    <n v="1"/>
    <s v="Y"/>
    <x v="1"/>
    <x v="0"/>
    <x v="0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1"/>
    <x v="12"/>
    <s v="New"/>
    <s v="Partial"/>
    <x v="314"/>
  </r>
  <r>
    <x v="474"/>
    <n v="120"/>
    <x v="0"/>
    <x v="62"/>
    <n v="5330"/>
    <s v="Pave"/>
    <s v="NA"/>
    <x v="0"/>
    <x v="0"/>
    <s v="AllPub"/>
    <x v="0"/>
    <s v="Gtl"/>
    <s v="StoneBr"/>
    <s v="Norm"/>
    <s v="Norm"/>
    <x v="3"/>
    <x v="1"/>
    <n v="8"/>
    <n v="5"/>
    <n v="2000"/>
    <s v="2000's"/>
    <n v="2000"/>
    <n v="0"/>
    <s v="N"/>
    <x v="0"/>
    <x v="0"/>
    <x v="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1"/>
    <x v="6"/>
    <s v="WD"/>
    <s v="Normal"/>
    <x v="315"/>
  </r>
  <r>
    <x v="475"/>
    <n v="20"/>
    <x v="0"/>
    <x v="1"/>
    <n v="8480"/>
    <s v="Pave"/>
    <s v="NA"/>
    <x v="0"/>
    <x v="0"/>
    <s v="AllPub"/>
    <x v="2"/>
    <s v="Gtl"/>
    <s v="Sawyer"/>
    <s v="Norm"/>
    <s v="Norm"/>
    <x v="0"/>
    <x v="1"/>
    <n v="5"/>
    <n v="6"/>
    <n v="1963"/>
    <s v="60's"/>
    <n v="1963"/>
    <n v="0"/>
    <s v="N"/>
    <x v="0"/>
    <x v="1"/>
    <x v="1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1"/>
    <x v="12"/>
    <s v="WD"/>
    <s v="Normal"/>
    <x v="316"/>
  </r>
  <r>
    <x v="476"/>
    <n v="20"/>
    <x v="0"/>
    <x v="6"/>
    <n v="13125"/>
    <s v="Pave"/>
    <s v="NA"/>
    <x v="0"/>
    <x v="0"/>
    <s v="AllPub"/>
    <x v="0"/>
    <s v="Mod"/>
    <s v="CollgCr"/>
    <s v="Norm"/>
    <s v="Norm"/>
    <x v="0"/>
    <x v="1"/>
    <n v="6"/>
    <n v="5"/>
    <n v="1997"/>
    <s v="90's"/>
    <n v="1998"/>
    <n v="1"/>
    <s v="Y"/>
    <x v="0"/>
    <x v="1"/>
    <x v="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0"/>
    <x v="8"/>
    <s v="WD"/>
    <s v="Normal"/>
    <x v="317"/>
  </r>
  <r>
    <x v="477"/>
    <n v="60"/>
    <x v="0"/>
    <x v="42"/>
    <n v="13693"/>
    <s v="Pave"/>
    <s v="NA"/>
    <x v="0"/>
    <x v="0"/>
    <s v="AllPub"/>
    <x v="0"/>
    <s v="Gtl"/>
    <s v="NridgHt"/>
    <s v="Norm"/>
    <s v="Norm"/>
    <x v="0"/>
    <x v="0"/>
    <n v="9"/>
    <n v="5"/>
    <n v="2006"/>
    <s v="2000's"/>
    <n v="2006"/>
    <n v="0"/>
    <s v="N"/>
    <x v="1"/>
    <x v="0"/>
    <x v="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"/>
    <x v="34"/>
    <s v="WD"/>
    <s v="Normal"/>
    <x v="318"/>
  </r>
  <r>
    <x v="478"/>
    <n v="20"/>
    <x v="0"/>
    <x v="63"/>
    <n v="10637"/>
    <s v="Pave"/>
    <s v="NA"/>
    <x v="0"/>
    <x v="0"/>
    <s v="AllPub"/>
    <x v="0"/>
    <s v="Gtl"/>
    <s v="CollgCr"/>
    <s v="Norm"/>
    <s v="Norm"/>
    <x v="0"/>
    <x v="1"/>
    <n v="8"/>
    <n v="5"/>
    <n v="2007"/>
    <s v="2000's"/>
    <n v="2008"/>
    <n v="1"/>
    <s v="Y"/>
    <x v="1"/>
    <x v="0"/>
    <x v="0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3"/>
    <x v="47"/>
    <s v="WD"/>
    <s v="Normal"/>
    <x v="319"/>
  </r>
  <r>
    <x v="479"/>
    <n v="30"/>
    <x v="1"/>
    <x v="9"/>
    <n v="5925"/>
    <s v="Pave"/>
    <s v="NA"/>
    <x v="0"/>
    <x v="1"/>
    <s v="AllPub"/>
    <x v="0"/>
    <s v="Gtl"/>
    <s v="OldTown"/>
    <s v="Norm"/>
    <s v="Norm"/>
    <x v="0"/>
    <x v="1"/>
    <n v="4"/>
    <n v="7"/>
    <n v="1937"/>
    <s v="30's"/>
    <n v="2000"/>
    <n v="63"/>
    <s v="Y"/>
    <x v="0"/>
    <x v="0"/>
    <x v="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"/>
    <x v="34"/>
    <s v="WD"/>
    <s v="Alloca"/>
    <x v="320"/>
  </r>
  <r>
    <x v="480"/>
    <n v="20"/>
    <x v="0"/>
    <x v="18"/>
    <n v="16033"/>
    <s v="Pave"/>
    <s v="NA"/>
    <x v="1"/>
    <x v="0"/>
    <s v="AllPub"/>
    <x v="1"/>
    <s v="Gtl"/>
    <s v="NridgHt"/>
    <s v="Norm"/>
    <s v="Norm"/>
    <x v="0"/>
    <x v="1"/>
    <n v="9"/>
    <n v="5"/>
    <n v="2004"/>
    <s v="2000's"/>
    <n v="2005"/>
    <n v="1"/>
    <s v="Y"/>
    <x v="1"/>
    <x v="0"/>
    <x v="0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2"/>
    <x v="40"/>
    <s v="WD"/>
    <s v="Normal"/>
    <x v="321"/>
  </r>
  <r>
    <x v="481"/>
    <n v="20"/>
    <x v="0"/>
    <x v="12"/>
    <n v="11846"/>
    <s v="Pave"/>
    <s v="NA"/>
    <x v="1"/>
    <x v="3"/>
    <s v="AllPub"/>
    <x v="0"/>
    <s v="Gtl"/>
    <s v="NridgHt"/>
    <s v="Norm"/>
    <s v="Norm"/>
    <x v="0"/>
    <x v="1"/>
    <n v="9"/>
    <n v="5"/>
    <n v="2003"/>
    <s v="2000's"/>
    <n v="2004"/>
    <n v="1"/>
    <s v="Y"/>
    <x v="0"/>
    <x v="0"/>
    <x v="0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2"/>
    <x v="33"/>
    <s v="WD"/>
    <s v="Normal"/>
    <x v="322"/>
  </r>
  <r>
    <x v="482"/>
    <n v="70"/>
    <x v="1"/>
    <x v="9"/>
    <n v="2500"/>
    <s v="Pave"/>
    <s v="Pave"/>
    <x v="0"/>
    <x v="0"/>
    <s v="AllPub"/>
    <x v="2"/>
    <s v="Gtl"/>
    <s v="OldTown"/>
    <s v="Norm"/>
    <s v="Norm"/>
    <x v="0"/>
    <x v="0"/>
    <n v="7"/>
    <n v="8"/>
    <n v="1915"/>
    <s v="10's"/>
    <n v="2005"/>
    <n v="90"/>
    <s v="Y"/>
    <x v="1"/>
    <x v="0"/>
    <x v="0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3"/>
    <x v="25"/>
    <s v="WD"/>
    <s v="Normal"/>
    <x v="106"/>
  </r>
  <r>
    <x v="483"/>
    <n v="120"/>
    <x v="1"/>
    <x v="37"/>
    <n v="4500"/>
    <s v="Pave"/>
    <s v="NA"/>
    <x v="0"/>
    <x v="0"/>
    <s v="AllPub"/>
    <x v="1"/>
    <s v="Gtl"/>
    <s v="Mitchel"/>
    <s v="Norm"/>
    <s v="Norm"/>
    <x v="4"/>
    <x v="1"/>
    <n v="6"/>
    <n v="5"/>
    <n v="1998"/>
    <s v="90's"/>
    <n v="1998"/>
    <n v="0"/>
    <s v="N"/>
    <x v="0"/>
    <x v="1"/>
    <x v="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2"/>
    <x v="28"/>
    <s v="WD"/>
    <s v="Normal"/>
    <x v="323"/>
  </r>
  <r>
    <x v="484"/>
    <n v="20"/>
    <x v="0"/>
    <x v="7"/>
    <n v="7758"/>
    <s v="Pave"/>
    <s v="NA"/>
    <x v="1"/>
    <x v="0"/>
    <s v="AllPub"/>
    <x v="2"/>
    <s v="Gtl"/>
    <s v="Sawyer"/>
    <s v="Norm"/>
    <s v="Norm"/>
    <x v="0"/>
    <x v="1"/>
    <n v="5"/>
    <n v="7"/>
    <n v="1962"/>
    <s v="60's"/>
    <n v="2001"/>
    <n v="39"/>
    <s v="Y"/>
    <x v="0"/>
    <x v="0"/>
    <x v="0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"/>
    <x v="34"/>
    <s v="WD"/>
    <s v="Normal"/>
    <x v="316"/>
  </r>
  <r>
    <x v="485"/>
    <n v="20"/>
    <x v="0"/>
    <x v="1"/>
    <n v="9600"/>
    <s v="Pave"/>
    <s v="NA"/>
    <x v="0"/>
    <x v="0"/>
    <s v="AllPub"/>
    <x v="0"/>
    <s v="Gtl"/>
    <s v="NAmes"/>
    <s v="Norm"/>
    <s v="Norm"/>
    <x v="0"/>
    <x v="1"/>
    <n v="5"/>
    <n v="7"/>
    <n v="1950"/>
    <s v="50's"/>
    <n v="2007"/>
    <n v="57"/>
    <s v="Y"/>
    <x v="1"/>
    <x v="0"/>
    <x v="0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3"/>
    <x v="20"/>
    <s v="WD"/>
    <s v="Normal"/>
    <x v="257"/>
  </r>
  <r>
    <x v="486"/>
    <n v="20"/>
    <x v="0"/>
    <x v="63"/>
    <n v="10289"/>
    <s v="Pave"/>
    <s v="NA"/>
    <x v="0"/>
    <x v="0"/>
    <s v="AllPub"/>
    <x v="0"/>
    <s v="Gtl"/>
    <s v="NAmes"/>
    <s v="Norm"/>
    <s v="Norm"/>
    <x v="0"/>
    <x v="1"/>
    <n v="5"/>
    <n v="7"/>
    <n v="1965"/>
    <s v="60's"/>
    <n v="1965"/>
    <n v="0"/>
    <s v="N"/>
    <x v="0"/>
    <x v="1"/>
    <x v="1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"/>
    <x v="18"/>
    <s v="WD"/>
    <s v="Normal"/>
    <x v="168"/>
  </r>
  <r>
    <x v="487"/>
    <n v="20"/>
    <x v="0"/>
    <x v="10"/>
    <n v="12243"/>
    <s v="Pave"/>
    <s v="NA"/>
    <x v="1"/>
    <x v="0"/>
    <s v="AllPub"/>
    <x v="0"/>
    <s v="Gtl"/>
    <s v="NWAmes"/>
    <s v="Norm"/>
    <s v="Norm"/>
    <x v="0"/>
    <x v="1"/>
    <n v="5"/>
    <n v="6"/>
    <n v="1971"/>
    <s v="70's"/>
    <n v="1971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1"/>
    <x v="32"/>
    <s v="WD"/>
    <s v="Normal"/>
    <x v="216"/>
  </r>
  <r>
    <x v="488"/>
    <n v="190"/>
    <x v="0"/>
    <x v="3"/>
    <n v="10800"/>
    <s v="Pave"/>
    <s v="NA"/>
    <x v="0"/>
    <x v="0"/>
    <s v="AllPub"/>
    <x v="2"/>
    <s v="Gtl"/>
    <s v="OldTown"/>
    <s v="Norm"/>
    <s v="Norm"/>
    <x v="1"/>
    <x v="2"/>
    <n v="5"/>
    <n v="4"/>
    <n v="1900"/>
    <s v="1900's"/>
    <n v="1970"/>
    <n v="70"/>
    <s v="Y"/>
    <x v="0"/>
    <x v="1"/>
    <x v="1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2"/>
    <x v="28"/>
    <s v="ConLD"/>
    <s v="Normal"/>
    <x v="39"/>
  </r>
  <r>
    <x v="489"/>
    <n v="180"/>
    <x v="1"/>
    <x v="36"/>
    <n v="1526"/>
    <s v="Pave"/>
    <s v="NA"/>
    <x v="0"/>
    <x v="0"/>
    <s v="AllPub"/>
    <x v="0"/>
    <s v="Gtl"/>
    <s v="MeadowV"/>
    <s v="Norm"/>
    <s v="Norm"/>
    <x v="4"/>
    <x v="4"/>
    <n v="4"/>
    <n v="8"/>
    <n v="1970"/>
    <s v="70's"/>
    <n v="2002"/>
    <n v="32"/>
    <s v="Y"/>
    <x v="0"/>
    <x v="0"/>
    <x v="0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3"/>
    <x v="16"/>
    <s v="WD"/>
    <s v="Normal"/>
    <x v="324"/>
  </r>
  <r>
    <x v="490"/>
    <n v="160"/>
    <x v="1"/>
    <x v="7"/>
    <n v="2665"/>
    <s v="Pave"/>
    <s v="NA"/>
    <x v="0"/>
    <x v="0"/>
    <s v="AllPub"/>
    <x v="0"/>
    <s v="Gtl"/>
    <s v="MeadowV"/>
    <s v="Norm"/>
    <s v="Norm"/>
    <x v="3"/>
    <x v="0"/>
    <n v="5"/>
    <n v="6"/>
    <n v="1976"/>
    <s v="70's"/>
    <n v="1976"/>
    <n v="0"/>
    <s v="N"/>
    <x v="0"/>
    <x v="1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0"/>
    <x v="15"/>
    <s v="WD"/>
    <s v="Normal"/>
    <x v="99"/>
  </r>
  <r>
    <x v="491"/>
    <n v="50"/>
    <x v="0"/>
    <x v="63"/>
    <n v="9490"/>
    <s v="Pave"/>
    <s v="NA"/>
    <x v="0"/>
    <x v="0"/>
    <s v="AllPub"/>
    <x v="0"/>
    <s v="Gtl"/>
    <s v="NAmes"/>
    <s v="Artery"/>
    <s v="Norm"/>
    <x v="0"/>
    <x v="2"/>
    <n v="6"/>
    <n v="7"/>
    <n v="1941"/>
    <s v="40's"/>
    <n v="1950"/>
    <n v="9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2"/>
    <x v="33"/>
    <s v="WD"/>
    <s v="Normal"/>
    <x v="325"/>
  </r>
  <r>
    <x v="492"/>
    <n v="60"/>
    <x v="0"/>
    <x v="42"/>
    <n v="15578"/>
    <s v="Pave"/>
    <s v="NA"/>
    <x v="1"/>
    <x v="0"/>
    <s v="AllPub"/>
    <x v="2"/>
    <s v="Gtl"/>
    <s v="Gilbert"/>
    <s v="Norm"/>
    <s v="Norm"/>
    <x v="0"/>
    <x v="0"/>
    <n v="6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2"/>
    <x v="28"/>
    <s v="New"/>
    <s v="Partial"/>
    <x v="326"/>
  </r>
  <r>
    <x v="493"/>
    <n v="20"/>
    <x v="0"/>
    <x v="10"/>
    <n v="7931"/>
    <s v="Pave"/>
    <s v="NA"/>
    <x v="0"/>
    <x v="0"/>
    <s v="AllPub"/>
    <x v="0"/>
    <s v="Gtl"/>
    <s v="NAmes"/>
    <s v="Norm"/>
    <s v="Norm"/>
    <x v="0"/>
    <x v="1"/>
    <n v="5"/>
    <n v="6"/>
    <n v="1960"/>
    <s v="60's"/>
    <n v="1960"/>
    <n v="0"/>
    <s v="N"/>
    <x v="0"/>
    <x v="1"/>
    <x v="1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0"/>
    <x v="15"/>
    <s v="WD"/>
    <s v="Normal"/>
    <x v="106"/>
  </r>
  <r>
    <x v="494"/>
    <n v="30"/>
    <x v="1"/>
    <x v="9"/>
    <n v="5784"/>
    <s v="Pave"/>
    <s v="NA"/>
    <x v="0"/>
    <x v="0"/>
    <s v="AllPub"/>
    <x v="0"/>
    <s v="Gtl"/>
    <s v="OldTown"/>
    <s v="Artery"/>
    <s v="Norm"/>
    <x v="0"/>
    <x v="1"/>
    <n v="5"/>
    <n v="8"/>
    <n v="1938"/>
    <s v="30's"/>
    <n v="1996"/>
    <n v="58"/>
    <s v="Y"/>
    <x v="0"/>
    <x v="1"/>
    <x v="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x v="39"/>
    <s v="WD"/>
    <s v="Normal"/>
    <x v="327"/>
  </r>
  <r>
    <x v="495"/>
    <n v="30"/>
    <x v="2"/>
    <x v="3"/>
    <n v="7879"/>
    <s v="Pave"/>
    <s v="NA"/>
    <x v="0"/>
    <x v="0"/>
    <s v="AllPub"/>
    <x v="0"/>
    <s v="Gtl"/>
    <s v="IDOTRR"/>
    <s v="Norm"/>
    <s v="Norm"/>
    <x v="0"/>
    <x v="1"/>
    <n v="4"/>
    <n v="5"/>
    <n v="1920"/>
    <s v="20's"/>
    <n v="1950"/>
    <n v="30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3"/>
    <x v="7"/>
    <s v="WD"/>
    <s v="Abnorml"/>
    <x v="328"/>
  </r>
  <r>
    <x v="496"/>
    <n v="20"/>
    <x v="0"/>
    <x v="7"/>
    <n v="12692"/>
    <s v="Pave"/>
    <s v="NA"/>
    <x v="1"/>
    <x v="0"/>
    <s v="AllPub"/>
    <x v="0"/>
    <s v="Gtl"/>
    <s v="NoRidge"/>
    <s v="Norm"/>
    <s v="Norm"/>
    <x v="0"/>
    <x v="1"/>
    <n v="8"/>
    <n v="5"/>
    <n v="1992"/>
    <s v="90's"/>
    <n v="1993"/>
    <n v="1"/>
    <s v="Y"/>
    <x v="0"/>
    <x v="1"/>
    <x v="1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x v="1"/>
    <s v="WD"/>
    <s v="Normal"/>
    <x v="329"/>
  </r>
  <r>
    <x v="497"/>
    <n v="50"/>
    <x v="0"/>
    <x v="3"/>
    <n v="9120"/>
    <s v="Pave"/>
    <s v="Pave"/>
    <x v="0"/>
    <x v="0"/>
    <s v="AllPub"/>
    <x v="0"/>
    <s v="Gtl"/>
    <s v="BrkSide"/>
    <s v="Norm"/>
    <s v="Norm"/>
    <x v="0"/>
    <x v="2"/>
    <n v="7"/>
    <n v="6"/>
    <n v="1925"/>
    <s v="20's"/>
    <n v="1950"/>
    <n v="25"/>
    <s v="Y"/>
    <x v="0"/>
    <x v="1"/>
    <x v="1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0"/>
    <x v="15"/>
    <s v="WD"/>
    <s v="Normal"/>
    <x v="144"/>
  </r>
  <r>
    <x v="498"/>
    <n v="20"/>
    <x v="0"/>
    <x v="0"/>
    <n v="7800"/>
    <s v="Pave"/>
    <s v="NA"/>
    <x v="0"/>
    <x v="0"/>
    <s v="AllPub"/>
    <x v="0"/>
    <s v="Gtl"/>
    <s v="Sawyer"/>
    <s v="Norm"/>
    <s v="Norm"/>
    <x v="0"/>
    <x v="1"/>
    <n v="5"/>
    <n v="7"/>
    <n v="1967"/>
    <s v="60's"/>
    <n v="2004"/>
    <n v="37"/>
    <s v="Y"/>
    <x v="0"/>
    <x v="0"/>
    <x v="0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3"/>
    <x v="25"/>
    <s v="WD"/>
    <s v="Normal"/>
    <x v="52"/>
  </r>
  <r>
    <x v="499"/>
    <n v="20"/>
    <x v="0"/>
    <x v="10"/>
    <n v="7535"/>
    <s v="Pave"/>
    <s v="NA"/>
    <x v="1"/>
    <x v="0"/>
    <s v="AllPub"/>
    <x v="0"/>
    <s v="Gtl"/>
    <s v="NAmes"/>
    <s v="Norm"/>
    <s v="Norm"/>
    <x v="0"/>
    <x v="1"/>
    <n v="5"/>
    <n v="7"/>
    <n v="1958"/>
    <s v="50's"/>
    <n v="1985"/>
    <n v="27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"/>
    <x v="18"/>
    <s v="WD"/>
    <s v="Normal"/>
    <x v="149"/>
  </r>
  <r>
    <x v="500"/>
    <n v="160"/>
    <x v="1"/>
    <x v="36"/>
    <n v="1890"/>
    <s v="Pave"/>
    <s v="NA"/>
    <x v="0"/>
    <x v="0"/>
    <s v="AllPub"/>
    <x v="0"/>
    <s v="Gtl"/>
    <s v="BrDale"/>
    <s v="Norm"/>
    <s v="Norm"/>
    <x v="4"/>
    <x v="0"/>
    <n v="6"/>
    <n v="5"/>
    <n v="1973"/>
    <s v="70's"/>
    <n v="1973"/>
    <n v="0"/>
    <s v="N"/>
    <x v="0"/>
    <x v="1"/>
    <x v="1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x v="1"/>
    <s v="WD"/>
    <s v="Normal"/>
    <x v="46"/>
  </r>
  <r>
    <x v="501"/>
    <n v="60"/>
    <x v="3"/>
    <x v="6"/>
    <n v="9803"/>
    <s v="Pave"/>
    <s v="NA"/>
    <x v="0"/>
    <x v="0"/>
    <s v="AllPub"/>
    <x v="0"/>
    <s v="Gtl"/>
    <s v="Somerst"/>
    <s v="Norm"/>
    <s v="Norm"/>
    <x v="0"/>
    <x v="0"/>
    <n v="7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x v="0"/>
    <s v="WD"/>
    <s v="Normal"/>
    <x v="330"/>
  </r>
  <r>
    <x v="502"/>
    <n v="20"/>
    <x v="0"/>
    <x v="10"/>
    <n v="9170"/>
    <s v="Pave"/>
    <s v="NA"/>
    <x v="0"/>
    <x v="0"/>
    <s v="AllPub"/>
    <x v="2"/>
    <s v="Gtl"/>
    <s v="Edwards"/>
    <s v="Feedr"/>
    <s v="Norm"/>
    <x v="0"/>
    <x v="1"/>
    <n v="5"/>
    <n v="7"/>
    <n v="1965"/>
    <s v="60's"/>
    <n v="1965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1"/>
    <x v="48"/>
    <s v="WD"/>
    <s v="Normal"/>
    <x v="3"/>
  </r>
  <r>
    <x v="503"/>
    <n v="20"/>
    <x v="0"/>
    <x v="28"/>
    <n v="15602"/>
    <s v="Pave"/>
    <s v="NA"/>
    <x v="1"/>
    <x v="0"/>
    <s v="AllPub"/>
    <x v="0"/>
    <s v="Gtl"/>
    <s v="Crawfor"/>
    <s v="Norm"/>
    <s v="Norm"/>
    <x v="0"/>
    <x v="1"/>
    <n v="7"/>
    <n v="8"/>
    <n v="1959"/>
    <s v="50's"/>
    <n v="1997"/>
    <n v="38"/>
    <s v="Y"/>
    <x v="0"/>
    <x v="1"/>
    <x v="0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4"/>
    <x v="13"/>
    <s v="WD"/>
    <s v="Normal"/>
    <x v="331"/>
  </r>
  <r>
    <x v="504"/>
    <n v="160"/>
    <x v="0"/>
    <x v="29"/>
    <n v="2308"/>
    <s v="Pave"/>
    <s v="NA"/>
    <x v="0"/>
    <x v="0"/>
    <s v="AllPub"/>
    <x v="0"/>
    <s v="Gtl"/>
    <s v="NPkVill"/>
    <s v="Norm"/>
    <s v="Norm"/>
    <x v="3"/>
    <x v="0"/>
    <n v="6"/>
    <n v="5"/>
    <n v="1974"/>
    <s v="70's"/>
    <n v="1974"/>
    <n v="0"/>
    <s v="N"/>
    <x v="0"/>
    <x v="1"/>
    <x v="1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3"/>
    <x v="25"/>
    <s v="WD"/>
    <s v="Normal"/>
    <x v="257"/>
  </r>
  <r>
    <x v="505"/>
    <n v="90"/>
    <x v="1"/>
    <x v="3"/>
    <n v="7596"/>
    <s v="Pave"/>
    <s v="Grvl"/>
    <x v="0"/>
    <x v="0"/>
    <s v="AllPub"/>
    <x v="0"/>
    <s v="Gtl"/>
    <s v="OldTown"/>
    <s v="Artery"/>
    <s v="Norm"/>
    <x v="2"/>
    <x v="0"/>
    <n v="5"/>
    <n v="5"/>
    <n v="1952"/>
    <s v="50's"/>
    <n v="1952"/>
    <n v="0"/>
    <s v="N"/>
    <x v="0"/>
    <x v="1"/>
    <x v="1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3"/>
    <x v="20"/>
    <s v="COD"/>
    <s v="Normal"/>
    <x v="202"/>
  </r>
  <r>
    <x v="506"/>
    <n v="60"/>
    <x v="0"/>
    <x v="1"/>
    <n v="9554"/>
    <s v="Pave"/>
    <s v="NA"/>
    <x v="1"/>
    <x v="0"/>
    <s v="AllPub"/>
    <x v="0"/>
    <s v="Gtl"/>
    <s v="SawyerW"/>
    <s v="Norm"/>
    <s v="Norm"/>
    <x v="0"/>
    <x v="0"/>
    <n v="8"/>
    <n v="5"/>
    <n v="1993"/>
    <s v="90's"/>
    <n v="1994"/>
    <n v="1"/>
    <s v="Y"/>
    <x v="0"/>
    <x v="1"/>
    <x v="1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x v="24"/>
    <s v="WD"/>
    <s v="Normal"/>
    <x v="141"/>
  </r>
  <r>
    <x v="507"/>
    <n v="20"/>
    <x v="3"/>
    <x v="6"/>
    <n v="7862"/>
    <s v="Pave"/>
    <s v="NA"/>
    <x v="1"/>
    <x v="0"/>
    <s v="AllPub"/>
    <x v="0"/>
    <s v="Gtl"/>
    <s v="Somerst"/>
    <s v="Norm"/>
    <s v="Norm"/>
    <x v="0"/>
    <x v="1"/>
    <n v="6"/>
    <n v="5"/>
    <n v="2009"/>
    <s v="2000's"/>
    <n v="2009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3"/>
    <x v="47"/>
    <s v="New"/>
    <s v="Partial"/>
    <x v="332"/>
  </r>
  <r>
    <x v="508"/>
    <n v="70"/>
    <x v="1"/>
    <x v="3"/>
    <n v="9600"/>
    <s v="Pave"/>
    <s v="NA"/>
    <x v="0"/>
    <x v="0"/>
    <s v="AllPub"/>
    <x v="0"/>
    <s v="Gtl"/>
    <s v="OldTown"/>
    <s v="Norm"/>
    <s v="Norm"/>
    <x v="0"/>
    <x v="0"/>
    <n v="7"/>
    <n v="9"/>
    <n v="1928"/>
    <s v="20's"/>
    <n v="2005"/>
    <n v="77"/>
    <s v="Y"/>
    <x v="1"/>
    <x v="0"/>
    <x v="0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0"/>
    <x v="41"/>
    <s v="WD"/>
    <s v="Normal"/>
    <x v="306"/>
  </r>
  <r>
    <x v="509"/>
    <n v="20"/>
    <x v="0"/>
    <x v="1"/>
    <n v="9600"/>
    <s v="Pave"/>
    <s v="NA"/>
    <x v="0"/>
    <x v="0"/>
    <s v="AllPub"/>
    <x v="2"/>
    <s v="Gtl"/>
    <s v="NAmes"/>
    <s v="Norm"/>
    <s v="Norm"/>
    <x v="0"/>
    <x v="1"/>
    <n v="5"/>
    <n v="6"/>
    <n v="1959"/>
    <s v="50's"/>
    <n v="1959"/>
    <n v="0"/>
    <s v="N"/>
    <x v="0"/>
    <x v="1"/>
    <x v="1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3"/>
    <x v="20"/>
    <s v="WD"/>
    <s v="Normal"/>
    <x v="202"/>
  </r>
  <r>
    <x v="510"/>
    <n v="20"/>
    <x v="0"/>
    <x v="6"/>
    <n v="14559"/>
    <s v="Pave"/>
    <s v="NA"/>
    <x v="0"/>
    <x v="0"/>
    <s v="AllPub"/>
    <x v="0"/>
    <s v="Gtl"/>
    <s v="NAmes"/>
    <s v="Norm"/>
    <s v="Norm"/>
    <x v="0"/>
    <x v="1"/>
    <n v="5"/>
    <n v="7"/>
    <n v="1951"/>
    <s v="50's"/>
    <n v="2000"/>
    <n v="49"/>
    <s v="Y"/>
    <x v="0"/>
    <x v="0"/>
    <x v="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3"/>
    <x v="25"/>
    <s v="WD"/>
    <s v="Normal"/>
    <x v="333"/>
  </r>
  <r>
    <x v="511"/>
    <n v="120"/>
    <x v="0"/>
    <x v="41"/>
    <n v="6792"/>
    <s v="Pave"/>
    <s v="NA"/>
    <x v="1"/>
    <x v="0"/>
    <s v="AllPub"/>
    <x v="0"/>
    <s v="Gtl"/>
    <s v="NridgHt"/>
    <s v="Norm"/>
    <s v="Norm"/>
    <x v="3"/>
    <x v="1"/>
    <n v="7"/>
    <n v="5"/>
    <n v="2005"/>
    <s v="2000's"/>
    <n v="2006"/>
    <n v="1"/>
    <s v="Y"/>
    <x v="1"/>
    <x v="0"/>
    <x v="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2"/>
    <x v="40"/>
    <s v="New"/>
    <s v="Partial"/>
    <x v="334"/>
  </r>
  <r>
    <x v="512"/>
    <n v="20"/>
    <x v="0"/>
    <x v="10"/>
    <n v="9100"/>
    <s v="Pave"/>
    <s v="NA"/>
    <x v="0"/>
    <x v="0"/>
    <s v="AllPub"/>
    <x v="2"/>
    <s v="Gtl"/>
    <s v="NAmes"/>
    <s v="Feedr"/>
    <s v="Norm"/>
    <x v="0"/>
    <x v="1"/>
    <n v="5"/>
    <n v="5"/>
    <n v="1958"/>
    <s v="50's"/>
    <n v="1958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2"/>
    <x v="10"/>
    <s v="WD"/>
    <s v="Normal"/>
    <x v="8"/>
  </r>
  <r>
    <x v="513"/>
    <n v="20"/>
    <x v="0"/>
    <x v="52"/>
    <n v="9187"/>
    <s v="Pave"/>
    <s v="NA"/>
    <x v="0"/>
    <x v="1"/>
    <s v="AllPub"/>
    <x v="2"/>
    <s v="Gtl"/>
    <s v="Mitchel"/>
    <s v="Norm"/>
    <s v="Norm"/>
    <x v="0"/>
    <x v="1"/>
    <n v="6"/>
    <n v="5"/>
    <n v="1983"/>
    <s v="80's"/>
    <n v="1983"/>
    <n v="0"/>
    <s v="N"/>
    <x v="0"/>
    <x v="1"/>
    <x v="1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"/>
    <x v="18"/>
    <s v="WD"/>
    <s v="Normal"/>
    <x v="254"/>
  </r>
  <r>
    <x v="514"/>
    <n v="45"/>
    <x v="0"/>
    <x v="49"/>
    <n v="10594"/>
    <s v="Pave"/>
    <s v="NA"/>
    <x v="0"/>
    <x v="0"/>
    <s v="AllPub"/>
    <x v="0"/>
    <s v="Gtl"/>
    <s v="Crawfor"/>
    <s v="Norm"/>
    <s v="Norm"/>
    <x v="0"/>
    <x v="3"/>
    <n v="5"/>
    <n v="5"/>
    <n v="1926"/>
    <s v="20's"/>
    <n v="1950"/>
    <n v="24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"/>
    <x v="18"/>
    <s v="WD"/>
    <s v="Normal"/>
    <x v="335"/>
  </r>
  <r>
    <x v="515"/>
    <n v="20"/>
    <x v="0"/>
    <x v="46"/>
    <n v="12220"/>
    <s v="Pave"/>
    <s v="NA"/>
    <x v="0"/>
    <x v="0"/>
    <s v="AllPub"/>
    <x v="0"/>
    <s v="Gtl"/>
    <s v="NridgHt"/>
    <s v="Norm"/>
    <s v="Norm"/>
    <x v="0"/>
    <x v="1"/>
    <n v="10"/>
    <n v="5"/>
    <n v="2009"/>
    <s v="2000's"/>
    <n v="2009"/>
    <n v="0"/>
    <s v="N"/>
    <x v="1"/>
    <x v="0"/>
    <x v="0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3"/>
    <x v="47"/>
    <s v="New"/>
    <s v="Partial"/>
    <x v="336"/>
  </r>
  <r>
    <x v="516"/>
    <n v="80"/>
    <x v="0"/>
    <x v="7"/>
    <n v="10448"/>
    <s v="Pave"/>
    <s v="NA"/>
    <x v="1"/>
    <x v="0"/>
    <s v="AllPub"/>
    <x v="2"/>
    <s v="Gtl"/>
    <s v="NWAmes"/>
    <s v="Norm"/>
    <s v="Norm"/>
    <x v="0"/>
    <x v="5"/>
    <n v="6"/>
    <n v="6"/>
    <n v="1972"/>
    <s v="70's"/>
    <n v="1972"/>
    <n v="0"/>
    <s v="N"/>
    <x v="0"/>
    <x v="1"/>
    <x v="1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3"/>
    <x v="30"/>
    <s v="COD"/>
    <s v="Abnorml"/>
    <x v="58"/>
  </r>
  <r>
    <x v="517"/>
    <n v="60"/>
    <x v="0"/>
    <x v="63"/>
    <n v="10208"/>
    <s v="Pave"/>
    <s v="NA"/>
    <x v="1"/>
    <x v="0"/>
    <s v="AllPub"/>
    <x v="0"/>
    <s v="Gtl"/>
    <s v="NoRidge"/>
    <s v="Norm"/>
    <s v="Norm"/>
    <x v="0"/>
    <x v="0"/>
    <n v="7"/>
    <n v="5"/>
    <n v="1996"/>
    <s v="90's"/>
    <n v="1997"/>
    <n v="1"/>
    <s v="Y"/>
    <x v="0"/>
    <x v="1"/>
    <x v="0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3"/>
    <x v="20"/>
    <s v="WD"/>
    <s v="Normal"/>
    <x v="337"/>
  </r>
  <r>
    <x v="518"/>
    <n v="60"/>
    <x v="0"/>
    <x v="7"/>
    <n v="9531"/>
    <s v="Pave"/>
    <s v="NA"/>
    <x v="1"/>
    <x v="0"/>
    <s v="AllPub"/>
    <x v="3"/>
    <s v="Gtl"/>
    <s v="CollgCr"/>
    <s v="Norm"/>
    <s v="Norm"/>
    <x v="0"/>
    <x v="0"/>
    <n v="6"/>
    <n v="5"/>
    <n v="1998"/>
    <s v="90's"/>
    <n v="1998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x v="1"/>
    <s v="WD"/>
    <s v="Normal"/>
    <x v="146"/>
  </r>
  <r>
    <x v="519"/>
    <n v="70"/>
    <x v="0"/>
    <x v="91"/>
    <n v="10918"/>
    <s v="Pave"/>
    <s v="NA"/>
    <x v="0"/>
    <x v="0"/>
    <s v="AllPub"/>
    <x v="0"/>
    <s v="Gtl"/>
    <s v="Crawfor"/>
    <s v="Norm"/>
    <s v="Norm"/>
    <x v="0"/>
    <x v="0"/>
    <n v="7"/>
    <n v="9"/>
    <n v="1926"/>
    <s v="20's"/>
    <n v="2004"/>
    <n v="78"/>
    <s v="Y"/>
    <x v="0"/>
    <x v="0"/>
    <x v="0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3"/>
    <x v="25"/>
    <s v="WD"/>
    <s v="Normal"/>
    <x v="338"/>
  </r>
  <r>
    <x v="520"/>
    <n v="190"/>
    <x v="0"/>
    <x v="3"/>
    <n v="10800"/>
    <s v="Pave"/>
    <s v="Grvl"/>
    <x v="0"/>
    <x v="0"/>
    <s v="AllPub"/>
    <x v="0"/>
    <s v="Gtl"/>
    <s v="OldTown"/>
    <s v="Norm"/>
    <s v="Norm"/>
    <x v="1"/>
    <x v="0"/>
    <n v="4"/>
    <n v="7"/>
    <n v="1900"/>
    <s v="1900's"/>
    <n v="2000"/>
    <n v="100"/>
    <s v="Y"/>
    <x v="0"/>
    <x v="0"/>
    <x v="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0"/>
    <x v="46"/>
    <s v="WD"/>
    <s v="Normal"/>
    <x v="339"/>
  </r>
  <r>
    <x v="521"/>
    <n v="20"/>
    <x v="0"/>
    <x v="48"/>
    <n v="11988"/>
    <s v="Pave"/>
    <s v="NA"/>
    <x v="1"/>
    <x v="0"/>
    <s v="AllPub"/>
    <x v="2"/>
    <s v="Gtl"/>
    <s v="NAmes"/>
    <s v="Feedr"/>
    <s v="Norm"/>
    <x v="0"/>
    <x v="1"/>
    <n v="6"/>
    <n v="6"/>
    <n v="1957"/>
    <s v="50's"/>
    <n v="1957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x v="1"/>
    <s v="WD"/>
    <s v="Normal"/>
    <x v="115"/>
  </r>
  <r>
    <x v="522"/>
    <n v="50"/>
    <x v="1"/>
    <x v="9"/>
    <n v="5000"/>
    <s v="Pave"/>
    <s v="NA"/>
    <x v="0"/>
    <x v="0"/>
    <s v="AllPub"/>
    <x v="2"/>
    <s v="Gtl"/>
    <s v="BrkSide"/>
    <s v="Feedr"/>
    <s v="Norm"/>
    <x v="0"/>
    <x v="2"/>
    <n v="6"/>
    <n v="7"/>
    <n v="1947"/>
    <s v="40's"/>
    <n v="1950"/>
    <n v="3"/>
    <s v="Y"/>
    <x v="0"/>
    <x v="1"/>
    <x v="1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2"/>
    <x v="14"/>
    <s v="WD"/>
    <s v="Normal"/>
    <x v="18"/>
  </r>
  <r>
    <x v="523"/>
    <n v="60"/>
    <x v="0"/>
    <x v="90"/>
    <n v="40094"/>
    <s v="Pave"/>
    <s v="NA"/>
    <x v="1"/>
    <x v="1"/>
    <s v="AllPub"/>
    <x v="0"/>
    <s v="Gtl"/>
    <s v="Edwards"/>
    <s v="PosN"/>
    <s v="PosN"/>
    <x v="0"/>
    <x v="0"/>
    <n v="10"/>
    <n v="5"/>
    <n v="2007"/>
    <s v="2000's"/>
    <n v="2008"/>
    <n v="1"/>
    <s v="Y"/>
    <x v="1"/>
    <x v="0"/>
    <x v="0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1"/>
    <x v="35"/>
    <s v="New"/>
    <s v="Partial"/>
    <x v="340"/>
  </r>
  <r>
    <x v="524"/>
    <n v="60"/>
    <x v="0"/>
    <x v="34"/>
    <n v="11787"/>
    <s v="Pave"/>
    <s v="NA"/>
    <x v="1"/>
    <x v="0"/>
    <s v="AllPub"/>
    <x v="0"/>
    <s v="Gtl"/>
    <s v="NoRidge"/>
    <s v="Norm"/>
    <s v="Norm"/>
    <x v="0"/>
    <x v="0"/>
    <n v="7"/>
    <n v="5"/>
    <n v="1996"/>
    <s v="90's"/>
    <n v="1997"/>
    <n v="1"/>
    <s v="Y"/>
    <x v="0"/>
    <x v="1"/>
    <x v="0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1"/>
    <x v="6"/>
    <s v="WD"/>
    <s v="Normal"/>
    <x v="341"/>
  </r>
  <r>
    <x v="525"/>
    <n v="20"/>
    <x v="3"/>
    <x v="57"/>
    <n v="7500"/>
    <s v="Pave"/>
    <s v="Pave"/>
    <x v="0"/>
    <x v="0"/>
    <s v="AllPub"/>
    <x v="0"/>
    <s v="Gtl"/>
    <s v="Somerst"/>
    <s v="Norm"/>
    <s v="Norm"/>
    <x v="0"/>
    <x v="1"/>
    <n v="7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2"/>
    <x v="42"/>
    <s v="WD"/>
    <s v="Normal"/>
    <x v="105"/>
  </r>
  <r>
    <x v="526"/>
    <n v="20"/>
    <x v="0"/>
    <x v="10"/>
    <n v="13300"/>
    <s v="Pave"/>
    <s v="NA"/>
    <x v="0"/>
    <x v="0"/>
    <s v="AllPub"/>
    <x v="0"/>
    <s v="Gtl"/>
    <s v="NAmes"/>
    <s v="Norm"/>
    <s v="Norm"/>
    <x v="0"/>
    <x v="1"/>
    <n v="5"/>
    <n v="7"/>
    <n v="1956"/>
    <s v="50's"/>
    <n v="2000"/>
    <n v="44"/>
    <s v="Y"/>
    <x v="0"/>
    <x v="0"/>
    <x v="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"/>
    <x v="18"/>
    <s v="WD"/>
    <s v="Normal"/>
    <x v="15"/>
  </r>
  <r>
    <x v="527"/>
    <n v="60"/>
    <x v="0"/>
    <x v="66"/>
    <n v="14948"/>
    <s v="Pave"/>
    <s v="NA"/>
    <x v="1"/>
    <x v="0"/>
    <s v="AllPub"/>
    <x v="0"/>
    <s v="Gtl"/>
    <s v="NridgHt"/>
    <s v="Norm"/>
    <s v="Norm"/>
    <x v="0"/>
    <x v="0"/>
    <n v="9"/>
    <n v="5"/>
    <n v="2008"/>
    <s v="2000's"/>
    <n v="2008"/>
    <n v="0"/>
    <s v="N"/>
    <x v="1"/>
    <x v="0"/>
    <x v="0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0"/>
    <x v="53"/>
    <s v="New"/>
    <s v="Partial"/>
    <x v="342"/>
  </r>
  <r>
    <x v="528"/>
    <n v="30"/>
    <x v="0"/>
    <x v="87"/>
    <n v="9098"/>
    <s v="Pave"/>
    <s v="NA"/>
    <x v="1"/>
    <x v="0"/>
    <s v="AllPub"/>
    <x v="0"/>
    <s v="Gtl"/>
    <s v="Edwards"/>
    <s v="Norm"/>
    <s v="Norm"/>
    <x v="0"/>
    <x v="1"/>
    <n v="4"/>
    <n v="7"/>
    <n v="1920"/>
    <s v="20's"/>
    <n v="2002"/>
    <n v="82"/>
    <s v="Y"/>
    <x v="0"/>
    <x v="0"/>
    <x v="0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1"/>
    <x v="12"/>
    <s v="WD"/>
    <s v="Normal"/>
    <x v="324"/>
  </r>
  <r>
    <x v="529"/>
    <n v="20"/>
    <x v="0"/>
    <x v="7"/>
    <n v="32668"/>
    <s v="Pave"/>
    <s v="NA"/>
    <x v="1"/>
    <x v="0"/>
    <s v="AllPub"/>
    <x v="3"/>
    <s v="Gtl"/>
    <s v="Crawfor"/>
    <s v="Norm"/>
    <s v="Norm"/>
    <x v="0"/>
    <x v="1"/>
    <n v="6"/>
    <n v="3"/>
    <n v="1957"/>
    <s v="50's"/>
    <n v="1975"/>
    <n v="18"/>
    <s v="Y"/>
    <x v="0"/>
    <x v="1"/>
    <x v="1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"/>
    <x v="34"/>
    <s v="WD"/>
    <s v="Alloca"/>
    <x v="343"/>
  </r>
  <r>
    <x v="530"/>
    <n v="80"/>
    <x v="0"/>
    <x v="5"/>
    <n v="10200"/>
    <s v="Pave"/>
    <s v="NA"/>
    <x v="0"/>
    <x v="0"/>
    <s v="AllPub"/>
    <x v="0"/>
    <s v="Gtl"/>
    <s v="Timber"/>
    <s v="Norm"/>
    <s v="Norm"/>
    <x v="0"/>
    <x v="5"/>
    <n v="6"/>
    <n v="5"/>
    <n v="1988"/>
    <s v="80's"/>
    <n v="1989"/>
    <n v="1"/>
    <s v="Y"/>
    <x v="0"/>
    <x v="1"/>
    <x v="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0"/>
    <x v="46"/>
    <s v="WD"/>
    <s v="Abnorml"/>
    <x v="216"/>
  </r>
  <r>
    <x v="531"/>
    <n v="70"/>
    <x v="1"/>
    <x v="3"/>
    <n v="6155"/>
    <s v="Pave"/>
    <s v="NA"/>
    <x v="1"/>
    <x v="0"/>
    <s v="AllPub"/>
    <x v="4"/>
    <s v="Gtl"/>
    <s v="BrkSide"/>
    <s v="RRNn"/>
    <s v="Feedr"/>
    <x v="0"/>
    <x v="0"/>
    <n v="6"/>
    <n v="8"/>
    <n v="1920"/>
    <s v="20's"/>
    <n v="1999"/>
    <n v="79"/>
    <s v="Y"/>
    <x v="0"/>
    <x v="1"/>
    <x v="0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0"/>
    <x v="15"/>
    <s v="WD"/>
    <s v="Normal"/>
    <x v="113"/>
  </r>
  <r>
    <x v="532"/>
    <n v="20"/>
    <x v="0"/>
    <x v="3"/>
    <n v="7200"/>
    <s v="Pave"/>
    <s v="NA"/>
    <x v="0"/>
    <x v="0"/>
    <s v="AllPub"/>
    <x v="0"/>
    <s v="Gtl"/>
    <s v="NAmes"/>
    <s v="Norm"/>
    <s v="Norm"/>
    <x v="0"/>
    <x v="1"/>
    <n v="5"/>
    <n v="7"/>
    <n v="1955"/>
    <s v="50's"/>
    <n v="2007"/>
    <n v="52"/>
    <s v="Y"/>
    <x v="1"/>
    <x v="0"/>
    <x v="0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4"/>
    <x v="23"/>
    <s v="WD"/>
    <s v="Normal"/>
    <x v="344"/>
  </r>
  <r>
    <x v="533"/>
    <n v="20"/>
    <x v="0"/>
    <x v="9"/>
    <n v="5000"/>
    <s v="Pave"/>
    <s v="NA"/>
    <x v="0"/>
    <x v="2"/>
    <s v="AllPub"/>
    <x v="0"/>
    <s v="Mod"/>
    <s v="BrkSide"/>
    <s v="Norm"/>
    <s v="Norm"/>
    <x v="0"/>
    <x v="1"/>
    <n v="1"/>
    <n v="3"/>
    <n v="1946"/>
    <s v="40's"/>
    <n v="1950"/>
    <n v="4"/>
    <s v="Y"/>
    <x v="0"/>
    <x v="1"/>
    <x v="1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1"/>
    <x v="31"/>
    <s v="WD"/>
    <s v="Normal"/>
    <x v="345"/>
  </r>
  <r>
    <x v="534"/>
    <n v="60"/>
    <x v="0"/>
    <x v="22"/>
    <n v="9056"/>
    <s v="Pave"/>
    <s v="NA"/>
    <x v="1"/>
    <x v="0"/>
    <s v="AllPub"/>
    <x v="0"/>
    <s v="Gtl"/>
    <s v="Gilbert"/>
    <s v="Norm"/>
    <s v="Norm"/>
    <x v="0"/>
    <x v="0"/>
    <n v="8"/>
    <n v="5"/>
    <n v="2004"/>
    <s v="2000's"/>
    <n v="2004"/>
    <n v="0"/>
    <s v="N"/>
    <x v="0"/>
    <x v="0"/>
    <x v="0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2"/>
    <x v="14"/>
    <s v="WD"/>
    <s v="Normal"/>
    <x v="94"/>
  </r>
  <r>
    <x v="535"/>
    <n v="190"/>
    <x v="0"/>
    <x v="10"/>
    <n v="7000"/>
    <s v="Pave"/>
    <s v="NA"/>
    <x v="0"/>
    <x v="0"/>
    <s v="AllPub"/>
    <x v="0"/>
    <s v="Gtl"/>
    <s v="Edwards"/>
    <s v="Norm"/>
    <s v="Norm"/>
    <x v="1"/>
    <x v="0"/>
    <n v="5"/>
    <n v="7"/>
    <n v="1910"/>
    <s v="1900's"/>
    <n v="1991"/>
    <n v="81"/>
    <s v="Y"/>
    <x v="0"/>
    <x v="1"/>
    <x v="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0"/>
    <x v="9"/>
    <s v="WD"/>
    <s v="Normal"/>
    <x v="344"/>
  </r>
  <r>
    <x v="536"/>
    <n v="60"/>
    <x v="0"/>
    <x v="15"/>
    <n v="8924"/>
    <s v="Pave"/>
    <s v="NA"/>
    <x v="1"/>
    <x v="0"/>
    <s v="AllPub"/>
    <x v="3"/>
    <s v="Gtl"/>
    <s v="CollgCr"/>
    <s v="Norm"/>
    <s v="Norm"/>
    <x v="0"/>
    <x v="0"/>
    <n v="7"/>
    <n v="5"/>
    <n v="1998"/>
    <s v="90's"/>
    <n v="1999"/>
    <n v="1"/>
    <s v="Y"/>
    <x v="0"/>
    <x v="1"/>
    <x v="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0"/>
    <x v="22"/>
    <s v="WD"/>
    <s v="Normal"/>
    <x v="304"/>
  </r>
  <r>
    <x v="537"/>
    <n v="20"/>
    <x v="0"/>
    <x v="7"/>
    <n v="12735"/>
    <s v="Pave"/>
    <s v="NA"/>
    <x v="1"/>
    <x v="0"/>
    <s v="AllPub"/>
    <x v="1"/>
    <s v="Gtl"/>
    <s v="NAmes"/>
    <s v="Norm"/>
    <s v="Norm"/>
    <x v="0"/>
    <x v="1"/>
    <n v="4"/>
    <n v="5"/>
    <n v="1972"/>
    <s v="70's"/>
    <n v="1972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0"/>
    <x v="8"/>
    <s v="COD"/>
    <s v="Normal"/>
    <x v="346"/>
  </r>
  <r>
    <x v="538"/>
    <n v="20"/>
    <x v="0"/>
    <x v="7"/>
    <n v="11553"/>
    <s v="Pave"/>
    <s v="NA"/>
    <x v="1"/>
    <x v="0"/>
    <s v="AllPub"/>
    <x v="0"/>
    <s v="Gtl"/>
    <s v="Sawyer"/>
    <s v="Norm"/>
    <s v="Norm"/>
    <x v="0"/>
    <x v="1"/>
    <n v="5"/>
    <n v="5"/>
    <n v="1968"/>
    <s v="60's"/>
    <n v="1968"/>
    <n v="0"/>
    <s v="N"/>
    <x v="0"/>
    <x v="1"/>
    <x v="1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2"/>
    <x v="10"/>
    <s v="WD"/>
    <s v="Normal"/>
    <x v="58"/>
  </r>
  <r>
    <x v="539"/>
    <n v="20"/>
    <x v="0"/>
    <x v="7"/>
    <n v="11423"/>
    <s v="Pave"/>
    <s v="NA"/>
    <x v="0"/>
    <x v="0"/>
    <s v="AllPub"/>
    <x v="0"/>
    <s v="Gtl"/>
    <s v="CollgCr"/>
    <s v="Norm"/>
    <s v="Norm"/>
    <x v="0"/>
    <x v="1"/>
    <n v="8"/>
    <n v="5"/>
    <n v="2001"/>
    <s v="2000's"/>
    <n v="2002"/>
    <n v="1"/>
    <s v="Y"/>
    <x v="0"/>
    <x v="0"/>
    <x v="0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4"/>
    <x v="19"/>
    <s v="WD"/>
    <s v="Normal"/>
    <x v="347"/>
  </r>
  <r>
    <x v="540"/>
    <n v="20"/>
    <x v="0"/>
    <x v="5"/>
    <n v="14601"/>
    <s v="Pave"/>
    <s v="NA"/>
    <x v="0"/>
    <x v="0"/>
    <s v="AllPub"/>
    <x v="0"/>
    <s v="Gtl"/>
    <s v="Timber"/>
    <s v="Norm"/>
    <s v="Norm"/>
    <x v="0"/>
    <x v="1"/>
    <n v="9"/>
    <n v="5"/>
    <n v="2006"/>
    <s v="2000's"/>
    <n v="2006"/>
    <n v="0"/>
    <s v="N"/>
    <x v="1"/>
    <x v="0"/>
    <x v="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3"/>
    <x v="43"/>
    <s v="WD"/>
    <s v="Normal"/>
    <x v="155"/>
  </r>
  <r>
    <x v="541"/>
    <n v="60"/>
    <x v="0"/>
    <x v="7"/>
    <n v="11000"/>
    <s v="Pave"/>
    <s v="NA"/>
    <x v="0"/>
    <x v="0"/>
    <s v="AllPub"/>
    <x v="1"/>
    <s v="Gtl"/>
    <s v="NoRidge"/>
    <s v="Norm"/>
    <s v="Norm"/>
    <x v="0"/>
    <x v="0"/>
    <n v="8"/>
    <n v="5"/>
    <n v="2000"/>
    <s v="2000's"/>
    <n v="2000"/>
    <n v="0"/>
    <s v="N"/>
    <x v="0"/>
    <x v="0"/>
    <x v="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"/>
    <x v="18"/>
    <s v="WD"/>
    <s v="Normal"/>
    <x v="348"/>
  </r>
  <r>
    <x v="542"/>
    <n v="20"/>
    <x v="0"/>
    <x v="38"/>
    <n v="10140"/>
    <s v="Pave"/>
    <s v="NA"/>
    <x v="0"/>
    <x v="0"/>
    <s v="AllPub"/>
    <x v="0"/>
    <s v="Gtl"/>
    <s v="NWAmes"/>
    <s v="RRAn"/>
    <s v="Norm"/>
    <x v="0"/>
    <x v="1"/>
    <n v="7"/>
    <n v="5"/>
    <n v="1998"/>
    <s v="90's"/>
    <n v="1999"/>
    <n v="1"/>
    <s v="Y"/>
    <x v="0"/>
    <x v="1"/>
    <x v="0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3"/>
    <x v="25"/>
    <s v="WD"/>
    <s v="Normal"/>
    <x v="349"/>
  </r>
  <r>
    <x v="543"/>
    <n v="120"/>
    <x v="4"/>
    <x v="47"/>
    <n v="4058"/>
    <s v="Pave"/>
    <s v="NA"/>
    <x v="0"/>
    <x v="0"/>
    <s v="AllPub"/>
    <x v="0"/>
    <s v="Gtl"/>
    <s v="NAmes"/>
    <s v="Norm"/>
    <s v="Norm"/>
    <x v="3"/>
    <x v="4"/>
    <n v="7"/>
    <n v="5"/>
    <n v="1998"/>
    <s v="90's"/>
    <n v="1998"/>
    <n v="0"/>
    <s v="N"/>
    <x v="0"/>
    <x v="1"/>
    <x v="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"/>
    <x v="18"/>
    <s v="WD"/>
    <s v="Normal"/>
    <x v="325"/>
  </r>
  <r>
    <x v="544"/>
    <n v="60"/>
    <x v="0"/>
    <x v="87"/>
    <n v="17104"/>
    <s v="Pave"/>
    <s v="NA"/>
    <x v="1"/>
    <x v="0"/>
    <s v="AllPub"/>
    <x v="0"/>
    <s v="Gtl"/>
    <s v="Gilbert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x v="24"/>
    <s v="New"/>
    <s v="Partial"/>
    <x v="350"/>
  </r>
  <r>
    <x v="545"/>
    <n v="50"/>
    <x v="0"/>
    <x v="7"/>
    <n v="13837"/>
    <s v="Pave"/>
    <s v="NA"/>
    <x v="1"/>
    <x v="0"/>
    <s v="AllPub"/>
    <x v="2"/>
    <s v="Gtl"/>
    <s v="NWAmes"/>
    <s v="Norm"/>
    <s v="Norm"/>
    <x v="0"/>
    <x v="2"/>
    <n v="7"/>
    <n v="5"/>
    <n v="1988"/>
    <s v="80's"/>
    <n v="1988"/>
    <n v="0"/>
    <s v="N"/>
    <x v="0"/>
    <x v="1"/>
    <x v="1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2"/>
    <x v="3"/>
    <s v="WD"/>
    <s v="Normal"/>
    <x v="351"/>
  </r>
  <r>
    <x v="546"/>
    <n v="50"/>
    <x v="0"/>
    <x v="10"/>
    <n v="8737"/>
    <s v="Pave"/>
    <s v="NA"/>
    <x v="1"/>
    <x v="1"/>
    <s v="AllPub"/>
    <x v="0"/>
    <s v="Gtl"/>
    <s v="BrkSide"/>
    <s v="Norm"/>
    <s v="Norm"/>
    <x v="0"/>
    <x v="2"/>
    <n v="6"/>
    <n v="7"/>
    <n v="1923"/>
    <s v="20's"/>
    <n v="1950"/>
    <n v="27"/>
    <s v="Y"/>
    <x v="0"/>
    <x v="1"/>
    <x v="1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x v="1"/>
    <s v="WD"/>
    <s v="Normal"/>
    <x v="171"/>
  </r>
  <r>
    <x v="547"/>
    <n v="85"/>
    <x v="0"/>
    <x v="61"/>
    <n v="7244"/>
    <s v="Pave"/>
    <s v="NA"/>
    <x v="0"/>
    <x v="0"/>
    <s v="AllPub"/>
    <x v="0"/>
    <s v="Gtl"/>
    <s v="Mitchel"/>
    <s v="Norm"/>
    <s v="Norm"/>
    <x v="0"/>
    <x v="4"/>
    <n v="5"/>
    <n v="7"/>
    <n v="1970"/>
    <s v="70's"/>
    <n v="1970"/>
    <n v="0"/>
    <s v="N"/>
    <x v="0"/>
    <x v="1"/>
    <x v="1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1"/>
    <x v="48"/>
    <s v="WD"/>
    <s v="Normal"/>
    <x v="10"/>
  </r>
  <r>
    <x v="548"/>
    <n v="20"/>
    <x v="1"/>
    <x v="81"/>
    <n v="8235"/>
    <s v="Pave"/>
    <s v="NA"/>
    <x v="1"/>
    <x v="3"/>
    <s v="AllPub"/>
    <x v="0"/>
    <s v="Gtl"/>
    <s v="OldTown"/>
    <s v="Feedr"/>
    <s v="RRNn"/>
    <x v="0"/>
    <x v="1"/>
    <n v="5"/>
    <n v="7"/>
    <n v="1955"/>
    <s v="50's"/>
    <n v="1995"/>
    <n v="40"/>
    <s v="Y"/>
    <x v="0"/>
    <x v="1"/>
    <x v="0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0"/>
    <x v="15"/>
    <s v="WD"/>
    <s v="Normal"/>
    <x v="122"/>
  </r>
  <r>
    <x v="549"/>
    <n v="60"/>
    <x v="3"/>
    <x v="6"/>
    <n v="9375"/>
    <s v="Pave"/>
    <s v="NA"/>
    <x v="0"/>
    <x v="0"/>
    <s v="AllPub"/>
    <x v="0"/>
    <s v="Gtl"/>
    <s v="Somerst"/>
    <s v="Norm"/>
    <s v="Norm"/>
    <x v="0"/>
    <x v="0"/>
    <n v="7"/>
    <n v="5"/>
    <n v="2003"/>
    <s v="2000's"/>
    <n v="2004"/>
    <n v="1"/>
    <s v="Y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3"/>
    <x v="7"/>
    <s v="WD"/>
    <s v="Normal"/>
    <x v="352"/>
  </r>
  <r>
    <x v="550"/>
    <n v="120"/>
    <x v="0"/>
    <x v="91"/>
    <n v="4043"/>
    <s v="Pave"/>
    <s v="NA"/>
    <x v="0"/>
    <x v="0"/>
    <s v="AllPub"/>
    <x v="0"/>
    <s v="Gtl"/>
    <s v="NPkVill"/>
    <s v="Norm"/>
    <s v="Norm"/>
    <x v="3"/>
    <x v="1"/>
    <n v="6"/>
    <n v="6"/>
    <n v="1977"/>
    <s v="70's"/>
    <n v="1977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0"/>
    <x v="41"/>
    <s v="COD"/>
    <s v="Abnorml"/>
    <x v="3"/>
  </r>
  <r>
    <x v="551"/>
    <n v="20"/>
    <x v="1"/>
    <x v="9"/>
    <n v="6000"/>
    <s v="Pave"/>
    <s v="NA"/>
    <x v="0"/>
    <x v="0"/>
    <s v="AllPub"/>
    <x v="0"/>
    <s v="Gtl"/>
    <s v="OldTown"/>
    <s v="Norm"/>
    <s v="Norm"/>
    <x v="0"/>
    <x v="1"/>
    <n v="5"/>
    <n v="6"/>
    <n v="1957"/>
    <s v="50's"/>
    <n v="1957"/>
    <n v="0"/>
    <s v="N"/>
    <x v="0"/>
    <x v="1"/>
    <x v="1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0"/>
    <x v="15"/>
    <s v="WD"/>
    <s v="Normal"/>
    <x v="353"/>
  </r>
  <r>
    <x v="552"/>
    <n v="20"/>
    <x v="0"/>
    <x v="77"/>
    <n v="11146"/>
    <s v="Pave"/>
    <s v="NA"/>
    <x v="1"/>
    <x v="0"/>
    <s v="AllPub"/>
    <x v="0"/>
    <s v="Gtl"/>
    <s v="NridgHt"/>
    <s v="Norm"/>
    <s v="Norm"/>
    <x v="0"/>
    <x v="1"/>
    <n v="8"/>
    <n v="5"/>
    <n v="2006"/>
    <s v="2000's"/>
    <n v="2006"/>
    <n v="0"/>
    <s v="N"/>
    <x v="1"/>
    <x v="0"/>
    <x v="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3"/>
    <x v="20"/>
    <s v="WD"/>
    <s v="Normal"/>
    <x v="354"/>
  </r>
  <r>
    <x v="553"/>
    <n v="20"/>
    <x v="0"/>
    <x v="66"/>
    <n v="8777"/>
    <s v="Pave"/>
    <s v="NA"/>
    <x v="0"/>
    <x v="0"/>
    <s v="AllPub"/>
    <x v="0"/>
    <s v="Gtl"/>
    <s v="Edwards"/>
    <s v="Feedr"/>
    <s v="Norm"/>
    <x v="0"/>
    <x v="1"/>
    <n v="4"/>
    <n v="5"/>
    <n v="1949"/>
    <s v="40's"/>
    <n v="2003"/>
    <n v="54"/>
    <s v="Y"/>
    <x v="0"/>
    <x v="0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3"/>
    <x v="16"/>
    <s v="WD"/>
    <s v="Normal"/>
    <x v="280"/>
  </r>
  <r>
    <x v="554"/>
    <n v="60"/>
    <x v="0"/>
    <x v="5"/>
    <n v="10625"/>
    <s v="Pave"/>
    <s v="NA"/>
    <x v="0"/>
    <x v="0"/>
    <s v="AllPub"/>
    <x v="0"/>
    <s v="Gtl"/>
    <s v="NridgHt"/>
    <s v="Norm"/>
    <s v="Norm"/>
    <x v="0"/>
    <x v="0"/>
    <n v="7"/>
    <n v="5"/>
    <n v="2003"/>
    <s v="2000's"/>
    <n v="2004"/>
    <n v="1"/>
    <s v="Y"/>
    <x v="0"/>
    <x v="0"/>
    <x v="0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0"/>
    <x v="46"/>
    <s v="WD"/>
    <s v="Normal"/>
    <x v="240"/>
  </r>
  <r>
    <x v="555"/>
    <n v="45"/>
    <x v="1"/>
    <x v="87"/>
    <n v="6380"/>
    <s v="Pave"/>
    <s v="NA"/>
    <x v="0"/>
    <x v="0"/>
    <s v="AllPub"/>
    <x v="0"/>
    <s v="Gtl"/>
    <s v="BrkSide"/>
    <s v="Norm"/>
    <s v="Norm"/>
    <x v="0"/>
    <x v="3"/>
    <n v="5"/>
    <n v="6"/>
    <n v="1922"/>
    <s v="20's"/>
    <n v="1950"/>
    <n v="28"/>
    <s v="Y"/>
    <x v="0"/>
    <x v="1"/>
    <x v="1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2"/>
    <x v="33"/>
    <s v="WD"/>
    <s v="Normal"/>
    <x v="46"/>
  </r>
  <r>
    <x v="556"/>
    <n v="20"/>
    <x v="0"/>
    <x v="35"/>
    <n v="14850"/>
    <s v="Pave"/>
    <s v="NA"/>
    <x v="1"/>
    <x v="0"/>
    <s v="AllPub"/>
    <x v="0"/>
    <s v="Gtl"/>
    <s v="NAmes"/>
    <s v="Norm"/>
    <s v="Norm"/>
    <x v="0"/>
    <x v="1"/>
    <n v="5"/>
    <n v="5"/>
    <n v="1957"/>
    <s v="50's"/>
    <n v="1957"/>
    <n v="0"/>
    <s v="N"/>
    <x v="0"/>
    <x v="1"/>
    <x v="1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2"/>
    <x v="28"/>
    <s v="WD"/>
    <s v="Normal"/>
    <x v="42"/>
  </r>
  <r>
    <x v="557"/>
    <n v="50"/>
    <x v="2"/>
    <x v="3"/>
    <n v="11040"/>
    <s v="Pave"/>
    <s v="NA"/>
    <x v="0"/>
    <x v="2"/>
    <s v="AllPub"/>
    <x v="0"/>
    <s v="Mod"/>
    <s v="IDOTRR"/>
    <s v="Norm"/>
    <s v="Norm"/>
    <x v="0"/>
    <x v="2"/>
    <n v="4"/>
    <n v="6"/>
    <n v="1920"/>
    <s v="20's"/>
    <n v="1950"/>
    <n v="30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x v="24"/>
    <s v="COD"/>
    <s v="Normal"/>
    <x v="280"/>
  </r>
  <r>
    <x v="558"/>
    <n v="60"/>
    <x v="0"/>
    <x v="15"/>
    <n v="21872"/>
    <s v="Pave"/>
    <s v="NA"/>
    <x v="2"/>
    <x v="3"/>
    <s v="AllPub"/>
    <x v="1"/>
    <s v="Gtl"/>
    <s v="Gilbert"/>
    <s v="Norm"/>
    <s v="Norm"/>
    <x v="0"/>
    <x v="0"/>
    <n v="7"/>
    <n v="5"/>
    <n v="1996"/>
    <s v="90's"/>
    <n v="1997"/>
    <n v="1"/>
    <s v="Y"/>
    <x v="0"/>
    <x v="1"/>
    <x v="0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0"/>
    <x v="46"/>
    <s v="WD"/>
    <s v="Normal"/>
    <x v="216"/>
  </r>
  <r>
    <x v="559"/>
    <n v="120"/>
    <x v="0"/>
    <x v="7"/>
    <n v="3196"/>
    <s v="Pave"/>
    <s v="NA"/>
    <x v="0"/>
    <x v="0"/>
    <s v="AllPub"/>
    <x v="0"/>
    <s v="Gtl"/>
    <s v="Blmngtn"/>
    <s v="Norm"/>
    <s v="Norm"/>
    <x v="3"/>
    <x v="1"/>
    <n v="7"/>
    <n v="5"/>
    <n v="2003"/>
    <s v="2000's"/>
    <n v="2004"/>
    <n v="1"/>
    <s v="Y"/>
    <x v="0"/>
    <x v="0"/>
    <x v="0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2"/>
    <x v="14"/>
    <s v="WD"/>
    <s v="Normal"/>
    <x v="338"/>
  </r>
  <r>
    <x v="560"/>
    <n v="20"/>
    <x v="0"/>
    <x v="7"/>
    <n v="11341"/>
    <s v="Pave"/>
    <s v="NA"/>
    <x v="1"/>
    <x v="0"/>
    <s v="AllPub"/>
    <x v="0"/>
    <s v="Gtl"/>
    <s v="Sawyer"/>
    <s v="Norm"/>
    <s v="Norm"/>
    <x v="0"/>
    <x v="1"/>
    <n v="5"/>
    <n v="6"/>
    <n v="1957"/>
    <s v="50's"/>
    <n v="1996"/>
    <n v="39"/>
    <s v="Y"/>
    <x v="0"/>
    <x v="1"/>
    <x v="0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4"/>
    <x v="19"/>
    <s v="WD"/>
    <s v="Normal"/>
    <x v="355"/>
  </r>
  <r>
    <x v="561"/>
    <n v="20"/>
    <x v="0"/>
    <x v="44"/>
    <n v="10010"/>
    <s v="Pave"/>
    <s v="NA"/>
    <x v="0"/>
    <x v="0"/>
    <s v="AllPub"/>
    <x v="0"/>
    <s v="Mod"/>
    <s v="Mitchel"/>
    <s v="Norm"/>
    <s v="Norm"/>
    <x v="0"/>
    <x v="1"/>
    <n v="5"/>
    <n v="5"/>
    <n v="1974"/>
    <s v="70's"/>
    <n v="1975"/>
    <n v="1"/>
    <s v="Y"/>
    <x v="0"/>
    <x v="1"/>
    <x v="1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2"/>
    <x v="42"/>
    <s v="WD"/>
    <s v="Normal"/>
    <x v="40"/>
  </r>
  <r>
    <x v="562"/>
    <n v="30"/>
    <x v="0"/>
    <x v="31"/>
    <n v="13907"/>
    <s v="Pave"/>
    <s v="NA"/>
    <x v="0"/>
    <x v="0"/>
    <s v="AllPub"/>
    <x v="0"/>
    <s v="Gtl"/>
    <s v="Edwards"/>
    <s v="Norm"/>
    <s v="Norm"/>
    <x v="0"/>
    <x v="1"/>
    <n v="5"/>
    <n v="6"/>
    <n v="1940"/>
    <s v="40's"/>
    <n v="1969"/>
    <n v="29"/>
    <s v="Y"/>
    <x v="0"/>
    <x v="1"/>
    <x v="1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0"/>
    <x v="22"/>
    <s v="WD"/>
    <s v="Normal"/>
    <x v="280"/>
  </r>
  <r>
    <x v="563"/>
    <n v="50"/>
    <x v="0"/>
    <x v="13"/>
    <n v="21780"/>
    <s v="Pave"/>
    <s v="NA"/>
    <x v="0"/>
    <x v="0"/>
    <s v="AllPub"/>
    <x v="0"/>
    <s v="Gtl"/>
    <s v="Edwards"/>
    <s v="Norm"/>
    <s v="Norm"/>
    <x v="0"/>
    <x v="2"/>
    <n v="6"/>
    <n v="7"/>
    <n v="1918"/>
    <s v="10's"/>
    <n v="1950"/>
    <n v="32"/>
    <s v="Y"/>
    <x v="0"/>
    <x v="1"/>
    <x v="1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0"/>
    <x v="22"/>
    <s v="WD"/>
    <s v="Normal"/>
    <x v="68"/>
  </r>
  <r>
    <x v="564"/>
    <n v="60"/>
    <x v="0"/>
    <x v="7"/>
    <n v="13346"/>
    <s v="Pave"/>
    <s v="NA"/>
    <x v="1"/>
    <x v="0"/>
    <s v="AllPub"/>
    <x v="3"/>
    <s v="Gtl"/>
    <s v="NoRidge"/>
    <s v="Norm"/>
    <s v="Norm"/>
    <x v="0"/>
    <x v="0"/>
    <n v="7"/>
    <n v="5"/>
    <n v="1992"/>
    <s v="90's"/>
    <n v="2000"/>
    <n v="8"/>
    <s v="Y"/>
    <x v="0"/>
    <x v="0"/>
    <x v="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2"/>
    <x v="10"/>
    <s v="WD"/>
    <s v="Normal"/>
    <x v="356"/>
  </r>
  <r>
    <x v="565"/>
    <n v="70"/>
    <x v="0"/>
    <x v="13"/>
    <n v="6858"/>
    <s v="Pave"/>
    <s v="NA"/>
    <x v="0"/>
    <x v="1"/>
    <s v="AllPub"/>
    <x v="2"/>
    <s v="Gtl"/>
    <s v="SWISU"/>
    <s v="Norm"/>
    <s v="Norm"/>
    <x v="0"/>
    <x v="0"/>
    <n v="6"/>
    <n v="4"/>
    <n v="1915"/>
    <s v="10's"/>
    <n v="1950"/>
    <n v="35"/>
    <s v="Y"/>
    <x v="0"/>
    <x v="1"/>
    <x v="1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4"/>
    <x v="19"/>
    <s v="WD"/>
    <s v="Normal"/>
    <x v="113"/>
  </r>
  <r>
    <x v="566"/>
    <n v="60"/>
    <x v="0"/>
    <x v="44"/>
    <n v="11198"/>
    <s v="Pave"/>
    <s v="NA"/>
    <x v="1"/>
    <x v="0"/>
    <s v="AllPub"/>
    <x v="0"/>
    <s v="Gtl"/>
    <s v="StoneBr"/>
    <s v="Norm"/>
    <s v="Norm"/>
    <x v="0"/>
    <x v="0"/>
    <n v="9"/>
    <n v="5"/>
    <n v="2005"/>
    <s v="2000's"/>
    <n v="2007"/>
    <n v="2"/>
    <s v="Y"/>
    <x v="1"/>
    <x v="0"/>
    <x v="0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0"/>
    <x v="15"/>
    <s v="WD"/>
    <s v="Normal"/>
    <x v="357"/>
  </r>
  <r>
    <x v="567"/>
    <n v="20"/>
    <x v="0"/>
    <x v="10"/>
    <n v="10171"/>
    <s v="Pave"/>
    <s v="NA"/>
    <x v="1"/>
    <x v="0"/>
    <s v="AllPub"/>
    <x v="0"/>
    <s v="Gtl"/>
    <s v="NridgHt"/>
    <s v="Norm"/>
    <s v="Norm"/>
    <x v="0"/>
    <x v="1"/>
    <n v="7"/>
    <n v="5"/>
    <n v="2004"/>
    <s v="2000's"/>
    <n v="2004"/>
    <n v="0"/>
    <s v="N"/>
    <x v="0"/>
    <x v="0"/>
    <x v="0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4"/>
    <x v="13"/>
    <s v="WD"/>
    <s v="Normal"/>
    <x v="89"/>
  </r>
  <r>
    <x v="568"/>
    <n v="50"/>
    <x v="0"/>
    <x v="63"/>
    <n v="12327"/>
    <s v="Pave"/>
    <s v="NA"/>
    <x v="1"/>
    <x v="2"/>
    <s v="AllPub"/>
    <x v="0"/>
    <s v="Mod"/>
    <s v="SawyerW"/>
    <s v="Norm"/>
    <s v="Norm"/>
    <x v="0"/>
    <x v="2"/>
    <n v="8"/>
    <n v="8"/>
    <n v="1983"/>
    <s v="80's"/>
    <n v="2009"/>
    <n v="26"/>
    <s v="Y"/>
    <x v="1"/>
    <x v="0"/>
    <x v="0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3"/>
    <x v="47"/>
    <s v="WD"/>
    <s v="Normal"/>
    <x v="358"/>
  </r>
  <r>
    <x v="569"/>
    <n v="90"/>
    <x v="0"/>
    <x v="7"/>
    <n v="7032"/>
    <s v="Pave"/>
    <s v="NA"/>
    <x v="1"/>
    <x v="0"/>
    <s v="AllPub"/>
    <x v="2"/>
    <s v="Gtl"/>
    <s v="NAmes"/>
    <s v="Norm"/>
    <s v="Norm"/>
    <x v="2"/>
    <x v="4"/>
    <n v="5"/>
    <n v="5"/>
    <n v="1979"/>
    <s v="70's"/>
    <n v="1979"/>
    <n v="0"/>
    <s v="N"/>
    <x v="0"/>
    <x v="1"/>
    <x v="1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2"/>
    <x v="21"/>
    <s v="WD"/>
    <s v="Normal"/>
    <x v="359"/>
  </r>
  <r>
    <x v="570"/>
    <n v="90"/>
    <x v="0"/>
    <x v="22"/>
    <n v="13101"/>
    <s v="Pave"/>
    <s v="NA"/>
    <x v="1"/>
    <x v="0"/>
    <s v="AllPub"/>
    <x v="0"/>
    <s v="Gtl"/>
    <s v="NAmes"/>
    <s v="Norm"/>
    <s v="Norm"/>
    <x v="2"/>
    <x v="1"/>
    <n v="5"/>
    <n v="5"/>
    <n v="1965"/>
    <s v="60's"/>
    <n v="1965"/>
    <n v="0"/>
    <s v="N"/>
    <x v="0"/>
    <x v="1"/>
    <x v="1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0"/>
    <x v="53"/>
    <s v="WD"/>
    <s v="Normal"/>
    <x v="360"/>
  </r>
  <r>
    <x v="571"/>
    <n v="20"/>
    <x v="0"/>
    <x v="3"/>
    <n v="7332"/>
    <s v="Pave"/>
    <s v="NA"/>
    <x v="0"/>
    <x v="0"/>
    <s v="AllPub"/>
    <x v="0"/>
    <s v="Gtl"/>
    <s v="NAmes"/>
    <s v="Norm"/>
    <s v="Norm"/>
    <x v="0"/>
    <x v="1"/>
    <n v="6"/>
    <n v="6"/>
    <n v="1959"/>
    <s v="50's"/>
    <n v="1959"/>
    <n v="0"/>
    <s v="N"/>
    <x v="0"/>
    <x v="1"/>
    <x v="1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2"/>
    <x v="14"/>
    <s v="WD"/>
    <s v="Abnorml"/>
    <x v="149"/>
  </r>
  <r>
    <x v="572"/>
    <n v="60"/>
    <x v="0"/>
    <x v="67"/>
    <n v="13159"/>
    <s v="Pave"/>
    <s v="NA"/>
    <x v="1"/>
    <x v="3"/>
    <s v="AllPub"/>
    <x v="2"/>
    <s v="Gtl"/>
    <s v="Timber"/>
    <s v="Norm"/>
    <s v="Norm"/>
    <x v="0"/>
    <x v="0"/>
    <n v="7"/>
    <n v="5"/>
    <n v="2009"/>
    <s v="2000's"/>
    <n v="2009"/>
    <n v="0"/>
    <s v="N"/>
    <x v="1"/>
    <x v="0"/>
    <x v="0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3"/>
    <x v="20"/>
    <s v="New"/>
    <s v="Partial"/>
    <x v="361"/>
  </r>
  <r>
    <x v="573"/>
    <n v="80"/>
    <x v="0"/>
    <x v="32"/>
    <n v="9967"/>
    <s v="Pave"/>
    <s v="NA"/>
    <x v="1"/>
    <x v="0"/>
    <s v="AllPub"/>
    <x v="0"/>
    <s v="Gtl"/>
    <s v="Gilbert"/>
    <s v="Norm"/>
    <s v="Norm"/>
    <x v="0"/>
    <x v="5"/>
    <n v="7"/>
    <n v="5"/>
    <n v="2000"/>
    <s v="2000's"/>
    <n v="2000"/>
    <n v="0"/>
    <s v="N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1"/>
    <x v="27"/>
    <s v="WD"/>
    <s v="Normal"/>
    <x v="40"/>
  </r>
  <r>
    <x v="574"/>
    <n v="80"/>
    <x v="0"/>
    <x v="10"/>
    <n v="10500"/>
    <s v="Pave"/>
    <s v="NA"/>
    <x v="0"/>
    <x v="0"/>
    <s v="AllPub"/>
    <x v="1"/>
    <s v="Gtl"/>
    <s v="NAmes"/>
    <s v="Norm"/>
    <s v="Norm"/>
    <x v="0"/>
    <x v="5"/>
    <n v="5"/>
    <n v="7"/>
    <n v="1971"/>
    <s v="70's"/>
    <n v="2005"/>
    <n v="34"/>
    <s v="Y"/>
    <x v="1"/>
    <x v="0"/>
    <x v="0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1"/>
    <x v="27"/>
    <s v="WD"/>
    <s v="Normal"/>
    <x v="19"/>
  </r>
  <r>
    <x v="575"/>
    <n v="50"/>
    <x v="0"/>
    <x v="1"/>
    <n v="8480"/>
    <s v="Pave"/>
    <s v="NA"/>
    <x v="0"/>
    <x v="0"/>
    <s v="AllPub"/>
    <x v="0"/>
    <s v="Gtl"/>
    <s v="NAmes"/>
    <s v="Norm"/>
    <s v="Norm"/>
    <x v="0"/>
    <x v="2"/>
    <n v="5"/>
    <n v="5"/>
    <n v="1947"/>
    <s v="40's"/>
    <n v="1950"/>
    <n v="3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0"/>
    <x v="41"/>
    <s v="COD"/>
    <s v="Abnorml"/>
    <x v="362"/>
  </r>
  <r>
    <x v="576"/>
    <n v="50"/>
    <x v="0"/>
    <x v="27"/>
    <n v="6292"/>
    <s v="Pave"/>
    <s v="NA"/>
    <x v="0"/>
    <x v="0"/>
    <s v="AllPub"/>
    <x v="0"/>
    <s v="Gtl"/>
    <s v="SWISU"/>
    <s v="Norm"/>
    <s v="Norm"/>
    <x v="0"/>
    <x v="2"/>
    <n v="7"/>
    <n v="7"/>
    <n v="1928"/>
    <s v="20's"/>
    <n v="1950"/>
    <n v="22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3"/>
    <x v="30"/>
    <s v="WD"/>
    <s v="Normal"/>
    <x v="35"/>
  </r>
  <r>
    <x v="577"/>
    <n v="80"/>
    <x v="0"/>
    <x v="82"/>
    <n v="11777"/>
    <s v="Pave"/>
    <s v="NA"/>
    <x v="1"/>
    <x v="0"/>
    <s v="AllPub"/>
    <x v="0"/>
    <s v="Gtl"/>
    <s v="Sawyer"/>
    <s v="Norm"/>
    <s v="Norm"/>
    <x v="0"/>
    <x v="5"/>
    <n v="5"/>
    <n v="6"/>
    <n v="1966"/>
    <s v="60's"/>
    <n v="1966"/>
    <n v="0"/>
    <s v="N"/>
    <x v="0"/>
    <x v="1"/>
    <x v="1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2"/>
    <x v="28"/>
    <s v="WD"/>
    <s v="Abnorml"/>
    <x v="81"/>
  </r>
  <r>
    <x v="578"/>
    <n v="160"/>
    <x v="3"/>
    <x v="47"/>
    <n v="3604"/>
    <s v="Pave"/>
    <s v="Pave"/>
    <x v="0"/>
    <x v="0"/>
    <s v="AllPub"/>
    <x v="2"/>
    <s v="Gtl"/>
    <s v="Somerst"/>
    <s v="Norm"/>
    <s v="Norm"/>
    <x v="3"/>
    <x v="0"/>
    <n v="7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x v="0"/>
    <s v="WD"/>
    <s v="Abnorml"/>
    <x v="363"/>
  </r>
  <r>
    <x v="579"/>
    <n v="50"/>
    <x v="1"/>
    <x v="33"/>
    <n v="12150"/>
    <s v="Pave"/>
    <s v="Grvl"/>
    <x v="0"/>
    <x v="0"/>
    <s v="AllPub"/>
    <x v="0"/>
    <s v="Gtl"/>
    <s v="OldTown"/>
    <s v="Norm"/>
    <s v="Norm"/>
    <x v="0"/>
    <x v="2"/>
    <n v="5"/>
    <n v="5"/>
    <n v="1954"/>
    <s v="50's"/>
    <n v="1954"/>
    <n v="0"/>
    <s v="N"/>
    <x v="0"/>
    <x v="1"/>
    <x v="1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0"/>
    <x v="53"/>
    <s v="WD"/>
    <s v="Normal"/>
    <x v="364"/>
  </r>
  <r>
    <x v="580"/>
    <n v="20"/>
    <x v="0"/>
    <x v="7"/>
    <n v="14585"/>
    <s v="Pave"/>
    <s v="NA"/>
    <x v="1"/>
    <x v="0"/>
    <s v="AllPub"/>
    <x v="3"/>
    <s v="Gtl"/>
    <s v="NAmes"/>
    <s v="Norm"/>
    <s v="Norm"/>
    <x v="0"/>
    <x v="1"/>
    <n v="6"/>
    <n v="6"/>
    <n v="1960"/>
    <s v="60's"/>
    <n v="1987"/>
    <n v="27"/>
    <s v="Y"/>
    <x v="0"/>
    <x v="1"/>
    <x v="1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"/>
    <x v="18"/>
    <s v="WD"/>
    <s v="Normal"/>
    <x v="365"/>
  </r>
  <r>
    <x v="581"/>
    <n v="20"/>
    <x v="0"/>
    <x v="18"/>
    <n v="12704"/>
    <s v="Pave"/>
    <s v="NA"/>
    <x v="0"/>
    <x v="0"/>
    <s v="AllPub"/>
    <x v="0"/>
    <s v="Gtl"/>
    <s v="NridgHt"/>
    <s v="Norm"/>
    <s v="Norm"/>
    <x v="0"/>
    <x v="1"/>
    <n v="8"/>
    <n v="5"/>
    <n v="2008"/>
    <s v="2000's"/>
    <n v="2009"/>
    <n v="1"/>
    <s v="Y"/>
    <x v="1"/>
    <x v="0"/>
    <x v="0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3"/>
    <x v="30"/>
    <s v="New"/>
    <s v="Partial"/>
    <x v="366"/>
  </r>
  <r>
    <x v="582"/>
    <n v="90"/>
    <x v="0"/>
    <x v="33"/>
    <n v="11841"/>
    <s v="Grvl"/>
    <s v="NA"/>
    <x v="0"/>
    <x v="0"/>
    <s v="AllPub"/>
    <x v="0"/>
    <s v="Gtl"/>
    <s v="Edwards"/>
    <s v="Norm"/>
    <s v="Norm"/>
    <x v="2"/>
    <x v="4"/>
    <n v="6"/>
    <n v="5"/>
    <n v="1990"/>
    <s v="90's"/>
    <n v="1990"/>
    <n v="0"/>
    <s v="N"/>
    <x v="0"/>
    <x v="1"/>
    <x v="1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x v="1"/>
    <s v="WD"/>
    <s v="Normal"/>
    <x v="362"/>
  </r>
  <r>
    <x v="583"/>
    <n v="75"/>
    <x v="1"/>
    <x v="6"/>
    <n v="13500"/>
    <s v="Pave"/>
    <s v="NA"/>
    <x v="0"/>
    <x v="0"/>
    <s v="AllPub"/>
    <x v="0"/>
    <s v="Gtl"/>
    <s v="OldTown"/>
    <s v="Artery"/>
    <s v="PosA"/>
    <x v="0"/>
    <x v="6"/>
    <n v="10"/>
    <n v="9"/>
    <n v="1893"/>
    <s v="1890's"/>
    <n v="2000"/>
    <n v="107"/>
    <s v="Y"/>
    <x v="0"/>
    <x v="0"/>
    <x v="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0"/>
    <x v="22"/>
    <s v="WD"/>
    <s v="Normal"/>
    <x v="357"/>
  </r>
  <r>
    <x v="584"/>
    <n v="50"/>
    <x v="1"/>
    <x v="8"/>
    <n v="6120"/>
    <s v="Pave"/>
    <s v="NA"/>
    <x v="0"/>
    <x v="0"/>
    <s v="AllPub"/>
    <x v="0"/>
    <s v="Gtl"/>
    <s v="BrkSide"/>
    <s v="Norm"/>
    <s v="Norm"/>
    <x v="0"/>
    <x v="2"/>
    <n v="4"/>
    <n v="7"/>
    <n v="1935"/>
    <s v="30's"/>
    <n v="1995"/>
    <n v="60"/>
    <s v="Y"/>
    <x v="0"/>
    <x v="1"/>
    <x v="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3"/>
    <x v="20"/>
    <s v="WD"/>
    <s v="Normal"/>
    <x v="325"/>
  </r>
  <r>
    <x v="585"/>
    <n v="20"/>
    <x v="0"/>
    <x v="50"/>
    <n v="11443"/>
    <s v="Pave"/>
    <s v="NA"/>
    <x v="0"/>
    <x v="0"/>
    <s v="AllPub"/>
    <x v="0"/>
    <s v="Gtl"/>
    <s v="Timber"/>
    <s v="Norm"/>
    <s v="Norm"/>
    <x v="0"/>
    <x v="1"/>
    <n v="8"/>
    <n v="5"/>
    <n v="2005"/>
    <s v="2000's"/>
    <n v="2006"/>
    <n v="1"/>
    <s v="Y"/>
    <x v="1"/>
    <x v="0"/>
    <x v="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2"/>
    <x v="40"/>
    <s v="New"/>
    <s v="Partial"/>
    <x v="367"/>
  </r>
  <r>
    <x v="586"/>
    <n v="30"/>
    <x v="0"/>
    <x v="49"/>
    <n v="10267"/>
    <s v="Pave"/>
    <s v="NA"/>
    <x v="0"/>
    <x v="0"/>
    <s v="AllPub"/>
    <x v="0"/>
    <s v="Gtl"/>
    <s v="BrkSide"/>
    <s v="RRAn"/>
    <s v="Norm"/>
    <x v="0"/>
    <x v="1"/>
    <n v="6"/>
    <n v="7"/>
    <n v="1918"/>
    <s v="10's"/>
    <n v="2000"/>
    <n v="82"/>
    <s v="Y"/>
    <x v="0"/>
    <x v="0"/>
    <x v="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0"/>
    <x v="11"/>
    <s v="WD"/>
    <s v="Normal"/>
    <x v="52"/>
  </r>
  <r>
    <x v="587"/>
    <n v="85"/>
    <x v="0"/>
    <x v="22"/>
    <n v="8740"/>
    <s v="Pave"/>
    <s v="NA"/>
    <x v="1"/>
    <x v="0"/>
    <s v="AllPub"/>
    <x v="0"/>
    <s v="Gtl"/>
    <s v="Sawyer"/>
    <s v="Norm"/>
    <s v="Norm"/>
    <x v="0"/>
    <x v="4"/>
    <n v="5"/>
    <n v="6"/>
    <n v="1982"/>
    <s v="80's"/>
    <n v="1982"/>
    <n v="0"/>
    <s v="N"/>
    <x v="0"/>
    <x v="1"/>
    <x v="1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3"/>
    <x v="20"/>
    <s v="WD"/>
    <s v="Normal"/>
    <x v="193"/>
  </r>
  <r>
    <x v="588"/>
    <n v="20"/>
    <x v="0"/>
    <x v="0"/>
    <n v="25095"/>
    <s v="Pave"/>
    <s v="NA"/>
    <x v="1"/>
    <x v="2"/>
    <s v="AllPub"/>
    <x v="0"/>
    <s v="Sev"/>
    <s v="ClearCr"/>
    <s v="Norm"/>
    <s v="Norm"/>
    <x v="0"/>
    <x v="1"/>
    <n v="5"/>
    <n v="8"/>
    <n v="1968"/>
    <s v="60's"/>
    <n v="2003"/>
    <n v="35"/>
    <s v="Y"/>
    <x v="0"/>
    <x v="0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3"/>
    <x v="25"/>
    <s v="WD"/>
    <s v="Partial"/>
    <x v="5"/>
  </r>
  <r>
    <x v="589"/>
    <n v="40"/>
    <x v="1"/>
    <x v="9"/>
    <n v="9100"/>
    <s v="Pave"/>
    <s v="NA"/>
    <x v="0"/>
    <x v="0"/>
    <s v="AllPub"/>
    <x v="0"/>
    <s v="Gtl"/>
    <s v="BrkSide"/>
    <s v="RRAn"/>
    <s v="Feedr"/>
    <x v="0"/>
    <x v="1"/>
    <n v="5"/>
    <n v="6"/>
    <n v="1930"/>
    <s v="30's"/>
    <n v="1960"/>
    <n v="30"/>
    <s v="Y"/>
    <x v="0"/>
    <x v="1"/>
    <x v="1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0"/>
    <x v="46"/>
    <s v="WD"/>
    <s v="Normal"/>
    <x v="368"/>
  </r>
  <r>
    <x v="590"/>
    <n v="60"/>
    <x v="0"/>
    <x v="45"/>
    <n v="8320"/>
    <s v="Pave"/>
    <s v="NA"/>
    <x v="0"/>
    <x v="0"/>
    <s v="AllPub"/>
    <x v="0"/>
    <s v="Gtl"/>
    <s v="CollgCr"/>
    <s v="Norm"/>
    <s v="Norm"/>
    <x v="0"/>
    <x v="0"/>
    <n v="7"/>
    <n v="5"/>
    <n v="2004"/>
    <s v="2000's"/>
    <n v="2004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0"/>
    <x v="2"/>
    <s v="WD"/>
    <s v="Normal"/>
    <x v="369"/>
  </r>
  <r>
    <x v="591"/>
    <n v="60"/>
    <x v="0"/>
    <x v="60"/>
    <n v="13478"/>
    <s v="Pave"/>
    <s v="NA"/>
    <x v="1"/>
    <x v="0"/>
    <s v="AllPub"/>
    <x v="2"/>
    <s v="Gtl"/>
    <s v="NridgHt"/>
    <s v="Norm"/>
    <s v="Norm"/>
    <x v="0"/>
    <x v="0"/>
    <n v="10"/>
    <n v="5"/>
    <n v="2008"/>
    <s v="2000's"/>
    <n v="2008"/>
    <n v="0"/>
    <s v="N"/>
    <x v="1"/>
    <x v="0"/>
    <x v="0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3"/>
    <x v="25"/>
    <s v="ConLI"/>
    <s v="Normal"/>
    <x v="370"/>
  </r>
  <r>
    <x v="592"/>
    <n v="20"/>
    <x v="0"/>
    <x v="3"/>
    <n v="6600"/>
    <s v="Pave"/>
    <s v="NA"/>
    <x v="0"/>
    <x v="0"/>
    <s v="AllPub"/>
    <x v="0"/>
    <s v="Gtl"/>
    <s v="Mitchel"/>
    <s v="Norm"/>
    <s v="Norm"/>
    <x v="0"/>
    <x v="1"/>
    <n v="5"/>
    <n v="8"/>
    <n v="1982"/>
    <s v="80's"/>
    <n v="2003"/>
    <n v="21"/>
    <s v="Y"/>
    <x v="0"/>
    <x v="0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0"/>
    <x v="15"/>
    <s v="WD"/>
    <s v="Normal"/>
    <x v="371"/>
  </r>
  <r>
    <x v="593"/>
    <n v="120"/>
    <x v="1"/>
    <x v="7"/>
    <n v="4435"/>
    <s v="Pave"/>
    <s v="NA"/>
    <x v="0"/>
    <x v="0"/>
    <s v="AllPub"/>
    <x v="0"/>
    <s v="Gtl"/>
    <s v="CollgCr"/>
    <s v="Norm"/>
    <s v="Norm"/>
    <x v="3"/>
    <x v="1"/>
    <n v="6"/>
    <n v="5"/>
    <n v="2003"/>
    <s v="2000's"/>
    <n v="2003"/>
    <n v="0"/>
    <s v="N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3"/>
    <x v="16"/>
    <s v="WD"/>
    <s v="Normal"/>
    <x v="3"/>
  </r>
  <r>
    <x v="594"/>
    <n v="20"/>
    <x v="0"/>
    <x v="50"/>
    <n v="7990"/>
    <s v="Pave"/>
    <s v="NA"/>
    <x v="1"/>
    <x v="0"/>
    <s v="AllPub"/>
    <x v="0"/>
    <s v="Gtl"/>
    <s v="CollgCr"/>
    <s v="Norm"/>
    <s v="Norm"/>
    <x v="0"/>
    <x v="1"/>
    <n v="5"/>
    <n v="6"/>
    <n v="1975"/>
    <s v="70's"/>
    <n v="1975"/>
    <n v="0"/>
    <s v="N"/>
    <x v="0"/>
    <x v="1"/>
    <x v="1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0"/>
    <x v="8"/>
    <s v="WD"/>
    <s v="Normal"/>
    <x v="50"/>
  </r>
  <r>
    <x v="595"/>
    <n v="20"/>
    <x v="0"/>
    <x v="35"/>
    <n v="11302"/>
    <s v="Pave"/>
    <s v="NA"/>
    <x v="1"/>
    <x v="0"/>
    <s v="AllPub"/>
    <x v="0"/>
    <s v="Gtl"/>
    <s v="StoneBr"/>
    <s v="Norm"/>
    <s v="Norm"/>
    <x v="0"/>
    <x v="1"/>
    <n v="8"/>
    <n v="5"/>
    <n v="2005"/>
    <s v="2000's"/>
    <n v="2006"/>
    <n v="1"/>
    <s v="Y"/>
    <x v="1"/>
    <x v="0"/>
    <x v="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2"/>
    <x v="33"/>
    <s v="New"/>
    <s v="Partial"/>
    <x v="372"/>
  </r>
  <r>
    <x v="596"/>
    <n v="70"/>
    <x v="1"/>
    <x v="3"/>
    <n v="3600"/>
    <s v="Pave"/>
    <s v="Grvl"/>
    <x v="0"/>
    <x v="0"/>
    <s v="AllPub"/>
    <x v="0"/>
    <s v="Gtl"/>
    <s v="OldTown"/>
    <s v="Norm"/>
    <s v="Norm"/>
    <x v="0"/>
    <x v="0"/>
    <n v="6"/>
    <n v="7"/>
    <n v="1910"/>
    <s v="1900's"/>
    <n v="1993"/>
    <n v="83"/>
    <s v="Y"/>
    <x v="0"/>
    <x v="1"/>
    <x v="1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2"/>
    <x v="14"/>
    <s v="WD"/>
    <s v="Normal"/>
    <x v="373"/>
  </r>
  <r>
    <x v="597"/>
    <n v="120"/>
    <x v="0"/>
    <x v="91"/>
    <n v="3922"/>
    <s v="Pave"/>
    <s v="NA"/>
    <x v="0"/>
    <x v="0"/>
    <s v="AllPub"/>
    <x v="0"/>
    <s v="Gtl"/>
    <s v="Blmngtn"/>
    <s v="Norm"/>
    <s v="Norm"/>
    <x v="3"/>
    <x v="1"/>
    <n v="7"/>
    <n v="5"/>
    <n v="2006"/>
    <s v="2000's"/>
    <n v="2007"/>
    <n v="1"/>
    <s v="Y"/>
    <x v="1"/>
    <x v="0"/>
    <x v="0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1"/>
    <x v="32"/>
    <s v="New"/>
    <s v="Partial"/>
    <x v="374"/>
  </r>
  <r>
    <x v="598"/>
    <n v="20"/>
    <x v="0"/>
    <x v="1"/>
    <n v="12984"/>
    <s v="Pave"/>
    <s v="NA"/>
    <x v="0"/>
    <x v="1"/>
    <s v="AllPub"/>
    <x v="0"/>
    <s v="Gtl"/>
    <s v="Crawfor"/>
    <s v="Norm"/>
    <s v="Norm"/>
    <x v="0"/>
    <x v="1"/>
    <n v="5"/>
    <n v="6"/>
    <n v="1977"/>
    <s v="70's"/>
    <n v="1977"/>
    <n v="0"/>
    <s v="N"/>
    <x v="0"/>
    <x v="1"/>
    <x v="1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2"/>
    <x v="40"/>
    <s v="WD"/>
    <s v="Normal"/>
    <x v="375"/>
  </r>
  <r>
    <x v="599"/>
    <n v="160"/>
    <x v="1"/>
    <x v="29"/>
    <n v="1950"/>
    <s v="Pave"/>
    <s v="NA"/>
    <x v="0"/>
    <x v="0"/>
    <s v="AllPub"/>
    <x v="0"/>
    <s v="Gtl"/>
    <s v="Blueste"/>
    <s v="Norm"/>
    <s v="Norm"/>
    <x v="4"/>
    <x v="0"/>
    <n v="6"/>
    <n v="6"/>
    <n v="1980"/>
    <s v="80's"/>
    <n v="1980"/>
    <n v="0"/>
    <s v="N"/>
    <x v="0"/>
    <x v="1"/>
    <x v="1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0"/>
    <x v="22"/>
    <s v="COD"/>
    <s v="Normal"/>
    <x v="196"/>
  </r>
  <r>
    <x v="600"/>
    <n v="60"/>
    <x v="0"/>
    <x v="22"/>
    <n v="10927"/>
    <s v="Pave"/>
    <s v="NA"/>
    <x v="0"/>
    <x v="0"/>
    <s v="AllPub"/>
    <x v="0"/>
    <s v="Gtl"/>
    <s v="NridgHt"/>
    <s v="Norm"/>
    <s v="Norm"/>
    <x v="0"/>
    <x v="0"/>
    <n v="8"/>
    <n v="5"/>
    <n v="2005"/>
    <s v="2000's"/>
    <n v="2005"/>
    <n v="0"/>
    <s v="N"/>
    <x v="1"/>
    <x v="0"/>
    <x v="0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2"/>
    <x v="51"/>
    <s v="WD"/>
    <s v="Normal"/>
    <x v="291"/>
  </r>
  <r>
    <x v="601"/>
    <n v="50"/>
    <x v="1"/>
    <x v="9"/>
    <n v="9000"/>
    <s v="Pave"/>
    <s v="NA"/>
    <x v="0"/>
    <x v="1"/>
    <s v="AllPub"/>
    <x v="0"/>
    <s v="Gtl"/>
    <s v="IDOTRR"/>
    <s v="Norm"/>
    <s v="Norm"/>
    <x v="0"/>
    <x v="2"/>
    <n v="6"/>
    <n v="6"/>
    <n v="1937"/>
    <s v="30's"/>
    <n v="1950"/>
    <n v="13"/>
    <s v="Y"/>
    <x v="0"/>
    <x v="1"/>
    <x v="1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1"/>
    <x v="27"/>
    <s v="WD"/>
    <s v="Normal"/>
    <x v="42"/>
  </r>
  <r>
    <x v="602"/>
    <n v="60"/>
    <x v="0"/>
    <x v="1"/>
    <n v="10041"/>
    <s v="Pave"/>
    <s v="NA"/>
    <x v="1"/>
    <x v="0"/>
    <s v="AllPub"/>
    <x v="0"/>
    <s v="Gtl"/>
    <s v="SawyerW"/>
    <s v="Norm"/>
    <s v="Norm"/>
    <x v="0"/>
    <x v="0"/>
    <n v="8"/>
    <n v="5"/>
    <n v="1992"/>
    <s v="90's"/>
    <n v="1992"/>
    <n v="0"/>
    <s v="N"/>
    <x v="0"/>
    <x v="1"/>
    <x v="1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2"/>
    <x v="3"/>
    <s v="WD"/>
    <s v="Abnorml"/>
    <x v="117"/>
  </r>
  <r>
    <x v="603"/>
    <n v="160"/>
    <x v="3"/>
    <x v="71"/>
    <n v="3182"/>
    <s v="Pave"/>
    <s v="Pave"/>
    <x v="0"/>
    <x v="0"/>
    <s v="AllPub"/>
    <x v="0"/>
    <s v="Gtl"/>
    <s v="Somerst"/>
    <s v="Norm"/>
    <s v="Norm"/>
    <x v="3"/>
    <x v="0"/>
    <n v="7"/>
    <n v="5"/>
    <n v="2004"/>
    <s v="2000's"/>
    <n v="2005"/>
    <n v="1"/>
    <s v="Y"/>
    <x v="1"/>
    <x v="0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4"/>
    <x v="38"/>
    <s v="WD"/>
    <s v="Normal"/>
    <x v="196"/>
  </r>
  <r>
    <x v="604"/>
    <n v="20"/>
    <x v="0"/>
    <x v="50"/>
    <n v="12803"/>
    <s v="Pave"/>
    <s v="NA"/>
    <x v="1"/>
    <x v="0"/>
    <s v="AllPub"/>
    <x v="0"/>
    <s v="Gtl"/>
    <s v="CollgCr"/>
    <s v="Norm"/>
    <s v="Norm"/>
    <x v="0"/>
    <x v="1"/>
    <n v="7"/>
    <n v="5"/>
    <n v="2002"/>
    <s v="2000's"/>
    <n v="2002"/>
    <n v="0"/>
    <s v="N"/>
    <x v="0"/>
    <x v="0"/>
    <x v="0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0"/>
    <x v="2"/>
    <s v="WD"/>
    <s v="Normal"/>
    <x v="376"/>
  </r>
  <r>
    <x v="605"/>
    <n v="60"/>
    <x v="0"/>
    <x v="5"/>
    <n v="13600"/>
    <s v="Pave"/>
    <s v="NA"/>
    <x v="0"/>
    <x v="0"/>
    <s v="AllPub"/>
    <x v="0"/>
    <s v="Gtl"/>
    <s v="NAmes"/>
    <s v="Norm"/>
    <s v="Norm"/>
    <x v="0"/>
    <x v="0"/>
    <n v="7"/>
    <n v="6"/>
    <n v="1965"/>
    <s v="60's"/>
    <n v="1990"/>
    <n v="25"/>
    <s v="Y"/>
    <x v="0"/>
    <x v="1"/>
    <x v="1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3"/>
    <x v="5"/>
    <s v="WD"/>
    <s v="Normal"/>
    <x v="93"/>
  </r>
  <r>
    <x v="606"/>
    <n v="20"/>
    <x v="0"/>
    <x v="51"/>
    <n v="12464"/>
    <s v="Pave"/>
    <s v="NA"/>
    <x v="2"/>
    <x v="2"/>
    <s v="AllPub"/>
    <x v="2"/>
    <s v="Mod"/>
    <s v="CollgCr"/>
    <s v="Norm"/>
    <s v="Norm"/>
    <x v="0"/>
    <x v="1"/>
    <n v="5"/>
    <n v="5"/>
    <n v="1996"/>
    <s v="90's"/>
    <n v="1996"/>
    <n v="0"/>
    <s v="N"/>
    <x v="0"/>
    <x v="1"/>
    <x v="0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3"/>
    <x v="7"/>
    <s v="WD"/>
    <s v="Normal"/>
    <x v="135"/>
  </r>
  <r>
    <x v="607"/>
    <n v="20"/>
    <x v="0"/>
    <x v="38"/>
    <n v="7800"/>
    <s v="Pave"/>
    <s v="NA"/>
    <x v="0"/>
    <x v="1"/>
    <s v="AllPub"/>
    <x v="0"/>
    <s v="Mod"/>
    <s v="Edwards"/>
    <s v="Norm"/>
    <s v="Norm"/>
    <x v="0"/>
    <x v="0"/>
    <n v="5"/>
    <n v="8"/>
    <n v="1948"/>
    <s v="40's"/>
    <n v="2002"/>
    <n v="54"/>
    <s v="Y"/>
    <x v="0"/>
    <x v="0"/>
    <x v="0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2"/>
    <x v="33"/>
    <s v="WD"/>
    <s v="Normal"/>
    <x v="66"/>
  </r>
  <r>
    <x v="608"/>
    <n v="70"/>
    <x v="0"/>
    <x v="38"/>
    <n v="12168"/>
    <s v="Pave"/>
    <s v="NA"/>
    <x v="0"/>
    <x v="3"/>
    <s v="AllPub"/>
    <x v="0"/>
    <s v="Mod"/>
    <s v="Crawfor"/>
    <s v="Norm"/>
    <s v="Norm"/>
    <x v="0"/>
    <x v="0"/>
    <n v="8"/>
    <n v="6"/>
    <n v="1934"/>
    <s v="30's"/>
    <n v="1998"/>
    <n v="64"/>
    <s v="Y"/>
    <x v="0"/>
    <x v="1"/>
    <x v="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1"/>
    <x v="54"/>
    <s v="WD"/>
    <s v="Alloca"/>
    <x v="377"/>
  </r>
  <r>
    <x v="609"/>
    <n v="20"/>
    <x v="0"/>
    <x v="24"/>
    <n v="7943"/>
    <s v="Pave"/>
    <s v="NA"/>
    <x v="0"/>
    <x v="0"/>
    <s v="AllPub"/>
    <x v="0"/>
    <s v="Gtl"/>
    <s v="Sawyer"/>
    <s v="Feedr"/>
    <s v="Norm"/>
    <x v="0"/>
    <x v="1"/>
    <n v="4"/>
    <n v="5"/>
    <n v="1961"/>
    <s v="60's"/>
    <n v="1961"/>
    <n v="0"/>
    <s v="N"/>
    <x v="0"/>
    <x v="1"/>
    <x v="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1"/>
    <x v="48"/>
    <s v="WD"/>
    <s v="Normal"/>
    <x v="362"/>
  </r>
  <r>
    <x v="610"/>
    <n v="60"/>
    <x v="0"/>
    <x v="7"/>
    <n v="11050"/>
    <s v="Pave"/>
    <s v="NA"/>
    <x v="0"/>
    <x v="0"/>
    <s v="AllPub"/>
    <x v="0"/>
    <s v="Gtl"/>
    <s v="CollgCr"/>
    <s v="PosN"/>
    <s v="Norm"/>
    <x v="0"/>
    <x v="0"/>
    <n v="9"/>
    <n v="5"/>
    <n v="2000"/>
    <s v="2000's"/>
    <n v="2000"/>
    <n v="0"/>
    <s v="N"/>
    <x v="0"/>
    <x v="0"/>
    <x v="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3"/>
    <x v="16"/>
    <s v="WD"/>
    <s v="Normal"/>
    <x v="378"/>
  </r>
  <r>
    <x v="611"/>
    <n v="80"/>
    <x v="0"/>
    <x v="7"/>
    <n v="10395"/>
    <s v="Pave"/>
    <s v="NA"/>
    <x v="1"/>
    <x v="0"/>
    <s v="AllPub"/>
    <x v="1"/>
    <s v="Gtl"/>
    <s v="NWAmes"/>
    <s v="Norm"/>
    <s v="Norm"/>
    <x v="0"/>
    <x v="5"/>
    <n v="6"/>
    <n v="6"/>
    <n v="1978"/>
    <s v="70's"/>
    <n v="1978"/>
    <n v="0"/>
    <s v="N"/>
    <x v="0"/>
    <x v="1"/>
    <x v="1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1"/>
    <x v="12"/>
    <s v="WD"/>
    <s v="Normal"/>
    <x v="181"/>
  </r>
  <r>
    <x v="612"/>
    <n v="60"/>
    <x v="0"/>
    <x v="7"/>
    <n v="11885"/>
    <s v="Pave"/>
    <s v="NA"/>
    <x v="0"/>
    <x v="0"/>
    <s v="AllPub"/>
    <x v="0"/>
    <s v="Gtl"/>
    <s v="CollgCr"/>
    <s v="Norm"/>
    <s v="Norm"/>
    <x v="0"/>
    <x v="0"/>
    <n v="8"/>
    <n v="5"/>
    <n v="2001"/>
    <s v="2000's"/>
    <n v="2001"/>
    <n v="0"/>
    <s v="N"/>
    <x v="0"/>
    <x v="0"/>
    <x v="0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3"/>
    <x v="7"/>
    <s v="WD"/>
    <s v="Normal"/>
    <x v="379"/>
  </r>
  <r>
    <x v="613"/>
    <n v="20"/>
    <x v="0"/>
    <x v="10"/>
    <n v="8402"/>
    <s v="Pave"/>
    <s v="NA"/>
    <x v="0"/>
    <x v="0"/>
    <s v="AllPub"/>
    <x v="0"/>
    <s v="Gtl"/>
    <s v="Mitchel"/>
    <s v="Feedr"/>
    <s v="Norm"/>
    <x v="0"/>
    <x v="1"/>
    <n v="5"/>
    <n v="5"/>
    <n v="2007"/>
    <s v="2000's"/>
    <n v="2007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1"/>
    <x v="27"/>
    <s v="New"/>
    <s v="Partial"/>
    <x v="257"/>
  </r>
  <r>
    <x v="614"/>
    <n v="180"/>
    <x v="1"/>
    <x v="36"/>
    <n v="1491"/>
    <s v="Pave"/>
    <s v="NA"/>
    <x v="0"/>
    <x v="0"/>
    <s v="AllPub"/>
    <x v="0"/>
    <s v="Gtl"/>
    <s v="MeadowV"/>
    <s v="Norm"/>
    <s v="Norm"/>
    <x v="3"/>
    <x v="4"/>
    <n v="4"/>
    <n v="6"/>
    <n v="1972"/>
    <s v="70's"/>
    <n v="1972"/>
    <n v="0"/>
    <s v="N"/>
    <x v="0"/>
    <x v="1"/>
    <x v="1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4"/>
    <x v="19"/>
    <s v="WD"/>
    <s v="Normal"/>
    <x v="380"/>
  </r>
  <r>
    <x v="615"/>
    <n v="85"/>
    <x v="0"/>
    <x v="1"/>
    <n v="8800"/>
    <s v="Pave"/>
    <s v="NA"/>
    <x v="0"/>
    <x v="0"/>
    <s v="AllPub"/>
    <x v="0"/>
    <s v="Gtl"/>
    <s v="NAmes"/>
    <s v="Feedr"/>
    <s v="Norm"/>
    <x v="0"/>
    <x v="4"/>
    <n v="6"/>
    <n v="7"/>
    <n v="1963"/>
    <s v="60's"/>
    <n v="1963"/>
    <n v="0"/>
    <s v="N"/>
    <x v="0"/>
    <x v="1"/>
    <x v="1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4"/>
    <x v="19"/>
    <s v="WD"/>
    <s v="Abnorml"/>
    <x v="381"/>
  </r>
  <r>
    <x v="616"/>
    <n v="60"/>
    <x v="0"/>
    <x v="7"/>
    <n v="7861"/>
    <s v="Pave"/>
    <s v="NA"/>
    <x v="1"/>
    <x v="0"/>
    <s v="AllPub"/>
    <x v="0"/>
    <s v="Gtl"/>
    <s v="Gilbert"/>
    <s v="Norm"/>
    <s v="Norm"/>
    <x v="0"/>
    <x v="0"/>
    <n v="6"/>
    <n v="5"/>
    <n v="2002"/>
    <s v="2000's"/>
    <n v="2003"/>
    <n v="1"/>
    <s v="Y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2"/>
    <x v="51"/>
    <s v="WD"/>
    <s v="Normal"/>
    <x v="382"/>
  </r>
  <r>
    <x v="617"/>
    <n v="45"/>
    <x v="0"/>
    <x v="83"/>
    <n v="7227"/>
    <s v="Pave"/>
    <s v="NA"/>
    <x v="0"/>
    <x v="3"/>
    <s v="AllPub"/>
    <x v="2"/>
    <s v="Mod"/>
    <s v="NAmes"/>
    <s v="Artery"/>
    <s v="Norm"/>
    <x v="0"/>
    <x v="3"/>
    <n v="6"/>
    <n v="6"/>
    <n v="1954"/>
    <s v="50's"/>
    <n v="1954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0"/>
    <x v="15"/>
    <s v="WD"/>
    <s v="Normal"/>
    <x v="383"/>
  </r>
  <r>
    <x v="618"/>
    <n v="20"/>
    <x v="0"/>
    <x v="48"/>
    <n v="11694"/>
    <s v="Pave"/>
    <s v="NA"/>
    <x v="0"/>
    <x v="0"/>
    <s v="AllPub"/>
    <x v="0"/>
    <s v="Gtl"/>
    <s v="NridgHt"/>
    <s v="Norm"/>
    <s v="Norm"/>
    <x v="0"/>
    <x v="1"/>
    <n v="9"/>
    <n v="5"/>
    <n v="2007"/>
    <s v="2000's"/>
    <n v="2007"/>
    <n v="0"/>
    <s v="N"/>
    <x v="1"/>
    <x v="0"/>
    <x v="0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1"/>
    <x v="12"/>
    <s v="New"/>
    <s v="Partial"/>
    <x v="384"/>
  </r>
  <r>
    <x v="619"/>
    <n v="60"/>
    <x v="0"/>
    <x v="5"/>
    <n v="12244"/>
    <s v="Pave"/>
    <s v="NA"/>
    <x v="0"/>
    <x v="0"/>
    <s v="AllPub"/>
    <x v="0"/>
    <s v="Gtl"/>
    <s v="Timber"/>
    <s v="Norm"/>
    <s v="Norm"/>
    <x v="0"/>
    <x v="0"/>
    <n v="8"/>
    <n v="5"/>
    <n v="2003"/>
    <s v="2000's"/>
    <n v="2003"/>
    <n v="0"/>
    <s v="N"/>
    <x v="0"/>
    <x v="0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0"/>
    <x v="46"/>
    <s v="WD"/>
    <s v="Normal"/>
    <x v="385"/>
  </r>
  <r>
    <x v="620"/>
    <n v="30"/>
    <x v="0"/>
    <x v="93"/>
    <n v="8248"/>
    <s v="Pave"/>
    <s v="Grvl"/>
    <x v="0"/>
    <x v="0"/>
    <s v="AllPub"/>
    <x v="0"/>
    <s v="Gtl"/>
    <s v="Edwards"/>
    <s v="Norm"/>
    <s v="Norm"/>
    <x v="0"/>
    <x v="1"/>
    <n v="3"/>
    <n v="3"/>
    <n v="1914"/>
    <s v="10's"/>
    <n v="1950"/>
    <n v="36"/>
    <s v="Y"/>
    <x v="0"/>
    <x v="1"/>
    <x v="1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0"/>
    <x v="2"/>
    <s v="WD"/>
    <s v="Normal"/>
    <x v="276"/>
  </r>
  <r>
    <x v="621"/>
    <n v="60"/>
    <x v="0"/>
    <x v="48"/>
    <n v="10800"/>
    <s v="Pave"/>
    <s v="NA"/>
    <x v="0"/>
    <x v="0"/>
    <s v="AllPub"/>
    <x v="0"/>
    <s v="Gtl"/>
    <s v="NWAmes"/>
    <s v="Norm"/>
    <s v="Norm"/>
    <x v="0"/>
    <x v="0"/>
    <n v="6"/>
    <n v="7"/>
    <n v="1974"/>
    <s v="70's"/>
    <n v="1997"/>
    <n v="23"/>
    <s v="Y"/>
    <x v="0"/>
    <x v="1"/>
    <x v="0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0"/>
    <x v="15"/>
    <s v="WD"/>
    <s v="Normal"/>
    <x v="270"/>
  </r>
  <r>
    <x v="622"/>
    <n v="20"/>
    <x v="0"/>
    <x v="52"/>
    <n v="7064"/>
    <s v="Pave"/>
    <s v="NA"/>
    <x v="0"/>
    <x v="0"/>
    <s v="AllPub"/>
    <x v="0"/>
    <s v="Gtl"/>
    <s v="Sawyer"/>
    <s v="Norm"/>
    <s v="Norm"/>
    <x v="0"/>
    <x v="1"/>
    <n v="5"/>
    <n v="6"/>
    <n v="1977"/>
    <s v="70's"/>
    <n v="1977"/>
    <n v="0"/>
    <s v="N"/>
    <x v="0"/>
    <x v="1"/>
    <x v="1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3"/>
    <x v="20"/>
    <s v="WD"/>
    <s v="Normal"/>
    <x v="152"/>
  </r>
  <r>
    <x v="623"/>
    <n v="160"/>
    <x v="3"/>
    <x v="7"/>
    <n v="2117"/>
    <s v="Pave"/>
    <s v="NA"/>
    <x v="0"/>
    <x v="0"/>
    <s v="AllPub"/>
    <x v="0"/>
    <s v="Gtl"/>
    <s v="Somerst"/>
    <s v="Norm"/>
    <s v="Norm"/>
    <x v="3"/>
    <x v="0"/>
    <n v="6"/>
    <n v="5"/>
    <n v="2000"/>
    <s v="2000's"/>
    <n v="2000"/>
    <n v="0"/>
    <s v="N"/>
    <x v="0"/>
    <x v="0"/>
    <x v="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x v="18"/>
    <s v="WD"/>
    <s v="Normal"/>
    <x v="78"/>
  </r>
  <r>
    <x v="624"/>
    <n v="60"/>
    <x v="0"/>
    <x v="1"/>
    <n v="10400"/>
    <s v="Pave"/>
    <s v="NA"/>
    <x v="0"/>
    <x v="0"/>
    <s v="AllPub"/>
    <x v="0"/>
    <s v="Gtl"/>
    <s v="NWAmes"/>
    <s v="Norm"/>
    <s v="Norm"/>
    <x v="0"/>
    <x v="0"/>
    <n v="6"/>
    <n v="5"/>
    <n v="1972"/>
    <s v="70's"/>
    <n v="1972"/>
    <n v="0"/>
    <s v="N"/>
    <x v="0"/>
    <x v="1"/>
    <x v="1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2"/>
    <x v="17"/>
    <s v="WD"/>
    <s v="Normal"/>
    <x v="386"/>
  </r>
  <r>
    <x v="625"/>
    <n v="20"/>
    <x v="0"/>
    <x v="77"/>
    <n v="10000"/>
    <s v="Pave"/>
    <s v="NA"/>
    <x v="1"/>
    <x v="0"/>
    <s v="AllPub"/>
    <x v="2"/>
    <s v="Gtl"/>
    <s v="NAmes"/>
    <s v="Norm"/>
    <s v="Norm"/>
    <x v="0"/>
    <x v="1"/>
    <n v="6"/>
    <n v="6"/>
    <n v="1962"/>
    <s v="60's"/>
    <n v="1962"/>
    <n v="0"/>
    <s v="N"/>
    <x v="0"/>
    <x v="1"/>
    <x v="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4"/>
    <x v="29"/>
    <s v="WD"/>
    <s v="Normal"/>
    <x v="39"/>
  </r>
  <r>
    <x v="626"/>
    <n v="20"/>
    <x v="0"/>
    <x v="7"/>
    <n v="12342"/>
    <s v="Pave"/>
    <s v="NA"/>
    <x v="1"/>
    <x v="0"/>
    <s v="AllPub"/>
    <x v="0"/>
    <s v="Gtl"/>
    <s v="NAmes"/>
    <s v="Norm"/>
    <s v="Norm"/>
    <x v="0"/>
    <x v="1"/>
    <n v="5"/>
    <n v="5"/>
    <n v="1960"/>
    <s v="60's"/>
    <n v="1978"/>
    <n v="18"/>
    <s v="Y"/>
    <x v="0"/>
    <x v="1"/>
    <x v="1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1"/>
    <x v="6"/>
    <s v="WD"/>
    <s v="Normal"/>
    <x v="387"/>
  </r>
  <r>
    <x v="627"/>
    <n v="80"/>
    <x v="0"/>
    <x v="1"/>
    <n v="9600"/>
    <s v="Pave"/>
    <s v="NA"/>
    <x v="0"/>
    <x v="0"/>
    <s v="AllPub"/>
    <x v="0"/>
    <s v="Gtl"/>
    <s v="NAmes"/>
    <s v="Norm"/>
    <s v="Norm"/>
    <x v="0"/>
    <x v="5"/>
    <n v="6"/>
    <n v="6"/>
    <n v="1955"/>
    <s v="50's"/>
    <n v="1972"/>
    <n v="17"/>
    <s v="Y"/>
    <x v="0"/>
    <x v="1"/>
    <x v="1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4"/>
    <x v="13"/>
    <s v="WD"/>
    <s v="Normal"/>
    <x v="36"/>
  </r>
  <r>
    <x v="628"/>
    <n v="60"/>
    <x v="0"/>
    <x v="10"/>
    <n v="11606"/>
    <s v="Pave"/>
    <s v="NA"/>
    <x v="1"/>
    <x v="3"/>
    <s v="AllPub"/>
    <x v="0"/>
    <s v="Sev"/>
    <s v="NAmes"/>
    <s v="Norm"/>
    <s v="Norm"/>
    <x v="0"/>
    <x v="0"/>
    <n v="5"/>
    <n v="5"/>
    <n v="1969"/>
    <s v="60's"/>
    <n v="1969"/>
    <n v="0"/>
    <s v="N"/>
    <x v="0"/>
    <x v="1"/>
    <x v="1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1"/>
    <x v="54"/>
    <s v="WD"/>
    <s v="Family"/>
    <x v="152"/>
  </r>
  <r>
    <x v="629"/>
    <n v="80"/>
    <x v="0"/>
    <x v="51"/>
    <n v="9020"/>
    <s v="Pave"/>
    <s v="NA"/>
    <x v="0"/>
    <x v="0"/>
    <s v="AllPub"/>
    <x v="2"/>
    <s v="Gtl"/>
    <s v="NAmes"/>
    <s v="Feedr"/>
    <s v="Norm"/>
    <x v="0"/>
    <x v="5"/>
    <n v="6"/>
    <n v="5"/>
    <n v="1964"/>
    <s v="60's"/>
    <n v="1964"/>
    <n v="0"/>
    <s v="N"/>
    <x v="0"/>
    <x v="1"/>
    <x v="1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0"/>
    <x v="15"/>
    <s v="WD"/>
    <s v="Normal"/>
    <x v="78"/>
  </r>
  <r>
    <x v="630"/>
    <n v="70"/>
    <x v="1"/>
    <x v="9"/>
    <n v="9000"/>
    <s v="Pave"/>
    <s v="Grvl"/>
    <x v="0"/>
    <x v="0"/>
    <s v="AllPub"/>
    <x v="2"/>
    <s v="Gtl"/>
    <s v="OldTown"/>
    <s v="Artery"/>
    <s v="Norm"/>
    <x v="0"/>
    <x v="0"/>
    <n v="5"/>
    <n v="6"/>
    <n v="1880"/>
    <s v="1880's"/>
    <n v="1991"/>
    <n v="111"/>
    <s v="Y"/>
    <x v="0"/>
    <x v="1"/>
    <x v="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2"/>
    <x v="51"/>
    <s v="WD"/>
    <s v="Abnorml"/>
    <x v="310"/>
  </r>
  <r>
    <x v="631"/>
    <n v="120"/>
    <x v="0"/>
    <x v="47"/>
    <n v="4590"/>
    <s v="Pave"/>
    <s v="NA"/>
    <x v="0"/>
    <x v="0"/>
    <s v="AllPub"/>
    <x v="0"/>
    <s v="Gtl"/>
    <s v="NridgHt"/>
    <s v="Norm"/>
    <s v="Norm"/>
    <x v="4"/>
    <x v="1"/>
    <n v="8"/>
    <n v="5"/>
    <n v="2006"/>
    <s v="2000's"/>
    <n v="2006"/>
    <n v="0"/>
    <s v="N"/>
    <x v="1"/>
    <x v="0"/>
    <x v="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1"/>
    <x v="6"/>
    <s v="WD"/>
    <s v="Normal"/>
    <x v="388"/>
  </r>
  <r>
    <x v="632"/>
    <n v="20"/>
    <x v="0"/>
    <x v="5"/>
    <n v="11900"/>
    <s v="Pave"/>
    <s v="NA"/>
    <x v="0"/>
    <x v="0"/>
    <s v="AllPub"/>
    <x v="0"/>
    <s v="Gtl"/>
    <s v="NWAmes"/>
    <s v="Norm"/>
    <s v="Norm"/>
    <x v="0"/>
    <x v="1"/>
    <n v="7"/>
    <n v="5"/>
    <n v="1977"/>
    <s v="70's"/>
    <n v="1977"/>
    <n v="0"/>
    <s v="N"/>
    <x v="0"/>
    <x v="1"/>
    <x v="1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3"/>
    <x v="45"/>
    <s v="WD"/>
    <s v="Family"/>
    <x v="222"/>
  </r>
  <r>
    <x v="633"/>
    <n v="20"/>
    <x v="0"/>
    <x v="1"/>
    <n v="9250"/>
    <s v="Pave"/>
    <s v="NA"/>
    <x v="0"/>
    <x v="0"/>
    <s v="AllPub"/>
    <x v="2"/>
    <s v="Gtl"/>
    <s v="NAmes"/>
    <s v="Norm"/>
    <s v="Norm"/>
    <x v="0"/>
    <x v="1"/>
    <n v="5"/>
    <n v="7"/>
    <n v="1954"/>
    <s v="50's"/>
    <n v="2005"/>
    <n v="51"/>
    <s v="Y"/>
    <x v="1"/>
    <x v="0"/>
    <x v="0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1"/>
    <x v="12"/>
    <s v="WD"/>
    <s v="Normal"/>
    <x v="21"/>
  </r>
  <r>
    <x v="634"/>
    <n v="90"/>
    <x v="0"/>
    <x v="45"/>
    <n v="6979"/>
    <s v="Pave"/>
    <s v="NA"/>
    <x v="0"/>
    <x v="0"/>
    <s v="AllPub"/>
    <x v="0"/>
    <s v="Gtl"/>
    <s v="OldTown"/>
    <s v="Norm"/>
    <s v="Norm"/>
    <x v="2"/>
    <x v="4"/>
    <n v="6"/>
    <n v="5"/>
    <n v="1980"/>
    <s v="80's"/>
    <n v="1980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4"/>
    <x v="38"/>
    <s v="WD"/>
    <s v="Normal"/>
    <x v="12"/>
  </r>
  <r>
    <x v="635"/>
    <n v="190"/>
    <x v="4"/>
    <x v="3"/>
    <n v="10896"/>
    <s v="Pave"/>
    <s v="Pave"/>
    <x v="0"/>
    <x v="1"/>
    <s v="AllPub"/>
    <x v="0"/>
    <s v="Gtl"/>
    <s v="SWISU"/>
    <s v="Feedr"/>
    <s v="Norm"/>
    <x v="1"/>
    <x v="7"/>
    <n v="6"/>
    <n v="7"/>
    <n v="1914"/>
    <s v="10's"/>
    <n v="1995"/>
    <n v="81"/>
    <s v="Y"/>
    <x v="0"/>
    <x v="1"/>
    <x v="0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"/>
    <x v="34"/>
    <s v="WD"/>
    <s v="Abnorml"/>
    <x v="7"/>
  </r>
  <r>
    <x v="636"/>
    <n v="30"/>
    <x v="1"/>
    <x v="8"/>
    <n v="6120"/>
    <s v="Pave"/>
    <s v="NA"/>
    <x v="0"/>
    <x v="0"/>
    <s v="AllPub"/>
    <x v="0"/>
    <s v="Gtl"/>
    <s v="BrkSide"/>
    <s v="Norm"/>
    <s v="Norm"/>
    <x v="0"/>
    <x v="1"/>
    <n v="2"/>
    <n v="3"/>
    <n v="1936"/>
    <s v="30's"/>
    <n v="1950"/>
    <n v="14"/>
    <s v="Y"/>
    <x v="0"/>
    <x v="1"/>
    <x v="1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3"/>
    <x v="50"/>
    <s v="ConLw"/>
    <s v="Normal"/>
    <x v="284"/>
  </r>
  <r>
    <x v="637"/>
    <n v="190"/>
    <x v="1"/>
    <x v="9"/>
    <n v="6000"/>
    <s v="Pave"/>
    <s v="NA"/>
    <x v="0"/>
    <x v="0"/>
    <s v="AllPub"/>
    <x v="0"/>
    <s v="Gtl"/>
    <s v="OldTown"/>
    <s v="Norm"/>
    <s v="Norm"/>
    <x v="1"/>
    <x v="2"/>
    <n v="5"/>
    <n v="4"/>
    <n v="1954"/>
    <s v="50's"/>
    <n v="1954"/>
    <n v="0"/>
    <s v="N"/>
    <x v="0"/>
    <x v="1"/>
    <x v="1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3"/>
    <x v="7"/>
    <s v="WD"/>
    <s v="Normal"/>
    <x v="389"/>
  </r>
  <r>
    <x v="638"/>
    <n v="30"/>
    <x v="0"/>
    <x v="66"/>
    <n v="8777"/>
    <s v="Pave"/>
    <s v="NA"/>
    <x v="0"/>
    <x v="0"/>
    <s v="AllPub"/>
    <x v="0"/>
    <s v="Gtl"/>
    <s v="Edwards"/>
    <s v="Feedr"/>
    <s v="Norm"/>
    <x v="0"/>
    <x v="1"/>
    <n v="5"/>
    <n v="7"/>
    <n v="1910"/>
    <s v="1900's"/>
    <n v="1950"/>
    <n v="40"/>
    <s v="Y"/>
    <x v="0"/>
    <x v="1"/>
    <x v="1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0"/>
    <x v="11"/>
    <s v="WD"/>
    <s v="Normal"/>
    <x v="82"/>
  </r>
  <r>
    <x v="639"/>
    <n v="120"/>
    <x v="0"/>
    <x v="91"/>
    <n v="3982"/>
    <s v="Pave"/>
    <s v="NA"/>
    <x v="0"/>
    <x v="0"/>
    <s v="AllPub"/>
    <x v="0"/>
    <s v="Gtl"/>
    <s v="Blmngtn"/>
    <s v="Norm"/>
    <s v="Norm"/>
    <x v="3"/>
    <x v="1"/>
    <n v="8"/>
    <n v="5"/>
    <n v="2006"/>
    <s v="2000's"/>
    <n v="2006"/>
    <n v="0"/>
    <s v="N"/>
    <x v="1"/>
    <x v="0"/>
    <x v="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2"/>
    <x v="14"/>
    <s v="New"/>
    <s v="Partial"/>
    <x v="390"/>
  </r>
  <r>
    <x v="640"/>
    <n v="120"/>
    <x v="0"/>
    <x v="57"/>
    <n v="12677"/>
    <s v="Pave"/>
    <s v="NA"/>
    <x v="1"/>
    <x v="0"/>
    <s v="AllPub"/>
    <x v="0"/>
    <s v="Gtl"/>
    <s v="NridgHt"/>
    <s v="Norm"/>
    <s v="Norm"/>
    <x v="3"/>
    <x v="1"/>
    <n v="8"/>
    <n v="5"/>
    <n v="2003"/>
    <s v="2000's"/>
    <n v="2004"/>
    <n v="1"/>
    <s v="Y"/>
    <x v="0"/>
    <x v="0"/>
    <x v="0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0"/>
    <x v="8"/>
    <s v="WD"/>
    <s v="Normal"/>
    <x v="391"/>
  </r>
  <r>
    <x v="641"/>
    <n v="60"/>
    <x v="3"/>
    <x v="7"/>
    <n v="7050"/>
    <s v="Pave"/>
    <s v="NA"/>
    <x v="0"/>
    <x v="0"/>
    <s v="AllPub"/>
    <x v="0"/>
    <s v="Gtl"/>
    <s v="Somerst"/>
    <s v="Norm"/>
    <s v="Norm"/>
    <x v="0"/>
    <x v="0"/>
    <n v="7"/>
    <n v="5"/>
    <n v="2001"/>
    <s v="2000's"/>
    <n v="2001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x v="1"/>
    <s v="WD"/>
    <s v="Normal"/>
    <x v="64"/>
  </r>
  <r>
    <x v="642"/>
    <n v="80"/>
    <x v="0"/>
    <x v="6"/>
    <n v="13860"/>
    <s v="Pave"/>
    <s v="NA"/>
    <x v="0"/>
    <x v="0"/>
    <s v="AllPub"/>
    <x v="0"/>
    <s v="Gtl"/>
    <s v="NAmes"/>
    <s v="Norm"/>
    <s v="Norm"/>
    <x v="0"/>
    <x v="5"/>
    <n v="8"/>
    <n v="7"/>
    <n v="1972"/>
    <s v="70's"/>
    <n v="1995"/>
    <n v="23"/>
    <s v="Y"/>
    <x v="0"/>
    <x v="1"/>
    <x v="0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3"/>
    <x v="20"/>
    <s v="WD"/>
    <s v="Normal"/>
    <x v="11"/>
  </r>
  <r>
    <x v="643"/>
    <n v="60"/>
    <x v="0"/>
    <x v="1"/>
    <n v="10793"/>
    <s v="Pave"/>
    <s v="NA"/>
    <x v="0"/>
    <x v="0"/>
    <s v="AllPub"/>
    <x v="0"/>
    <s v="Gtl"/>
    <s v="NWAmes"/>
    <s v="RRAn"/>
    <s v="Norm"/>
    <x v="0"/>
    <x v="0"/>
    <n v="5"/>
    <n v="5"/>
    <n v="1969"/>
    <s v="60's"/>
    <n v="1969"/>
    <n v="0"/>
    <s v="N"/>
    <x v="0"/>
    <x v="1"/>
    <x v="1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1"/>
    <x v="48"/>
    <s v="WD"/>
    <s v="Normal"/>
    <x v="135"/>
  </r>
  <r>
    <x v="644"/>
    <n v="20"/>
    <x v="3"/>
    <x v="5"/>
    <n v="9187"/>
    <s v="Pave"/>
    <s v="NA"/>
    <x v="0"/>
    <x v="0"/>
    <s v="AllPub"/>
    <x v="0"/>
    <s v="Gtl"/>
    <s v="Somerst"/>
    <s v="Norm"/>
    <s v="Norm"/>
    <x v="0"/>
    <x v="1"/>
    <n v="9"/>
    <n v="5"/>
    <n v="2009"/>
    <s v="2000's"/>
    <n v="2009"/>
    <n v="0"/>
    <s v="N"/>
    <x v="1"/>
    <x v="0"/>
    <x v="0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3"/>
    <x v="5"/>
    <s v="New"/>
    <s v="Partial"/>
    <x v="392"/>
  </r>
  <r>
    <x v="645"/>
    <n v="20"/>
    <x v="0"/>
    <x v="7"/>
    <n v="10530"/>
    <s v="Pave"/>
    <s v="NA"/>
    <x v="1"/>
    <x v="0"/>
    <s v="AllPub"/>
    <x v="2"/>
    <s v="Gtl"/>
    <s v="NAmes"/>
    <s v="Norm"/>
    <s v="Norm"/>
    <x v="0"/>
    <x v="1"/>
    <n v="6"/>
    <n v="5"/>
    <n v="1971"/>
    <s v="70's"/>
    <n v="1971"/>
    <n v="0"/>
    <s v="N"/>
    <x v="0"/>
    <x v="1"/>
    <x v="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"/>
    <x v="34"/>
    <s v="WD"/>
    <s v="Normal"/>
    <x v="393"/>
  </r>
  <r>
    <x v="646"/>
    <n v="20"/>
    <x v="0"/>
    <x v="3"/>
    <n v="7200"/>
    <s v="Pave"/>
    <s v="NA"/>
    <x v="0"/>
    <x v="0"/>
    <s v="AllPub"/>
    <x v="0"/>
    <s v="Gtl"/>
    <s v="NAmes"/>
    <s v="Norm"/>
    <s v="Norm"/>
    <x v="0"/>
    <x v="1"/>
    <n v="5"/>
    <n v="5"/>
    <n v="1950"/>
    <s v="50's"/>
    <n v="1950"/>
    <n v="0"/>
    <s v="N"/>
    <x v="0"/>
    <x v="1"/>
    <x v="1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0"/>
    <x v="22"/>
    <s v="WD"/>
    <s v="Normal"/>
    <x v="394"/>
  </r>
  <r>
    <x v="647"/>
    <n v="20"/>
    <x v="0"/>
    <x v="5"/>
    <n v="10452"/>
    <s v="Pave"/>
    <s v="NA"/>
    <x v="1"/>
    <x v="0"/>
    <s v="AllPub"/>
    <x v="0"/>
    <s v="Gtl"/>
    <s v="Edwards"/>
    <s v="Norm"/>
    <s v="Norm"/>
    <x v="0"/>
    <x v="1"/>
    <n v="6"/>
    <n v="5"/>
    <n v="1953"/>
    <s v="50's"/>
    <n v="1953"/>
    <n v="0"/>
    <s v="N"/>
    <x v="0"/>
    <x v="1"/>
    <x v="1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0"/>
    <x v="15"/>
    <s v="WD"/>
    <s v="Normal"/>
    <x v="106"/>
  </r>
  <r>
    <x v="648"/>
    <n v="60"/>
    <x v="0"/>
    <x v="10"/>
    <n v="7700"/>
    <s v="Pave"/>
    <s v="NA"/>
    <x v="0"/>
    <x v="0"/>
    <s v="AllPub"/>
    <x v="0"/>
    <s v="Gtl"/>
    <s v="NAmes"/>
    <s v="PosN"/>
    <s v="Norm"/>
    <x v="0"/>
    <x v="0"/>
    <n v="6"/>
    <n v="5"/>
    <n v="1966"/>
    <s v="60's"/>
    <n v="1966"/>
    <n v="0"/>
    <s v="N"/>
    <x v="0"/>
    <x v="1"/>
    <x v="1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4"/>
    <x v="38"/>
    <s v="WD"/>
    <s v="Normal"/>
    <x v="106"/>
  </r>
  <r>
    <x v="649"/>
    <n v="180"/>
    <x v="1"/>
    <x v="36"/>
    <n v="1936"/>
    <s v="Pave"/>
    <s v="NA"/>
    <x v="0"/>
    <x v="0"/>
    <s v="AllPub"/>
    <x v="0"/>
    <s v="Gtl"/>
    <s v="MeadowV"/>
    <s v="Norm"/>
    <s v="Norm"/>
    <x v="4"/>
    <x v="4"/>
    <n v="4"/>
    <n v="6"/>
    <n v="1970"/>
    <s v="70's"/>
    <n v="1970"/>
    <n v="0"/>
    <s v="N"/>
    <x v="0"/>
    <x v="1"/>
    <x v="1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1"/>
    <x v="27"/>
    <s v="WD"/>
    <s v="Normal"/>
    <x v="112"/>
  </r>
  <r>
    <x v="650"/>
    <n v="60"/>
    <x v="3"/>
    <x v="0"/>
    <n v="8125"/>
    <s v="Pave"/>
    <s v="NA"/>
    <x v="0"/>
    <x v="0"/>
    <s v="AllPub"/>
    <x v="0"/>
    <s v="Gtl"/>
    <s v="Somerst"/>
    <s v="Norm"/>
    <s v="Norm"/>
    <x v="0"/>
    <x v="0"/>
    <n v="7"/>
    <n v="6"/>
    <n v="2007"/>
    <s v="2000's"/>
    <n v="2007"/>
    <n v="0"/>
    <s v="N"/>
    <x v="1"/>
    <x v="0"/>
    <x v="0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0"/>
    <x v="11"/>
    <s v="WD"/>
    <s v="Normal"/>
    <x v="395"/>
  </r>
  <r>
    <x v="651"/>
    <n v="70"/>
    <x v="0"/>
    <x v="3"/>
    <n v="9084"/>
    <s v="Pave"/>
    <s v="NA"/>
    <x v="0"/>
    <x v="0"/>
    <s v="AllPub"/>
    <x v="0"/>
    <s v="Gtl"/>
    <s v="Edwards"/>
    <s v="Artery"/>
    <s v="Norm"/>
    <x v="0"/>
    <x v="0"/>
    <n v="4"/>
    <n v="5"/>
    <n v="1940"/>
    <s v="40's"/>
    <n v="1950"/>
    <n v="10"/>
    <s v="Y"/>
    <x v="0"/>
    <x v="1"/>
    <x v="1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3"/>
    <x v="5"/>
    <s v="WD"/>
    <s v="Normal"/>
    <x v="280"/>
  </r>
  <r>
    <x v="652"/>
    <n v="60"/>
    <x v="0"/>
    <x v="10"/>
    <n v="8750"/>
    <s v="Pave"/>
    <s v="NA"/>
    <x v="0"/>
    <x v="0"/>
    <s v="AllPub"/>
    <x v="0"/>
    <s v="Gtl"/>
    <s v="CollgCr"/>
    <s v="Norm"/>
    <s v="Norm"/>
    <x v="0"/>
    <x v="0"/>
    <n v="7"/>
    <n v="5"/>
    <n v="1996"/>
    <s v="90's"/>
    <n v="1996"/>
    <n v="0"/>
    <s v="N"/>
    <x v="0"/>
    <x v="1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3"/>
    <x v="20"/>
    <s v="WD"/>
    <s v="Normal"/>
    <x v="272"/>
  </r>
  <r>
    <x v="653"/>
    <n v="50"/>
    <x v="1"/>
    <x v="3"/>
    <n v="10320"/>
    <s v="Pave"/>
    <s v="Grvl"/>
    <x v="0"/>
    <x v="0"/>
    <s v="AllPub"/>
    <x v="0"/>
    <s v="Gtl"/>
    <s v="IDOTRR"/>
    <s v="Norm"/>
    <s v="Norm"/>
    <x v="0"/>
    <x v="2"/>
    <n v="6"/>
    <n v="7"/>
    <n v="1906"/>
    <s v="1900's"/>
    <n v="1995"/>
    <n v="89"/>
    <s v="Y"/>
    <x v="0"/>
    <x v="1"/>
    <x v="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0"/>
    <x v="15"/>
    <s v="WD"/>
    <s v="Normal"/>
    <x v="152"/>
  </r>
  <r>
    <x v="654"/>
    <n v="20"/>
    <x v="0"/>
    <x v="11"/>
    <n v="10437"/>
    <s v="Pave"/>
    <s v="NA"/>
    <x v="1"/>
    <x v="0"/>
    <s v="AllPub"/>
    <x v="0"/>
    <s v="Gtl"/>
    <s v="NoRidge"/>
    <s v="Norm"/>
    <s v="Norm"/>
    <x v="0"/>
    <x v="1"/>
    <n v="8"/>
    <n v="6"/>
    <n v="1995"/>
    <s v="90's"/>
    <n v="1995"/>
    <n v="0"/>
    <s v="N"/>
    <x v="0"/>
    <x v="1"/>
    <x v="0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0"/>
    <x v="46"/>
    <s v="WD"/>
    <s v="Normal"/>
    <x v="396"/>
  </r>
  <r>
    <x v="655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6"/>
    <n v="5"/>
    <n v="1971"/>
    <s v="70's"/>
    <n v="1971"/>
    <n v="0"/>
    <s v="N"/>
    <x v="0"/>
    <x v="1"/>
    <x v="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4"/>
    <x v="13"/>
    <s v="WD"/>
    <s v="Family"/>
    <x v="209"/>
  </r>
  <r>
    <x v="656"/>
    <n v="20"/>
    <x v="0"/>
    <x v="12"/>
    <n v="10007"/>
    <s v="Pave"/>
    <s v="NA"/>
    <x v="1"/>
    <x v="0"/>
    <s v="AllPub"/>
    <x v="0"/>
    <s v="Gtl"/>
    <s v="NAmes"/>
    <s v="Norm"/>
    <s v="Norm"/>
    <x v="0"/>
    <x v="1"/>
    <n v="5"/>
    <n v="7"/>
    <n v="1959"/>
    <s v="50's"/>
    <n v="2006"/>
    <n v="47"/>
    <s v="Y"/>
    <x v="1"/>
    <x v="0"/>
    <x v="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0"/>
    <x v="46"/>
    <s v="WD"/>
    <s v="Normal"/>
    <x v="397"/>
  </r>
  <r>
    <x v="657"/>
    <n v="70"/>
    <x v="0"/>
    <x v="3"/>
    <n v="7200"/>
    <s v="Pave"/>
    <s v="NA"/>
    <x v="0"/>
    <x v="3"/>
    <s v="AllPub"/>
    <x v="0"/>
    <s v="Mod"/>
    <s v="Crawfor"/>
    <s v="Norm"/>
    <s v="Norm"/>
    <x v="0"/>
    <x v="0"/>
    <n v="7"/>
    <n v="6"/>
    <n v="1931"/>
    <s v="30's"/>
    <n v="2000"/>
    <n v="69"/>
    <s v="Y"/>
    <x v="0"/>
    <x v="0"/>
    <x v="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x v="0"/>
    <s v="WD"/>
    <s v="Normal"/>
    <x v="16"/>
  </r>
  <r>
    <x v="658"/>
    <n v="50"/>
    <x v="0"/>
    <x v="38"/>
    <n v="17503"/>
    <s v="Pave"/>
    <s v="NA"/>
    <x v="0"/>
    <x v="0"/>
    <s v="AllPub"/>
    <x v="0"/>
    <s v="Gtl"/>
    <s v="NAmes"/>
    <s v="Artery"/>
    <s v="Norm"/>
    <x v="0"/>
    <x v="2"/>
    <n v="6"/>
    <n v="5"/>
    <n v="1948"/>
    <s v="40's"/>
    <n v="1950"/>
    <n v="2"/>
    <s v="Y"/>
    <x v="0"/>
    <x v="1"/>
    <x v="1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4"/>
    <x v="26"/>
    <s v="WD"/>
    <s v="Abnorml"/>
    <x v="398"/>
  </r>
  <r>
    <x v="659"/>
    <n v="20"/>
    <x v="0"/>
    <x v="6"/>
    <n v="9937"/>
    <s v="Pave"/>
    <s v="NA"/>
    <x v="0"/>
    <x v="0"/>
    <s v="AllPub"/>
    <x v="2"/>
    <s v="Gtl"/>
    <s v="Edwards"/>
    <s v="Norm"/>
    <s v="Norm"/>
    <x v="0"/>
    <x v="1"/>
    <n v="5"/>
    <n v="7"/>
    <n v="1964"/>
    <s v="60's"/>
    <n v="1999"/>
    <n v="35"/>
    <s v="Y"/>
    <x v="0"/>
    <x v="1"/>
    <x v="0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3"/>
    <x v="43"/>
    <s v="WD"/>
    <s v="Normal"/>
    <x v="214"/>
  </r>
  <r>
    <x v="660"/>
    <n v="60"/>
    <x v="0"/>
    <x v="7"/>
    <n v="12384"/>
    <s v="Pave"/>
    <s v="NA"/>
    <x v="0"/>
    <x v="0"/>
    <s v="AllPub"/>
    <x v="3"/>
    <s v="Gtl"/>
    <s v="NWAmes"/>
    <s v="Norm"/>
    <s v="Norm"/>
    <x v="0"/>
    <x v="0"/>
    <n v="7"/>
    <n v="7"/>
    <n v="1976"/>
    <s v="70's"/>
    <n v="1976"/>
    <n v="0"/>
    <s v="N"/>
    <x v="0"/>
    <x v="1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1"/>
    <x v="44"/>
    <s v="WD"/>
    <s v="Normal"/>
    <x v="399"/>
  </r>
  <r>
    <x v="661"/>
    <n v="60"/>
    <x v="0"/>
    <x v="27"/>
    <n v="46589"/>
    <s v="Pave"/>
    <s v="NA"/>
    <x v="2"/>
    <x v="0"/>
    <s v="AllPub"/>
    <x v="3"/>
    <s v="Gtl"/>
    <s v="NoRidge"/>
    <s v="Norm"/>
    <s v="Norm"/>
    <x v="0"/>
    <x v="0"/>
    <n v="8"/>
    <n v="7"/>
    <n v="1994"/>
    <s v="90's"/>
    <n v="2005"/>
    <n v="11"/>
    <s v="Y"/>
    <x v="1"/>
    <x v="0"/>
    <x v="0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3"/>
    <x v="20"/>
    <s v="WD"/>
    <s v="Normal"/>
    <x v="400"/>
  </r>
  <r>
    <x v="662"/>
    <n v="20"/>
    <x v="0"/>
    <x v="53"/>
    <n v="13560"/>
    <s v="Pave"/>
    <s v="NA"/>
    <x v="0"/>
    <x v="0"/>
    <s v="AllPub"/>
    <x v="2"/>
    <s v="Gtl"/>
    <s v="NAmes"/>
    <s v="Norm"/>
    <s v="Norm"/>
    <x v="0"/>
    <x v="1"/>
    <n v="6"/>
    <n v="3"/>
    <n v="1968"/>
    <s v="60's"/>
    <n v="1968"/>
    <n v="0"/>
    <s v="N"/>
    <x v="0"/>
    <x v="1"/>
    <x v="1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3"/>
    <x v="20"/>
    <s v="WD"/>
    <s v="Normal"/>
    <x v="50"/>
  </r>
  <r>
    <x v="663"/>
    <n v="85"/>
    <x v="0"/>
    <x v="48"/>
    <n v="10012"/>
    <s v="Pave"/>
    <s v="NA"/>
    <x v="0"/>
    <x v="0"/>
    <s v="AllPub"/>
    <x v="0"/>
    <s v="Gtl"/>
    <s v="Edwards"/>
    <s v="Norm"/>
    <s v="Norm"/>
    <x v="0"/>
    <x v="4"/>
    <n v="4"/>
    <n v="5"/>
    <n v="1972"/>
    <s v="70's"/>
    <n v="1972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0"/>
    <x v="8"/>
    <s v="WD"/>
    <s v="Normal"/>
    <x v="381"/>
  </r>
  <r>
    <x v="664"/>
    <n v="20"/>
    <x v="0"/>
    <x v="81"/>
    <n v="20896"/>
    <s v="Pave"/>
    <s v="NA"/>
    <x v="2"/>
    <x v="0"/>
    <s v="AllPub"/>
    <x v="3"/>
    <s v="Gtl"/>
    <s v="Somerst"/>
    <s v="RRAn"/>
    <s v="Norm"/>
    <x v="0"/>
    <x v="1"/>
    <n v="8"/>
    <n v="5"/>
    <n v="2005"/>
    <s v="2000's"/>
    <n v="2006"/>
    <n v="1"/>
    <s v="Y"/>
    <x v="1"/>
    <x v="0"/>
    <x v="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2"/>
    <x v="52"/>
    <s v="New"/>
    <s v="Partial"/>
    <x v="401"/>
  </r>
  <r>
    <x v="665"/>
    <n v="60"/>
    <x v="0"/>
    <x v="94"/>
    <n v="11194"/>
    <s v="Pave"/>
    <s v="NA"/>
    <x v="1"/>
    <x v="0"/>
    <s v="AllPub"/>
    <x v="2"/>
    <s v="Gtl"/>
    <s v="Gilbert"/>
    <s v="Norm"/>
    <s v="Norm"/>
    <x v="0"/>
    <x v="0"/>
    <n v="8"/>
    <n v="5"/>
    <n v="2000"/>
    <s v="2000's"/>
    <n v="2000"/>
    <n v="0"/>
    <s v="N"/>
    <x v="0"/>
    <x v="0"/>
    <x v="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2"/>
    <x v="17"/>
    <s v="WD"/>
    <s v="Normal"/>
    <x v="402"/>
  </r>
  <r>
    <x v="666"/>
    <n v="60"/>
    <x v="0"/>
    <x v="7"/>
    <n v="18450"/>
    <s v="Pave"/>
    <s v="NA"/>
    <x v="1"/>
    <x v="0"/>
    <s v="AllPub"/>
    <x v="0"/>
    <s v="Gtl"/>
    <s v="NAmes"/>
    <s v="Norm"/>
    <s v="Norm"/>
    <x v="0"/>
    <x v="0"/>
    <n v="6"/>
    <n v="5"/>
    <n v="1965"/>
    <s v="60's"/>
    <n v="1979"/>
    <n v="14"/>
    <s v="Y"/>
    <x v="0"/>
    <x v="1"/>
    <x v="1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1"/>
    <x v="6"/>
    <s v="WD"/>
    <s v="Abnorml"/>
    <x v="275"/>
  </r>
  <r>
    <x v="667"/>
    <n v="20"/>
    <x v="0"/>
    <x v="0"/>
    <n v="8125"/>
    <s v="Pave"/>
    <s v="NA"/>
    <x v="0"/>
    <x v="0"/>
    <s v="AllPub"/>
    <x v="0"/>
    <s v="Gtl"/>
    <s v="SawyerW"/>
    <s v="Norm"/>
    <s v="Norm"/>
    <x v="0"/>
    <x v="1"/>
    <n v="6"/>
    <n v="5"/>
    <n v="1994"/>
    <s v="90's"/>
    <n v="1998"/>
    <n v="4"/>
    <s v="Y"/>
    <x v="0"/>
    <x v="1"/>
    <x v="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0"/>
    <x v="41"/>
    <s v="WD"/>
    <s v="Normal"/>
    <x v="74"/>
  </r>
  <r>
    <x v="668"/>
    <n v="20"/>
    <x v="0"/>
    <x v="7"/>
    <n v="14175"/>
    <s v="Pave"/>
    <s v="NA"/>
    <x v="0"/>
    <x v="1"/>
    <s v="AllPub"/>
    <x v="2"/>
    <s v="Mod"/>
    <s v="Sawyer"/>
    <s v="Norm"/>
    <s v="Norm"/>
    <x v="0"/>
    <x v="1"/>
    <n v="5"/>
    <n v="6"/>
    <n v="1956"/>
    <s v="50's"/>
    <n v="1987"/>
    <n v="31"/>
    <s v="Y"/>
    <x v="0"/>
    <x v="1"/>
    <x v="1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2"/>
    <x v="17"/>
    <s v="WD"/>
    <s v="Normal"/>
    <x v="282"/>
  </r>
  <r>
    <x v="669"/>
    <n v="30"/>
    <x v="0"/>
    <x v="1"/>
    <n v="11600"/>
    <s v="Pave"/>
    <s v="NA"/>
    <x v="0"/>
    <x v="0"/>
    <s v="AllPub"/>
    <x v="0"/>
    <s v="Gtl"/>
    <s v="Crawfor"/>
    <s v="Norm"/>
    <s v="Norm"/>
    <x v="0"/>
    <x v="1"/>
    <n v="4"/>
    <n v="5"/>
    <n v="1922"/>
    <s v="20's"/>
    <n v="1950"/>
    <n v="28"/>
    <s v="Y"/>
    <x v="0"/>
    <x v="1"/>
    <x v="1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2"/>
    <x v="10"/>
    <s v="WD"/>
    <s v="Normal"/>
    <x v="381"/>
  </r>
  <r>
    <x v="670"/>
    <n v="60"/>
    <x v="0"/>
    <x v="45"/>
    <n v="8633"/>
    <s v="Pave"/>
    <s v="NA"/>
    <x v="0"/>
    <x v="0"/>
    <s v="AllPub"/>
    <x v="1"/>
    <s v="Gtl"/>
    <s v="CollgCr"/>
    <s v="Norm"/>
    <s v="Norm"/>
    <x v="0"/>
    <x v="0"/>
    <n v="6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3"/>
    <x v="36"/>
    <s v="WD"/>
    <s v="Normal"/>
    <x v="403"/>
  </r>
  <r>
    <x v="671"/>
    <n v="70"/>
    <x v="4"/>
    <x v="61"/>
    <n v="6629"/>
    <s v="Pave"/>
    <s v="NA"/>
    <x v="0"/>
    <x v="0"/>
    <s v="AllPub"/>
    <x v="0"/>
    <s v="Gtl"/>
    <s v="Edwards"/>
    <s v="Artery"/>
    <s v="Norm"/>
    <x v="0"/>
    <x v="0"/>
    <n v="6"/>
    <n v="6"/>
    <n v="1925"/>
    <s v="20's"/>
    <n v="1950"/>
    <n v="25"/>
    <s v="Y"/>
    <x v="0"/>
    <x v="1"/>
    <x v="1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3"/>
    <x v="20"/>
    <s v="WD"/>
    <s v="Normal"/>
    <x v="404"/>
  </r>
  <r>
    <x v="672"/>
    <n v="20"/>
    <x v="0"/>
    <x v="7"/>
    <n v="11250"/>
    <s v="Pave"/>
    <s v="NA"/>
    <x v="1"/>
    <x v="0"/>
    <s v="AllPub"/>
    <x v="0"/>
    <s v="Gtl"/>
    <s v="Veenker"/>
    <s v="Norm"/>
    <s v="Norm"/>
    <x v="0"/>
    <x v="1"/>
    <n v="6"/>
    <n v="6"/>
    <n v="1977"/>
    <s v="70's"/>
    <n v="1977"/>
    <n v="0"/>
    <s v="N"/>
    <x v="0"/>
    <x v="1"/>
    <x v="1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2"/>
    <x v="51"/>
    <s v="WD"/>
    <s v="Normal"/>
    <x v="258"/>
  </r>
  <r>
    <x v="673"/>
    <n v="20"/>
    <x v="0"/>
    <x v="17"/>
    <n v="14442"/>
    <s v="Pave"/>
    <s v="NA"/>
    <x v="0"/>
    <x v="0"/>
    <s v="AllPub"/>
    <x v="0"/>
    <s v="Gtl"/>
    <s v="Crawfor"/>
    <s v="Norm"/>
    <s v="Norm"/>
    <x v="0"/>
    <x v="1"/>
    <n v="6"/>
    <n v="7"/>
    <n v="1957"/>
    <s v="50's"/>
    <n v="2004"/>
    <n v="47"/>
    <s v="Y"/>
    <x v="0"/>
    <x v="0"/>
    <x v="0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"/>
    <x v="18"/>
    <s v="WD"/>
    <s v="Normal"/>
    <x v="405"/>
  </r>
  <r>
    <x v="674"/>
    <n v="20"/>
    <x v="0"/>
    <x v="1"/>
    <n v="9200"/>
    <s v="Pave"/>
    <s v="NA"/>
    <x v="0"/>
    <x v="0"/>
    <s v="AllPub"/>
    <x v="0"/>
    <s v="Gtl"/>
    <s v="NAmes"/>
    <s v="Norm"/>
    <s v="Norm"/>
    <x v="0"/>
    <x v="1"/>
    <n v="6"/>
    <n v="6"/>
    <n v="1965"/>
    <s v="60's"/>
    <n v="1965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0"/>
    <x v="22"/>
    <s v="WD"/>
    <s v="Normal"/>
    <x v="3"/>
  </r>
  <r>
    <x v="675"/>
    <n v="160"/>
    <x v="0"/>
    <x v="29"/>
    <n v="2289"/>
    <s v="Pave"/>
    <s v="NA"/>
    <x v="0"/>
    <x v="0"/>
    <s v="AllPub"/>
    <x v="0"/>
    <s v="Gtl"/>
    <s v="NPkVill"/>
    <s v="Norm"/>
    <s v="Norm"/>
    <x v="4"/>
    <x v="0"/>
    <n v="6"/>
    <n v="6"/>
    <n v="1978"/>
    <s v="70's"/>
    <n v="1978"/>
    <n v="0"/>
    <s v="N"/>
    <x v="0"/>
    <x v="1"/>
    <x v="1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3"/>
    <x v="45"/>
    <s v="WD"/>
    <s v="Normal"/>
    <x v="157"/>
  </r>
  <r>
    <x v="676"/>
    <n v="70"/>
    <x v="1"/>
    <x v="3"/>
    <n v="9600"/>
    <s v="Pave"/>
    <s v="Grvl"/>
    <x v="0"/>
    <x v="0"/>
    <s v="AllPub"/>
    <x v="0"/>
    <s v="Gtl"/>
    <s v="OldTown"/>
    <s v="Norm"/>
    <s v="Norm"/>
    <x v="0"/>
    <x v="0"/>
    <n v="4"/>
    <n v="2"/>
    <n v="1900"/>
    <s v="1900's"/>
    <n v="1950"/>
    <n v="50"/>
    <s v="Y"/>
    <x v="0"/>
    <x v="1"/>
    <x v="1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2"/>
    <x v="28"/>
    <s v="WD"/>
    <s v="Normal"/>
    <x v="114"/>
  </r>
  <r>
    <x v="677"/>
    <n v="30"/>
    <x v="0"/>
    <x v="27"/>
    <n v="9022"/>
    <s v="Pave"/>
    <s v="NA"/>
    <x v="0"/>
    <x v="0"/>
    <s v="AllPub"/>
    <x v="0"/>
    <s v="Gtl"/>
    <s v="OldTown"/>
    <s v="Norm"/>
    <s v="Norm"/>
    <x v="0"/>
    <x v="1"/>
    <n v="5"/>
    <n v="8"/>
    <n v="1924"/>
    <s v="20's"/>
    <n v="2006"/>
    <n v="82"/>
    <s v="Y"/>
    <x v="1"/>
    <x v="0"/>
    <x v="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3"/>
    <x v="16"/>
    <s v="WD"/>
    <s v="Normal"/>
    <x v="129"/>
  </r>
  <r>
    <x v="678"/>
    <n v="20"/>
    <x v="0"/>
    <x v="1"/>
    <n v="11844"/>
    <s v="Pave"/>
    <s v="NA"/>
    <x v="1"/>
    <x v="0"/>
    <s v="AllPub"/>
    <x v="0"/>
    <s v="Gtl"/>
    <s v="StoneBr"/>
    <s v="Norm"/>
    <s v="Norm"/>
    <x v="0"/>
    <x v="1"/>
    <n v="8"/>
    <n v="5"/>
    <n v="2008"/>
    <s v="2000's"/>
    <n v="2008"/>
    <n v="0"/>
    <s v="N"/>
    <x v="1"/>
    <x v="0"/>
    <x v="0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3"/>
    <x v="20"/>
    <s v="New"/>
    <s v="Partial"/>
    <x v="406"/>
  </r>
  <r>
    <x v="679"/>
    <n v="20"/>
    <x v="0"/>
    <x v="7"/>
    <n v="9945"/>
    <s v="Pave"/>
    <s v="NA"/>
    <x v="1"/>
    <x v="0"/>
    <s v="AllPub"/>
    <x v="0"/>
    <s v="Gtl"/>
    <s v="Sawyer"/>
    <s v="Norm"/>
    <s v="Norm"/>
    <x v="0"/>
    <x v="1"/>
    <n v="5"/>
    <n v="5"/>
    <n v="1961"/>
    <s v="60's"/>
    <n v="1961"/>
    <n v="0"/>
    <s v="N"/>
    <x v="0"/>
    <x v="1"/>
    <x v="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1"/>
    <x v="35"/>
    <s v="WD"/>
    <s v="Normal"/>
    <x v="140"/>
  </r>
  <r>
    <x v="680"/>
    <n v="120"/>
    <x v="0"/>
    <x v="9"/>
    <n v="8012"/>
    <s v="Pave"/>
    <s v="NA"/>
    <x v="0"/>
    <x v="0"/>
    <s v="AllPub"/>
    <x v="0"/>
    <s v="Gtl"/>
    <s v="SawyerW"/>
    <s v="Norm"/>
    <s v="Norm"/>
    <x v="3"/>
    <x v="1"/>
    <n v="6"/>
    <n v="5"/>
    <n v="1980"/>
    <s v="80's"/>
    <n v="1980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4"/>
    <x v="19"/>
    <s v="WD"/>
    <s v="Normal"/>
    <x v="5"/>
  </r>
  <r>
    <x v="681"/>
    <n v="50"/>
    <x v="4"/>
    <x v="49"/>
    <n v="4500"/>
    <s v="Pave"/>
    <s v="Pave"/>
    <x v="2"/>
    <x v="1"/>
    <s v="AllPub"/>
    <x v="0"/>
    <s v="Gtl"/>
    <s v="SWISU"/>
    <s v="Norm"/>
    <s v="Norm"/>
    <x v="0"/>
    <x v="2"/>
    <n v="5"/>
    <n v="5"/>
    <n v="1932"/>
    <s v="30's"/>
    <n v="2000"/>
    <n v="68"/>
    <s v="Y"/>
    <x v="0"/>
    <x v="0"/>
    <x v="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3"/>
    <x v="20"/>
    <s v="WD"/>
    <s v="Abnorml"/>
    <x v="407"/>
  </r>
  <r>
    <x v="682"/>
    <n v="120"/>
    <x v="0"/>
    <x v="7"/>
    <n v="2887"/>
    <s v="Pave"/>
    <s v="NA"/>
    <x v="0"/>
    <x v="3"/>
    <s v="AllPub"/>
    <x v="0"/>
    <s v="Gtl"/>
    <s v="ClearCr"/>
    <s v="Norm"/>
    <s v="Norm"/>
    <x v="0"/>
    <x v="1"/>
    <n v="6"/>
    <n v="5"/>
    <n v="1996"/>
    <s v="90's"/>
    <n v="1997"/>
    <n v="1"/>
    <s v="Y"/>
    <x v="0"/>
    <x v="1"/>
    <x v="0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0"/>
    <x v="53"/>
    <s v="WD"/>
    <s v="Normal"/>
    <x v="151"/>
  </r>
  <r>
    <x v="683"/>
    <n v="20"/>
    <x v="0"/>
    <x v="48"/>
    <n v="11248"/>
    <s v="Pave"/>
    <s v="NA"/>
    <x v="1"/>
    <x v="0"/>
    <s v="AllPub"/>
    <x v="2"/>
    <s v="Gtl"/>
    <s v="CollgCr"/>
    <s v="Norm"/>
    <s v="Norm"/>
    <x v="0"/>
    <x v="1"/>
    <n v="9"/>
    <n v="5"/>
    <n v="2002"/>
    <s v="2000's"/>
    <n v="2002"/>
    <n v="0"/>
    <s v="N"/>
    <x v="0"/>
    <x v="0"/>
    <x v="0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1"/>
    <x v="12"/>
    <s v="WD"/>
    <s v="Normal"/>
    <x v="408"/>
  </r>
  <r>
    <x v="684"/>
    <n v="60"/>
    <x v="0"/>
    <x v="87"/>
    <n v="16770"/>
    <s v="Pave"/>
    <s v="NA"/>
    <x v="2"/>
    <x v="0"/>
    <s v="AllPub"/>
    <x v="3"/>
    <s v="Gtl"/>
    <s v="NoRidge"/>
    <s v="Norm"/>
    <s v="Norm"/>
    <x v="0"/>
    <x v="0"/>
    <n v="7"/>
    <n v="5"/>
    <n v="1998"/>
    <s v="90's"/>
    <n v="1998"/>
    <n v="0"/>
    <s v="N"/>
    <x v="0"/>
    <x v="1"/>
    <x v="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4"/>
    <x v="38"/>
    <s v="WD"/>
    <s v="Normal"/>
    <x v="376"/>
  </r>
  <r>
    <x v="685"/>
    <n v="160"/>
    <x v="0"/>
    <x v="7"/>
    <n v="5062"/>
    <s v="Pave"/>
    <s v="NA"/>
    <x v="1"/>
    <x v="0"/>
    <s v="AllPub"/>
    <x v="3"/>
    <s v="Gtl"/>
    <s v="StoneBr"/>
    <s v="Norm"/>
    <s v="Norm"/>
    <x v="3"/>
    <x v="0"/>
    <n v="7"/>
    <n v="5"/>
    <n v="1984"/>
    <s v="80's"/>
    <n v="1984"/>
    <n v="0"/>
    <s v="N"/>
    <x v="0"/>
    <x v="1"/>
    <x v="1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1"/>
    <x v="54"/>
    <s v="WD"/>
    <s v="Normal"/>
    <x v="27"/>
  </r>
  <r>
    <x v="686"/>
    <n v="60"/>
    <x v="3"/>
    <x v="4"/>
    <n v="10207"/>
    <s v="Pave"/>
    <s v="NA"/>
    <x v="0"/>
    <x v="0"/>
    <s v="AllPub"/>
    <x v="0"/>
    <s v="Gtl"/>
    <s v="Somerst"/>
    <s v="Norm"/>
    <s v="Norm"/>
    <x v="0"/>
    <x v="0"/>
    <n v="7"/>
    <n v="6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1"/>
    <x v="6"/>
    <s v="New"/>
    <s v="Partial"/>
    <x v="409"/>
  </r>
  <r>
    <x v="687"/>
    <n v="160"/>
    <x v="3"/>
    <x v="7"/>
    <n v="5105"/>
    <s v="Pave"/>
    <s v="NA"/>
    <x v="2"/>
    <x v="0"/>
    <s v="AllPub"/>
    <x v="1"/>
    <s v="Gtl"/>
    <s v="Somerst"/>
    <s v="Norm"/>
    <s v="Norm"/>
    <x v="3"/>
    <x v="0"/>
    <n v="7"/>
    <n v="5"/>
    <n v="2004"/>
    <s v="2000's"/>
    <n v="2004"/>
    <n v="0"/>
    <s v="N"/>
    <x v="0"/>
    <x v="0"/>
    <x v="0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"/>
    <x v="34"/>
    <s v="WD"/>
    <s v="Normal"/>
    <x v="410"/>
  </r>
  <r>
    <x v="688"/>
    <n v="20"/>
    <x v="0"/>
    <x v="3"/>
    <n v="8089"/>
    <s v="Pave"/>
    <s v="NA"/>
    <x v="0"/>
    <x v="3"/>
    <s v="AllPub"/>
    <x v="0"/>
    <s v="Gtl"/>
    <s v="StoneBr"/>
    <s v="Norm"/>
    <s v="Norm"/>
    <x v="0"/>
    <x v="1"/>
    <n v="8"/>
    <n v="6"/>
    <n v="2007"/>
    <s v="2000's"/>
    <n v="2007"/>
    <n v="0"/>
    <s v="N"/>
    <x v="1"/>
    <x v="0"/>
    <x v="0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1"/>
    <x v="35"/>
    <s v="New"/>
    <s v="Partial"/>
    <x v="411"/>
  </r>
  <r>
    <x v="689"/>
    <n v="120"/>
    <x v="0"/>
    <x v="24"/>
    <n v="7577"/>
    <s v="Pave"/>
    <s v="NA"/>
    <x v="1"/>
    <x v="0"/>
    <s v="AllPub"/>
    <x v="2"/>
    <s v="Gtl"/>
    <s v="NridgHt"/>
    <s v="Norm"/>
    <s v="Norm"/>
    <x v="3"/>
    <x v="1"/>
    <n v="6"/>
    <n v="5"/>
    <n v="2005"/>
    <s v="2000's"/>
    <n v="2006"/>
    <n v="1"/>
    <s v="Y"/>
    <x v="1"/>
    <x v="0"/>
    <x v="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"/>
    <x v="18"/>
    <s v="WD"/>
    <s v="Normal"/>
    <x v="412"/>
  </r>
  <r>
    <x v="690"/>
    <n v="120"/>
    <x v="1"/>
    <x v="7"/>
    <n v="4426"/>
    <s v="Pave"/>
    <s v="NA"/>
    <x v="0"/>
    <x v="0"/>
    <s v="AllPub"/>
    <x v="0"/>
    <s v="Gtl"/>
    <s v="CollgCr"/>
    <s v="Norm"/>
    <s v="Norm"/>
    <x v="3"/>
    <x v="1"/>
    <n v="6"/>
    <n v="5"/>
    <n v="2004"/>
    <s v="2000's"/>
    <n v="2004"/>
    <n v="0"/>
    <s v="N"/>
    <x v="0"/>
    <x v="0"/>
    <x v="0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0"/>
    <x v="11"/>
    <s v="WD"/>
    <s v="Normal"/>
    <x v="42"/>
  </r>
  <r>
    <x v="691"/>
    <n v="60"/>
    <x v="0"/>
    <x v="95"/>
    <n v="21535"/>
    <s v="Pave"/>
    <s v="NA"/>
    <x v="1"/>
    <x v="0"/>
    <s v="AllPub"/>
    <x v="2"/>
    <s v="Gtl"/>
    <s v="NoRidge"/>
    <s v="Norm"/>
    <s v="Norm"/>
    <x v="0"/>
    <x v="0"/>
    <n v="10"/>
    <n v="6"/>
    <n v="1994"/>
    <s v="90's"/>
    <n v="1995"/>
    <n v="1"/>
    <s v="Y"/>
    <x v="0"/>
    <x v="1"/>
    <x v="0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1"/>
    <x v="31"/>
    <s v="WD"/>
    <s v="Normal"/>
    <x v="413"/>
  </r>
  <r>
    <x v="692"/>
    <n v="60"/>
    <x v="0"/>
    <x v="96"/>
    <n v="26178"/>
    <s v="Pave"/>
    <s v="NA"/>
    <x v="1"/>
    <x v="0"/>
    <s v="AllPub"/>
    <x v="0"/>
    <s v="Mod"/>
    <s v="Timber"/>
    <s v="Norm"/>
    <s v="Norm"/>
    <x v="0"/>
    <x v="0"/>
    <n v="7"/>
    <n v="5"/>
    <n v="1989"/>
    <s v="80's"/>
    <n v="1990"/>
    <n v="1"/>
    <s v="Y"/>
    <x v="0"/>
    <x v="1"/>
    <x v="1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2"/>
    <x v="42"/>
    <s v="WD"/>
    <s v="Normal"/>
    <x v="414"/>
  </r>
  <r>
    <x v="693"/>
    <n v="30"/>
    <x v="0"/>
    <x v="3"/>
    <n v="5400"/>
    <s v="Pave"/>
    <s v="NA"/>
    <x v="0"/>
    <x v="0"/>
    <s v="AllPub"/>
    <x v="2"/>
    <s v="Sev"/>
    <s v="OldTown"/>
    <s v="Norm"/>
    <s v="Norm"/>
    <x v="0"/>
    <x v="1"/>
    <n v="5"/>
    <n v="6"/>
    <n v="1921"/>
    <s v="20's"/>
    <n v="1968"/>
    <n v="47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2"/>
    <x v="21"/>
    <s v="WD"/>
    <s v="Abnorml"/>
    <x v="415"/>
  </r>
  <r>
    <x v="694"/>
    <n v="50"/>
    <x v="1"/>
    <x v="8"/>
    <n v="6120"/>
    <s v="Pave"/>
    <s v="NA"/>
    <x v="0"/>
    <x v="0"/>
    <s v="AllPub"/>
    <x v="2"/>
    <s v="Gtl"/>
    <s v="BrkSide"/>
    <s v="Norm"/>
    <s v="Norm"/>
    <x v="0"/>
    <x v="2"/>
    <n v="5"/>
    <n v="6"/>
    <n v="1936"/>
    <s v="30's"/>
    <n v="1950"/>
    <n v="14"/>
    <s v="Y"/>
    <x v="0"/>
    <x v="1"/>
    <x v="1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3"/>
    <x v="45"/>
    <s v="WD"/>
    <s v="Normal"/>
    <x v="416"/>
  </r>
  <r>
    <x v="695"/>
    <n v="20"/>
    <x v="0"/>
    <x v="61"/>
    <n v="13811"/>
    <s v="Pave"/>
    <s v="NA"/>
    <x v="1"/>
    <x v="0"/>
    <s v="AllPub"/>
    <x v="0"/>
    <s v="Gtl"/>
    <s v="Timber"/>
    <s v="Norm"/>
    <s v="Norm"/>
    <x v="0"/>
    <x v="1"/>
    <n v="6"/>
    <n v="6"/>
    <n v="1987"/>
    <s v="80's"/>
    <n v="1987"/>
    <n v="0"/>
    <s v="N"/>
    <x v="0"/>
    <x v="1"/>
    <x v="1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2"/>
    <x v="10"/>
    <s v="WD"/>
    <s v="Normal"/>
    <x v="105"/>
  </r>
  <r>
    <x v="696"/>
    <n v="30"/>
    <x v="1"/>
    <x v="9"/>
    <n v="6000"/>
    <s v="Pave"/>
    <s v="NA"/>
    <x v="0"/>
    <x v="0"/>
    <s v="AllPub"/>
    <x v="0"/>
    <s v="Gtl"/>
    <s v="BrkSide"/>
    <s v="Norm"/>
    <s v="Norm"/>
    <x v="0"/>
    <x v="1"/>
    <n v="5"/>
    <n v="7"/>
    <n v="1921"/>
    <s v="20's"/>
    <n v="1950"/>
    <n v="29"/>
    <s v="Y"/>
    <x v="0"/>
    <x v="1"/>
    <x v="1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2"/>
    <x v="51"/>
    <s v="WD"/>
    <s v="Normal"/>
    <x v="417"/>
  </r>
  <r>
    <x v="697"/>
    <n v="20"/>
    <x v="0"/>
    <x v="15"/>
    <n v="6420"/>
    <s v="Pave"/>
    <s v="NA"/>
    <x v="1"/>
    <x v="0"/>
    <s v="AllPub"/>
    <x v="0"/>
    <s v="Gtl"/>
    <s v="Edwards"/>
    <s v="Norm"/>
    <s v="Norm"/>
    <x v="0"/>
    <x v="1"/>
    <n v="5"/>
    <n v="7"/>
    <n v="1952"/>
    <s v="50's"/>
    <n v="1952"/>
    <n v="0"/>
    <s v="N"/>
    <x v="0"/>
    <x v="1"/>
    <x v="1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x v="24"/>
    <s v="WD"/>
    <s v="Normal"/>
    <x v="418"/>
  </r>
  <r>
    <x v="698"/>
    <n v="20"/>
    <x v="0"/>
    <x v="0"/>
    <n v="8450"/>
    <s v="Pave"/>
    <s v="NA"/>
    <x v="0"/>
    <x v="0"/>
    <s v="AllPub"/>
    <x v="0"/>
    <s v="Gtl"/>
    <s v="Sawyer"/>
    <s v="RRAe"/>
    <s v="Norm"/>
    <x v="0"/>
    <x v="1"/>
    <n v="5"/>
    <n v="8"/>
    <n v="1965"/>
    <s v="60's"/>
    <n v="2009"/>
    <n v="44"/>
    <s v="Y"/>
    <x v="1"/>
    <x v="0"/>
    <x v="0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4"/>
    <x v="23"/>
    <s v="WD"/>
    <s v="Normal"/>
    <x v="419"/>
  </r>
  <r>
    <x v="699"/>
    <n v="120"/>
    <x v="3"/>
    <x v="83"/>
    <n v="4282"/>
    <s v="Pave"/>
    <s v="Pave"/>
    <x v="2"/>
    <x v="0"/>
    <s v="AllPub"/>
    <x v="0"/>
    <s v="Gtl"/>
    <s v="Somerst"/>
    <s v="Norm"/>
    <s v="Norm"/>
    <x v="3"/>
    <x v="1"/>
    <n v="7"/>
    <n v="5"/>
    <n v="2004"/>
    <s v="2000's"/>
    <n v="2004"/>
    <n v="0"/>
    <s v="N"/>
    <x v="0"/>
    <x v="0"/>
    <x v="0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0"/>
    <x v="22"/>
    <s v="WD"/>
    <s v="Normal"/>
    <x v="420"/>
  </r>
  <r>
    <x v="700"/>
    <n v="20"/>
    <x v="0"/>
    <x v="5"/>
    <n v="14331"/>
    <s v="Pave"/>
    <s v="NA"/>
    <x v="0"/>
    <x v="0"/>
    <s v="AllPub"/>
    <x v="0"/>
    <s v="Gtl"/>
    <s v="Timber"/>
    <s v="Norm"/>
    <s v="Norm"/>
    <x v="0"/>
    <x v="1"/>
    <n v="8"/>
    <n v="5"/>
    <n v="2002"/>
    <s v="2000's"/>
    <n v="2002"/>
    <n v="0"/>
    <s v="N"/>
    <x v="0"/>
    <x v="0"/>
    <x v="0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2"/>
    <x v="28"/>
    <s v="WD"/>
    <s v="Normal"/>
    <x v="421"/>
  </r>
  <r>
    <x v="701"/>
    <n v="20"/>
    <x v="0"/>
    <x v="1"/>
    <n v="9600"/>
    <s v="Pave"/>
    <s v="NA"/>
    <x v="0"/>
    <x v="0"/>
    <s v="AllPub"/>
    <x v="0"/>
    <s v="Gtl"/>
    <s v="NWAmes"/>
    <s v="Norm"/>
    <s v="Norm"/>
    <x v="0"/>
    <x v="1"/>
    <n v="7"/>
    <n v="5"/>
    <n v="1969"/>
    <s v="60's"/>
    <n v="1969"/>
    <n v="0"/>
    <s v="N"/>
    <x v="0"/>
    <x v="1"/>
    <x v="1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2"/>
    <x v="10"/>
    <s v="COD"/>
    <s v="Normal"/>
    <x v="3"/>
  </r>
  <r>
    <x v="702"/>
    <n v="60"/>
    <x v="0"/>
    <x v="51"/>
    <n v="12438"/>
    <s v="Pave"/>
    <s v="NA"/>
    <x v="1"/>
    <x v="0"/>
    <s v="AllPub"/>
    <x v="0"/>
    <s v="Gtl"/>
    <s v="StoneBr"/>
    <s v="Norm"/>
    <s v="Norm"/>
    <x v="0"/>
    <x v="0"/>
    <n v="8"/>
    <n v="5"/>
    <n v="2006"/>
    <s v="2000's"/>
    <n v="2006"/>
    <n v="0"/>
    <s v="N"/>
    <x v="1"/>
    <x v="0"/>
    <x v="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2"/>
    <x v="10"/>
    <s v="New"/>
    <s v="Partial"/>
    <x v="422"/>
  </r>
  <r>
    <x v="703"/>
    <n v="190"/>
    <x v="1"/>
    <x v="32"/>
    <n v="7630"/>
    <s v="Pave"/>
    <s v="NA"/>
    <x v="0"/>
    <x v="0"/>
    <s v="AllPub"/>
    <x v="0"/>
    <s v="Gtl"/>
    <s v="OldTown"/>
    <s v="Feedr"/>
    <s v="Norm"/>
    <x v="1"/>
    <x v="0"/>
    <n v="5"/>
    <n v="9"/>
    <n v="1900"/>
    <s v="1900's"/>
    <n v="1996"/>
    <n v="96"/>
    <s v="Y"/>
    <x v="0"/>
    <x v="1"/>
    <x v="0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4"/>
    <x v="19"/>
    <s v="WD"/>
    <s v="Normal"/>
    <x v="3"/>
  </r>
  <r>
    <x v="704"/>
    <n v="20"/>
    <x v="0"/>
    <x v="10"/>
    <n v="8400"/>
    <s v="Pave"/>
    <s v="NA"/>
    <x v="0"/>
    <x v="0"/>
    <s v="AllPub"/>
    <x v="0"/>
    <s v="Gtl"/>
    <s v="CollgCr"/>
    <s v="Norm"/>
    <s v="Norm"/>
    <x v="0"/>
    <x v="1"/>
    <n v="7"/>
    <n v="5"/>
    <n v="2004"/>
    <s v="2000's"/>
    <n v="2005"/>
    <n v="1"/>
    <s v="Y"/>
    <x v="1"/>
    <x v="0"/>
    <x v="0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4"/>
    <x v="19"/>
    <s v="WD"/>
    <s v="Normal"/>
    <x v="423"/>
  </r>
  <r>
    <x v="705"/>
    <n v="190"/>
    <x v="1"/>
    <x v="10"/>
    <n v="5600"/>
    <s v="Pave"/>
    <s v="NA"/>
    <x v="0"/>
    <x v="0"/>
    <s v="AllPub"/>
    <x v="0"/>
    <s v="Gtl"/>
    <s v="IDOTRR"/>
    <s v="Norm"/>
    <s v="Norm"/>
    <x v="1"/>
    <x v="0"/>
    <n v="4"/>
    <n v="5"/>
    <n v="1930"/>
    <s v="30's"/>
    <n v="1950"/>
    <n v="20"/>
    <s v="Y"/>
    <x v="0"/>
    <x v="1"/>
    <x v="1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4"/>
    <x v="37"/>
    <s v="WD"/>
    <s v="Normal"/>
    <x v="424"/>
  </r>
  <r>
    <x v="706"/>
    <n v="20"/>
    <x v="0"/>
    <x v="7"/>
    <n v="115149"/>
    <s v="Pave"/>
    <s v="NA"/>
    <x v="2"/>
    <x v="2"/>
    <s v="AllPub"/>
    <x v="3"/>
    <s v="Sev"/>
    <s v="ClearCr"/>
    <s v="Norm"/>
    <s v="Norm"/>
    <x v="0"/>
    <x v="1"/>
    <n v="7"/>
    <n v="5"/>
    <n v="1971"/>
    <s v="70's"/>
    <n v="2002"/>
    <n v="31"/>
    <s v="Y"/>
    <x v="0"/>
    <x v="0"/>
    <x v="0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"/>
    <x v="18"/>
    <s v="WD"/>
    <s v="Normal"/>
    <x v="425"/>
  </r>
  <r>
    <x v="707"/>
    <n v="120"/>
    <x v="0"/>
    <x v="25"/>
    <n v="6240"/>
    <s v="Pave"/>
    <s v="NA"/>
    <x v="0"/>
    <x v="0"/>
    <s v="AllPub"/>
    <x v="0"/>
    <s v="Gtl"/>
    <s v="NridgHt"/>
    <s v="Norm"/>
    <s v="Norm"/>
    <x v="3"/>
    <x v="1"/>
    <n v="8"/>
    <n v="5"/>
    <n v="2006"/>
    <s v="2000's"/>
    <n v="2006"/>
    <n v="0"/>
    <s v="N"/>
    <x v="1"/>
    <x v="0"/>
    <x v="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x v="39"/>
    <s v="WD"/>
    <s v="Normal"/>
    <x v="426"/>
  </r>
  <r>
    <x v="708"/>
    <n v="60"/>
    <x v="0"/>
    <x v="0"/>
    <n v="9018"/>
    <s v="Pave"/>
    <s v="NA"/>
    <x v="1"/>
    <x v="0"/>
    <s v="AllPub"/>
    <x v="0"/>
    <s v="Gtl"/>
    <s v="Gilbert"/>
    <s v="Norm"/>
    <s v="Norm"/>
    <x v="0"/>
    <x v="0"/>
    <n v="7"/>
    <n v="5"/>
    <n v="2007"/>
    <s v="2000's"/>
    <n v="2007"/>
    <n v="0"/>
    <s v="N"/>
    <x v="1"/>
    <x v="0"/>
    <x v="0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1"/>
    <x v="12"/>
    <s v="New"/>
    <s v="Partial"/>
    <x v="427"/>
  </r>
  <r>
    <x v="709"/>
    <n v="20"/>
    <x v="0"/>
    <x v="7"/>
    <n v="7162"/>
    <s v="Pave"/>
    <s v="NA"/>
    <x v="1"/>
    <x v="0"/>
    <s v="AllPub"/>
    <x v="0"/>
    <s v="Gtl"/>
    <s v="Sawyer"/>
    <s v="Norm"/>
    <s v="Norm"/>
    <x v="0"/>
    <x v="1"/>
    <n v="5"/>
    <n v="7"/>
    <n v="1966"/>
    <s v="60's"/>
    <n v="1966"/>
    <n v="0"/>
    <s v="N"/>
    <x v="0"/>
    <x v="1"/>
    <x v="1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0"/>
    <x v="4"/>
    <s v="WD"/>
    <s v="Abnorml"/>
    <x v="84"/>
  </r>
  <r>
    <x v="710"/>
    <n v="30"/>
    <x v="0"/>
    <x v="85"/>
    <n v="4130"/>
    <s v="Pave"/>
    <s v="NA"/>
    <x v="1"/>
    <x v="0"/>
    <s v="AllPub"/>
    <x v="0"/>
    <s v="Gtl"/>
    <s v="BrkSide"/>
    <s v="Norm"/>
    <s v="Norm"/>
    <x v="0"/>
    <x v="1"/>
    <n v="3"/>
    <n v="6"/>
    <n v="1935"/>
    <s v="30's"/>
    <n v="2003"/>
    <n v="68"/>
    <s v="Y"/>
    <x v="0"/>
    <x v="0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0"/>
    <x v="22"/>
    <s v="WD"/>
    <s v="Normal"/>
    <x v="428"/>
  </r>
  <r>
    <x v="711"/>
    <n v="50"/>
    <x v="2"/>
    <x v="13"/>
    <n v="8712"/>
    <s v="Pave"/>
    <s v="Pave"/>
    <x v="0"/>
    <x v="3"/>
    <s v="AllPub"/>
    <x v="0"/>
    <s v="Mod"/>
    <s v="IDOTRR"/>
    <s v="Norm"/>
    <s v="Norm"/>
    <x v="0"/>
    <x v="2"/>
    <n v="4"/>
    <n v="7"/>
    <n v="1900"/>
    <s v="1900's"/>
    <n v="1950"/>
    <n v="50"/>
    <s v="Y"/>
    <x v="0"/>
    <x v="1"/>
    <x v="1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4"/>
    <x v="26"/>
    <s v="WD"/>
    <s v="Abnorml"/>
    <x v="429"/>
  </r>
  <r>
    <x v="712"/>
    <n v="120"/>
    <x v="0"/>
    <x v="41"/>
    <n v="4671"/>
    <s v="Pave"/>
    <s v="NA"/>
    <x v="1"/>
    <x v="3"/>
    <s v="AllPub"/>
    <x v="0"/>
    <s v="Gtl"/>
    <s v="StoneBr"/>
    <s v="Norm"/>
    <s v="Norm"/>
    <x v="3"/>
    <x v="1"/>
    <n v="8"/>
    <n v="5"/>
    <n v="1988"/>
    <s v="80's"/>
    <n v="1989"/>
    <n v="1"/>
    <s v="Y"/>
    <x v="0"/>
    <x v="1"/>
    <x v="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0"/>
    <x v="41"/>
    <s v="WD"/>
    <s v="Normal"/>
    <x v="430"/>
  </r>
  <r>
    <x v="713"/>
    <n v="190"/>
    <x v="0"/>
    <x v="3"/>
    <n v="9873"/>
    <s v="Pave"/>
    <s v="NA"/>
    <x v="0"/>
    <x v="0"/>
    <s v="AllPub"/>
    <x v="0"/>
    <s v="Gtl"/>
    <s v="BrkSide"/>
    <s v="RRAn"/>
    <s v="Norm"/>
    <x v="1"/>
    <x v="1"/>
    <n v="4"/>
    <n v="5"/>
    <n v="1970"/>
    <s v="70's"/>
    <n v="1970"/>
    <n v="0"/>
    <s v="N"/>
    <x v="0"/>
    <x v="1"/>
    <x v="1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2"/>
    <x v="28"/>
    <s v="WD"/>
    <s v="Normal"/>
    <x v="275"/>
  </r>
  <r>
    <x v="714"/>
    <n v="60"/>
    <x v="0"/>
    <x v="7"/>
    <n v="13517"/>
    <s v="Pave"/>
    <s v="NA"/>
    <x v="1"/>
    <x v="0"/>
    <s v="AllPub"/>
    <x v="3"/>
    <s v="Gtl"/>
    <s v="Sawyer"/>
    <s v="RRAe"/>
    <s v="Norm"/>
    <x v="0"/>
    <x v="0"/>
    <n v="6"/>
    <n v="8"/>
    <n v="1976"/>
    <s v="70's"/>
    <n v="2005"/>
    <n v="29"/>
    <s v="Y"/>
    <x v="1"/>
    <x v="0"/>
    <x v="0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4"/>
    <x v="13"/>
    <s v="WD"/>
    <s v="Normal"/>
    <x v="431"/>
  </r>
  <r>
    <x v="715"/>
    <n v="20"/>
    <x v="0"/>
    <x v="38"/>
    <n v="10140"/>
    <s v="Pave"/>
    <s v="NA"/>
    <x v="0"/>
    <x v="0"/>
    <s v="AllPub"/>
    <x v="0"/>
    <s v="Gtl"/>
    <s v="NWAmes"/>
    <s v="Norm"/>
    <s v="Norm"/>
    <x v="0"/>
    <x v="1"/>
    <n v="6"/>
    <n v="5"/>
    <n v="1974"/>
    <s v="70's"/>
    <n v="1974"/>
    <n v="0"/>
    <s v="N"/>
    <x v="0"/>
    <x v="1"/>
    <x v="1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3"/>
    <x v="30"/>
    <s v="WD"/>
    <s v="Normal"/>
    <x v="258"/>
  </r>
  <r>
    <x v="716"/>
    <n v="70"/>
    <x v="1"/>
    <x v="3"/>
    <n v="10800"/>
    <s v="Pave"/>
    <s v="Grvl"/>
    <x v="0"/>
    <x v="1"/>
    <s v="AllPub"/>
    <x v="0"/>
    <s v="Gtl"/>
    <s v="OldTown"/>
    <s v="Norm"/>
    <s v="Norm"/>
    <x v="0"/>
    <x v="0"/>
    <n v="7"/>
    <n v="8"/>
    <n v="1890"/>
    <s v="1890's"/>
    <n v="1998"/>
    <n v="108"/>
    <s v="Y"/>
    <x v="0"/>
    <x v="1"/>
    <x v="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1"/>
    <x v="12"/>
    <s v="WD"/>
    <s v="Normal"/>
    <x v="432"/>
  </r>
  <r>
    <x v="717"/>
    <n v="20"/>
    <x v="0"/>
    <x v="1"/>
    <n v="10000"/>
    <s v="Pave"/>
    <s v="NA"/>
    <x v="0"/>
    <x v="0"/>
    <s v="AllPub"/>
    <x v="0"/>
    <s v="Gtl"/>
    <s v="NWAmes"/>
    <s v="Norm"/>
    <s v="Norm"/>
    <x v="0"/>
    <x v="1"/>
    <n v="5"/>
    <n v="6"/>
    <n v="1973"/>
    <s v="70's"/>
    <n v="2000"/>
    <n v="27"/>
    <s v="Y"/>
    <x v="0"/>
    <x v="0"/>
    <x v="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0"/>
    <x v="53"/>
    <s v="WD"/>
    <s v="Normal"/>
    <x v="14"/>
  </r>
  <r>
    <x v="718"/>
    <n v="60"/>
    <x v="0"/>
    <x v="82"/>
    <n v="10542"/>
    <s v="Pave"/>
    <s v="NA"/>
    <x v="0"/>
    <x v="0"/>
    <s v="AllPub"/>
    <x v="0"/>
    <s v="Gtl"/>
    <s v="NoRidge"/>
    <s v="Norm"/>
    <s v="Norm"/>
    <x v="0"/>
    <x v="0"/>
    <n v="7"/>
    <n v="5"/>
    <n v="1993"/>
    <s v="90's"/>
    <n v="1994"/>
    <n v="1"/>
    <s v="Y"/>
    <x v="0"/>
    <x v="1"/>
    <x v="1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0"/>
    <x v="46"/>
    <s v="WD"/>
    <s v="Normal"/>
    <x v="433"/>
  </r>
  <r>
    <x v="719"/>
    <n v="20"/>
    <x v="0"/>
    <x v="35"/>
    <n v="9920"/>
    <s v="Pave"/>
    <s v="NA"/>
    <x v="1"/>
    <x v="0"/>
    <s v="AllPub"/>
    <x v="0"/>
    <s v="Gtl"/>
    <s v="CollgCr"/>
    <s v="Norm"/>
    <s v="Norm"/>
    <x v="0"/>
    <x v="1"/>
    <n v="5"/>
    <n v="6"/>
    <n v="1969"/>
    <s v="60's"/>
    <n v="1969"/>
    <n v="0"/>
    <s v="N"/>
    <x v="0"/>
    <x v="1"/>
    <x v="1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2"/>
    <x v="28"/>
    <s v="WD"/>
    <s v="Normal"/>
    <x v="140"/>
  </r>
  <r>
    <x v="720"/>
    <n v="120"/>
    <x v="0"/>
    <x v="7"/>
    <n v="6563"/>
    <s v="Pave"/>
    <s v="NA"/>
    <x v="1"/>
    <x v="2"/>
    <s v="AllPub"/>
    <x v="3"/>
    <s v="Mod"/>
    <s v="StoneBr"/>
    <s v="Norm"/>
    <s v="Norm"/>
    <x v="0"/>
    <x v="1"/>
    <n v="8"/>
    <n v="5"/>
    <n v="1985"/>
    <s v="80's"/>
    <n v="1985"/>
    <n v="0"/>
    <s v="N"/>
    <x v="0"/>
    <x v="1"/>
    <x v="1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2"/>
    <x v="21"/>
    <s v="WD"/>
    <s v="Normal"/>
    <x v="291"/>
  </r>
  <r>
    <x v="721"/>
    <n v="120"/>
    <x v="1"/>
    <x v="7"/>
    <n v="4426"/>
    <s v="Pave"/>
    <s v="NA"/>
    <x v="0"/>
    <x v="0"/>
    <s v="AllPub"/>
    <x v="0"/>
    <s v="Gtl"/>
    <s v="CollgCr"/>
    <s v="Norm"/>
    <s v="Norm"/>
    <x v="3"/>
    <x v="1"/>
    <n v="6"/>
    <n v="5"/>
    <n v="2004"/>
    <s v="2000's"/>
    <n v="2004"/>
    <n v="0"/>
    <s v="N"/>
    <x v="0"/>
    <x v="0"/>
    <x v="0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4"/>
    <x v="19"/>
    <s v="WD"/>
    <s v="Normal"/>
    <x v="5"/>
  </r>
  <r>
    <x v="722"/>
    <n v="20"/>
    <x v="0"/>
    <x v="10"/>
    <n v="8120"/>
    <s v="Pave"/>
    <s v="NA"/>
    <x v="0"/>
    <x v="0"/>
    <s v="AllPub"/>
    <x v="0"/>
    <s v="Gtl"/>
    <s v="NAmes"/>
    <s v="Norm"/>
    <s v="Norm"/>
    <x v="0"/>
    <x v="1"/>
    <n v="4"/>
    <n v="7"/>
    <n v="1970"/>
    <s v="70's"/>
    <n v="1970"/>
    <n v="0"/>
    <s v="N"/>
    <x v="0"/>
    <x v="1"/>
    <x v="1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3"/>
    <x v="20"/>
    <s v="WD"/>
    <s v="Normal"/>
    <x v="202"/>
  </r>
  <r>
    <x v="723"/>
    <n v="50"/>
    <x v="0"/>
    <x v="3"/>
    <n v="8172"/>
    <s v="Pave"/>
    <s v="NA"/>
    <x v="0"/>
    <x v="0"/>
    <s v="AllPub"/>
    <x v="0"/>
    <s v="Gtl"/>
    <s v="Edwards"/>
    <s v="Norm"/>
    <s v="Norm"/>
    <x v="0"/>
    <x v="2"/>
    <n v="4"/>
    <n v="6"/>
    <n v="1954"/>
    <s v="50's"/>
    <n v="1972"/>
    <n v="18"/>
    <s v="Y"/>
    <x v="0"/>
    <x v="1"/>
    <x v="1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0"/>
    <x v="11"/>
    <s v="WD"/>
    <s v="Normal"/>
    <x v="152"/>
  </r>
  <r>
    <x v="724"/>
    <n v="20"/>
    <x v="0"/>
    <x v="58"/>
    <n v="13286"/>
    <s v="Pave"/>
    <s v="NA"/>
    <x v="1"/>
    <x v="0"/>
    <s v="AllPub"/>
    <x v="0"/>
    <s v="Gtl"/>
    <s v="Edwards"/>
    <s v="Norm"/>
    <s v="Norm"/>
    <x v="0"/>
    <x v="1"/>
    <n v="9"/>
    <n v="5"/>
    <n v="2007"/>
    <s v="2000's"/>
    <n v="2008"/>
    <n v="1"/>
    <s v="Y"/>
    <x v="1"/>
    <x v="0"/>
    <x v="0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3"/>
    <x v="36"/>
    <s v="WD"/>
    <s v="Normal"/>
    <x v="107"/>
  </r>
  <r>
    <x v="725"/>
    <n v="20"/>
    <x v="0"/>
    <x v="3"/>
    <n v="6960"/>
    <s v="Pave"/>
    <s v="NA"/>
    <x v="0"/>
    <x v="0"/>
    <s v="AllPub"/>
    <x v="0"/>
    <s v="Gtl"/>
    <s v="NAmes"/>
    <s v="Norm"/>
    <s v="Norm"/>
    <x v="0"/>
    <x v="1"/>
    <n v="4"/>
    <n v="6"/>
    <n v="1970"/>
    <s v="70's"/>
    <n v="1970"/>
    <n v="0"/>
    <s v="N"/>
    <x v="0"/>
    <x v="1"/>
    <x v="1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3"/>
    <x v="7"/>
    <s v="WD"/>
    <s v="Normal"/>
    <x v="200"/>
  </r>
  <r>
    <x v="726"/>
    <n v="20"/>
    <x v="0"/>
    <x v="7"/>
    <n v="21695"/>
    <s v="Pave"/>
    <s v="NA"/>
    <x v="1"/>
    <x v="0"/>
    <s v="AllPub"/>
    <x v="2"/>
    <s v="Gtl"/>
    <s v="Crawfor"/>
    <s v="Norm"/>
    <s v="Norm"/>
    <x v="0"/>
    <x v="1"/>
    <n v="6"/>
    <n v="9"/>
    <n v="1988"/>
    <s v="80's"/>
    <n v="2007"/>
    <n v="19"/>
    <s v="Y"/>
    <x v="1"/>
    <x v="0"/>
    <x v="0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x v="39"/>
    <s v="WD"/>
    <s v="Normal"/>
    <x v="285"/>
  </r>
  <r>
    <x v="727"/>
    <n v="20"/>
    <x v="0"/>
    <x v="45"/>
    <n v="7314"/>
    <s v="Pave"/>
    <s v="NA"/>
    <x v="0"/>
    <x v="0"/>
    <s v="AllPub"/>
    <x v="0"/>
    <s v="Gtl"/>
    <s v="CollgCr"/>
    <s v="Norm"/>
    <s v="Norm"/>
    <x v="0"/>
    <x v="1"/>
    <n v="7"/>
    <n v="5"/>
    <n v="2007"/>
    <s v="2000's"/>
    <n v="2007"/>
    <n v="0"/>
    <s v="N"/>
    <x v="1"/>
    <x v="0"/>
    <x v="0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3"/>
    <x v="36"/>
    <s v="WD"/>
    <s v="Normal"/>
    <x v="188"/>
  </r>
  <r>
    <x v="728"/>
    <n v="90"/>
    <x v="0"/>
    <x v="5"/>
    <n v="11475"/>
    <s v="Pave"/>
    <s v="NA"/>
    <x v="0"/>
    <x v="0"/>
    <s v="AllPub"/>
    <x v="2"/>
    <s v="Gtl"/>
    <s v="NAmes"/>
    <s v="Norm"/>
    <s v="Norm"/>
    <x v="2"/>
    <x v="1"/>
    <n v="5"/>
    <n v="5"/>
    <n v="1958"/>
    <s v="50's"/>
    <n v="1958"/>
    <n v="0"/>
    <s v="N"/>
    <x v="0"/>
    <x v="1"/>
    <x v="1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3"/>
    <x v="20"/>
    <s v="COD"/>
    <s v="Abnorml"/>
    <x v="50"/>
  </r>
  <r>
    <x v="729"/>
    <n v="30"/>
    <x v="1"/>
    <x v="27"/>
    <n v="6240"/>
    <s v="Pave"/>
    <s v="Grvl"/>
    <x v="0"/>
    <x v="0"/>
    <s v="AllPub"/>
    <x v="0"/>
    <s v="Gtl"/>
    <s v="IDOTRR"/>
    <s v="Norm"/>
    <s v="Norm"/>
    <x v="0"/>
    <x v="2"/>
    <n v="4"/>
    <n v="5"/>
    <n v="1925"/>
    <s v="20's"/>
    <n v="1950"/>
    <n v="25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3"/>
    <x v="50"/>
    <s v="WD"/>
    <s v="Normal"/>
    <x v="434"/>
  </r>
  <r>
    <x v="730"/>
    <n v="120"/>
    <x v="0"/>
    <x v="97"/>
    <n v="5389"/>
    <s v="Pave"/>
    <s v="NA"/>
    <x v="1"/>
    <x v="0"/>
    <s v="AllPub"/>
    <x v="0"/>
    <s v="Gtl"/>
    <s v="StoneBr"/>
    <s v="Norm"/>
    <s v="Norm"/>
    <x v="3"/>
    <x v="1"/>
    <n v="8"/>
    <n v="5"/>
    <n v="1995"/>
    <s v="90's"/>
    <n v="1996"/>
    <n v="1"/>
    <s v="Y"/>
    <x v="0"/>
    <x v="1"/>
    <x v="0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4"/>
    <x v="13"/>
    <s v="WD"/>
    <s v="Normal"/>
    <x v="435"/>
  </r>
  <r>
    <x v="731"/>
    <n v="80"/>
    <x v="0"/>
    <x v="43"/>
    <n v="9590"/>
    <s v="Pave"/>
    <s v="NA"/>
    <x v="1"/>
    <x v="0"/>
    <s v="AllPub"/>
    <x v="2"/>
    <s v="Gtl"/>
    <s v="Timber"/>
    <s v="Norm"/>
    <s v="Norm"/>
    <x v="0"/>
    <x v="5"/>
    <n v="7"/>
    <n v="5"/>
    <n v="2003"/>
    <s v="2000's"/>
    <n v="2003"/>
    <n v="0"/>
    <s v="N"/>
    <x v="0"/>
    <x v="0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x v="1"/>
    <s v="WD"/>
    <s v="Normal"/>
    <x v="229"/>
  </r>
  <r>
    <x v="732"/>
    <n v="60"/>
    <x v="0"/>
    <x v="6"/>
    <n v="11404"/>
    <s v="Pave"/>
    <s v="NA"/>
    <x v="1"/>
    <x v="0"/>
    <s v="AllPub"/>
    <x v="0"/>
    <s v="Gtl"/>
    <s v="CollgCr"/>
    <s v="Norm"/>
    <s v="Norm"/>
    <x v="0"/>
    <x v="0"/>
    <n v="7"/>
    <n v="5"/>
    <n v="1998"/>
    <s v="90's"/>
    <n v="1999"/>
    <n v="1"/>
    <s v="Y"/>
    <x v="0"/>
    <x v="1"/>
    <x v="0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0"/>
    <x v="22"/>
    <s v="WD"/>
    <s v="Normal"/>
    <x v="124"/>
  </r>
  <r>
    <x v="733"/>
    <n v="20"/>
    <x v="0"/>
    <x v="1"/>
    <n v="10000"/>
    <s v="Pave"/>
    <s v="NA"/>
    <x v="0"/>
    <x v="0"/>
    <s v="AllPub"/>
    <x v="2"/>
    <s v="Gtl"/>
    <s v="Sawyer"/>
    <s v="Feedr"/>
    <s v="Norm"/>
    <x v="0"/>
    <x v="1"/>
    <n v="5"/>
    <n v="6"/>
    <n v="1961"/>
    <s v="60's"/>
    <n v="1983"/>
    <n v="22"/>
    <s v="Y"/>
    <x v="0"/>
    <x v="1"/>
    <x v="1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3"/>
    <x v="43"/>
    <s v="WD"/>
    <s v="Normal"/>
    <x v="436"/>
  </r>
  <r>
    <x v="734"/>
    <n v="20"/>
    <x v="0"/>
    <x v="7"/>
    <n v="8978"/>
    <s v="Pave"/>
    <s v="NA"/>
    <x v="1"/>
    <x v="0"/>
    <s v="AllPub"/>
    <x v="2"/>
    <s v="Gtl"/>
    <s v="Sawyer"/>
    <s v="Norm"/>
    <s v="Norm"/>
    <x v="0"/>
    <x v="1"/>
    <n v="5"/>
    <n v="5"/>
    <n v="1968"/>
    <s v="60's"/>
    <n v="1968"/>
    <n v="0"/>
    <s v="N"/>
    <x v="0"/>
    <x v="1"/>
    <x v="1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x v="1"/>
    <s v="WD"/>
    <s v="Family"/>
    <x v="280"/>
  </r>
  <r>
    <x v="735"/>
    <n v="75"/>
    <x v="1"/>
    <x v="3"/>
    <n v="10800"/>
    <s v="Pave"/>
    <s v="NA"/>
    <x v="0"/>
    <x v="0"/>
    <s v="AllPub"/>
    <x v="0"/>
    <s v="Gtl"/>
    <s v="OldTown"/>
    <s v="Norm"/>
    <s v="Norm"/>
    <x v="0"/>
    <x v="6"/>
    <n v="7"/>
    <n v="7"/>
    <n v="1914"/>
    <s v="10's"/>
    <n v="1970"/>
    <n v="56"/>
    <s v="Y"/>
    <x v="0"/>
    <x v="1"/>
    <x v="1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2"/>
    <x v="14"/>
    <s v="WD"/>
    <s v="Normal"/>
    <x v="143"/>
  </r>
  <r>
    <x v="736"/>
    <n v="90"/>
    <x v="0"/>
    <x v="3"/>
    <n v="8544"/>
    <s v="Pave"/>
    <s v="NA"/>
    <x v="0"/>
    <x v="0"/>
    <s v="AllPub"/>
    <x v="0"/>
    <s v="Gtl"/>
    <s v="NAmes"/>
    <s v="Norm"/>
    <s v="Norm"/>
    <x v="2"/>
    <x v="1"/>
    <n v="3"/>
    <n v="4"/>
    <n v="1950"/>
    <s v="50's"/>
    <n v="1950"/>
    <n v="0"/>
    <s v="N"/>
    <x v="0"/>
    <x v="1"/>
    <x v="1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2"/>
    <x v="10"/>
    <s v="WD"/>
    <s v="Normal"/>
    <x v="437"/>
  </r>
  <r>
    <x v="737"/>
    <n v="60"/>
    <x v="0"/>
    <x v="12"/>
    <n v="10463"/>
    <s v="Pave"/>
    <s v="NA"/>
    <x v="1"/>
    <x v="3"/>
    <s v="AllPub"/>
    <x v="3"/>
    <s v="Gtl"/>
    <s v="Gilbert"/>
    <s v="Norm"/>
    <s v="Norm"/>
    <x v="0"/>
    <x v="0"/>
    <n v="8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2"/>
    <x v="51"/>
    <s v="WD"/>
    <s v="Normal"/>
    <x v="438"/>
  </r>
  <r>
    <x v="738"/>
    <n v="90"/>
    <x v="0"/>
    <x v="3"/>
    <n v="10800"/>
    <s v="Pave"/>
    <s v="NA"/>
    <x v="0"/>
    <x v="0"/>
    <s v="AllPub"/>
    <x v="0"/>
    <s v="Gtl"/>
    <s v="Edwards"/>
    <s v="Norm"/>
    <s v="Norm"/>
    <x v="2"/>
    <x v="1"/>
    <n v="5"/>
    <n v="5"/>
    <n v="1987"/>
    <s v="80's"/>
    <n v="1988"/>
    <n v="1"/>
    <s v="Y"/>
    <x v="0"/>
    <x v="1"/>
    <x v="1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3"/>
    <x v="43"/>
    <s v="WD"/>
    <s v="Alloca"/>
    <x v="266"/>
  </r>
  <r>
    <x v="739"/>
    <n v="60"/>
    <x v="0"/>
    <x v="0"/>
    <n v="9313"/>
    <s v="Pave"/>
    <s v="NA"/>
    <x v="1"/>
    <x v="0"/>
    <s v="AllPub"/>
    <x v="0"/>
    <s v="Gtl"/>
    <s v="CollgCr"/>
    <s v="Norm"/>
    <s v="Norm"/>
    <x v="0"/>
    <x v="0"/>
    <n v="7"/>
    <n v="5"/>
    <n v="2004"/>
    <s v="2000's"/>
    <n v="2004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3"/>
    <x v="45"/>
    <s v="WD"/>
    <s v="Normal"/>
    <x v="100"/>
  </r>
  <r>
    <x v="740"/>
    <n v="70"/>
    <x v="1"/>
    <x v="3"/>
    <n v="9600"/>
    <s v="Pave"/>
    <s v="Grvl"/>
    <x v="0"/>
    <x v="0"/>
    <s v="AllPub"/>
    <x v="0"/>
    <s v="Gtl"/>
    <s v="OldTown"/>
    <s v="Norm"/>
    <s v="Norm"/>
    <x v="0"/>
    <x v="0"/>
    <n v="5"/>
    <n v="7"/>
    <n v="1910"/>
    <s v="1900's"/>
    <n v="2002"/>
    <n v="92"/>
    <s v="Y"/>
    <x v="0"/>
    <x v="0"/>
    <x v="0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x v="1"/>
    <s v="WD"/>
    <s v="Abnorml"/>
    <x v="15"/>
  </r>
  <r>
    <x v="741"/>
    <n v="20"/>
    <x v="0"/>
    <x v="0"/>
    <n v="6768"/>
    <s v="Pave"/>
    <s v="NA"/>
    <x v="1"/>
    <x v="0"/>
    <s v="AllPub"/>
    <x v="0"/>
    <s v="Gtl"/>
    <s v="Sawyer"/>
    <s v="Feedr"/>
    <s v="Norm"/>
    <x v="0"/>
    <x v="1"/>
    <n v="6"/>
    <n v="8"/>
    <n v="1961"/>
    <s v="60's"/>
    <n v="1996"/>
    <n v="35"/>
    <s v="Y"/>
    <x v="0"/>
    <x v="1"/>
    <x v="0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0"/>
    <x v="11"/>
    <s v="WD"/>
    <s v="Normal"/>
    <x v="289"/>
  </r>
  <r>
    <x v="742"/>
    <n v="20"/>
    <x v="0"/>
    <x v="0"/>
    <n v="8450"/>
    <s v="Pave"/>
    <s v="NA"/>
    <x v="0"/>
    <x v="0"/>
    <s v="AllPub"/>
    <x v="0"/>
    <s v="Gtl"/>
    <s v="SawyerW"/>
    <s v="Norm"/>
    <s v="Norm"/>
    <x v="0"/>
    <x v="1"/>
    <n v="7"/>
    <n v="5"/>
    <n v="2000"/>
    <s v="2000's"/>
    <n v="2001"/>
    <n v="1"/>
    <s v="Y"/>
    <x v="0"/>
    <x v="0"/>
    <x v="0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1"/>
    <x v="27"/>
    <s v="WD"/>
    <s v="Normal"/>
    <x v="266"/>
  </r>
  <r>
    <x v="743"/>
    <n v="80"/>
    <x v="0"/>
    <x v="10"/>
    <n v="12886"/>
    <s v="Pave"/>
    <s v="NA"/>
    <x v="1"/>
    <x v="0"/>
    <s v="AllPub"/>
    <x v="0"/>
    <s v="Gtl"/>
    <s v="Sawyer"/>
    <s v="Norm"/>
    <s v="Norm"/>
    <x v="0"/>
    <x v="5"/>
    <n v="5"/>
    <n v="6"/>
    <n v="1963"/>
    <s v="60's"/>
    <n v="1999"/>
    <n v="36"/>
    <s v="Y"/>
    <x v="0"/>
    <x v="1"/>
    <x v="0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3"/>
    <x v="5"/>
    <s v="WD"/>
    <s v="Normal"/>
    <x v="216"/>
  </r>
  <r>
    <x v="744"/>
    <n v="120"/>
    <x v="0"/>
    <x v="62"/>
    <n v="5395"/>
    <s v="Pave"/>
    <s v="NA"/>
    <x v="1"/>
    <x v="3"/>
    <s v="AllPub"/>
    <x v="0"/>
    <s v="Gtl"/>
    <s v="StoneBr"/>
    <s v="Norm"/>
    <s v="Norm"/>
    <x v="3"/>
    <x v="1"/>
    <n v="8"/>
    <n v="5"/>
    <n v="1993"/>
    <s v="90's"/>
    <n v="1993"/>
    <n v="0"/>
    <s v="N"/>
    <x v="0"/>
    <x v="1"/>
    <x v="1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0"/>
    <x v="41"/>
    <s v="WD"/>
    <s v="Normal"/>
    <x v="63"/>
  </r>
  <r>
    <x v="745"/>
    <n v="60"/>
    <x v="0"/>
    <x v="7"/>
    <n v="8963"/>
    <s v="Pave"/>
    <s v="NA"/>
    <x v="1"/>
    <x v="0"/>
    <s v="AllPub"/>
    <x v="0"/>
    <s v="Gtl"/>
    <s v="NWAmes"/>
    <s v="Norm"/>
    <s v="Norm"/>
    <x v="0"/>
    <x v="0"/>
    <n v="8"/>
    <n v="9"/>
    <n v="1976"/>
    <s v="70's"/>
    <n v="1996"/>
    <n v="20"/>
    <s v="Y"/>
    <x v="0"/>
    <x v="1"/>
    <x v="0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0"/>
    <x v="22"/>
    <s v="WD"/>
    <s v="Normal"/>
    <x v="439"/>
  </r>
  <r>
    <x v="746"/>
    <n v="60"/>
    <x v="0"/>
    <x v="7"/>
    <n v="8795"/>
    <s v="Pave"/>
    <s v="NA"/>
    <x v="1"/>
    <x v="0"/>
    <s v="AllPub"/>
    <x v="0"/>
    <s v="Gtl"/>
    <s v="Gilbert"/>
    <s v="Norm"/>
    <s v="Norm"/>
    <x v="0"/>
    <x v="0"/>
    <n v="7"/>
    <n v="5"/>
    <n v="2000"/>
    <s v="2000's"/>
    <n v="2000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3"/>
    <x v="45"/>
    <s v="WD"/>
    <s v="Normal"/>
    <x v="440"/>
  </r>
  <r>
    <x v="747"/>
    <n v="70"/>
    <x v="1"/>
    <x v="0"/>
    <n v="11700"/>
    <s v="Pave"/>
    <s v="Pave"/>
    <x v="1"/>
    <x v="0"/>
    <s v="AllPub"/>
    <x v="2"/>
    <s v="Gtl"/>
    <s v="OldTown"/>
    <s v="Norm"/>
    <s v="Norm"/>
    <x v="0"/>
    <x v="0"/>
    <n v="7"/>
    <n v="7"/>
    <n v="1880"/>
    <s v="1880's"/>
    <n v="2003"/>
    <n v="123"/>
    <s v="Y"/>
    <x v="0"/>
    <x v="0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3"/>
    <x v="16"/>
    <s v="WD"/>
    <s v="Normal"/>
    <x v="441"/>
  </r>
  <r>
    <x v="748"/>
    <n v="20"/>
    <x v="0"/>
    <x v="83"/>
    <n v="10593"/>
    <s v="Pave"/>
    <s v="NA"/>
    <x v="1"/>
    <x v="0"/>
    <s v="AllPub"/>
    <x v="0"/>
    <s v="Gtl"/>
    <s v="NoRidge"/>
    <s v="Norm"/>
    <s v="Norm"/>
    <x v="0"/>
    <x v="1"/>
    <n v="7"/>
    <n v="5"/>
    <n v="1996"/>
    <s v="90's"/>
    <n v="1996"/>
    <n v="0"/>
    <s v="N"/>
    <x v="0"/>
    <x v="1"/>
    <x v="0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4"/>
    <x v="13"/>
    <s v="WD"/>
    <s v="Normal"/>
    <x v="442"/>
  </r>
  <r>
    <x v="749"/>
    <n v="50"/>
    <x v="0"/>
    <x v="9"/>
    <n v="8405"/>
    <s v="Pave"/>
    <s v="NA"/>
    <x v="0"/>
    <x v="0"/>
    <s v="AllPub"/>
    <x v="0"/>
    <s v="Gtl"/>
    <s v="Edwards"/>
    <s v="Norm"/>
    <s v="Norm"/>
    <x v="0"/>
    <x v="2"/>
    <n v="4"/>
    <n v="3"/>
    <n v="1945"/>
    <s v="40's"/>
    <n v="1950"/>
    <n v="5"/>
    <s v="Y"/>
    <x v="0"/>
    <x v="1"/>
    <x v="1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3"/>
    <x v="45"/>
    <s v="WD"/>
    <s v="Normal"/>
    <x v="165"/>
  </r>
  <r>
    <x v="750"/>
    <n v="50"/>
    <x v="1"/>
    <x v="49"/>
    <n v="8800"/>
    <s v="Pave"/>
    <s v="Grvl"/>
    <x v="0"/>
    <x v="0"/>
    <s v="AllPub"/>
    <x v="2"/>
    <s v="Gtl"/>
    <s v="OldTown"/>
    <s v="Norm"/>
    <s v="Norm"/>
    <x v="0"/>
    <x v="2"/>
    <n v="4"/>
    <n v="7"/>
    <n v="1910"/>
    <s v="1900's"/>
    <n v="2004"/>
    <n v="94"/>
    <s v="Y"/>
    <x v="0"/>
    <x v="0"/>
    <x v="0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4"/>
    <x v="38"/>
    <s v="WD"/>
    <s v="Normal"/>
    <x v="335"/>
  </r>
  <r>
    <x v="751"/>
    <n v="60"/>
    <x v="0"/>
    <x v="7"/>
    <n v="7750"/>
    <s v="Pave"/>
    <s v="NA"/>
    <x v="0"/>
    <x v="0"/>
    <s v="AllPub"/>
    <x v="0"/>
    <s v="Gtl"/>
    <s v="Gilbert"/>
    <s v="RRAn"/>
    <s v="Norm"/>
    <x v="0"/>
    <x v="0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1"/>
    <x v="6"/>
    <s v="WD"/>
    <s v="Normal"/>
    <x v="259"/>
  </r>
  <r>
    <x v="752"/>
    <n v="20"/>
    <x v="0"/>
    <x v="63"/>
    <n v="9236"/>
    <s v="Pave"/>
    <s v="NA"/>
    <x v="1"/>
    <x v="0"/>
    <s v="AllPub"/>
    <x v="0"/>
    <s v="Gtl"/>
    <s v="CollgCr"/>
    <s v="Norm"/>
    <s v="Norm"/>
    <x v="0"/>
    <x v="1"/>
    <n v="6"/>
    <n v="5"/>
    <n v="1997"/>
    <s v="90's"/>
    <n v="1997"/>
    <n v="0"/>
    <s v="N"/>
    <x v="0"/>
    <x v="1"/>
    <x v="0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2"/>
    <x v="10"/>
    <s v="WD"/>
    <s v="Normal"/>
    <x v="103"/>
  </r>
  <r>
    <x v="753"/>
    <n v="60"/>
    <x v="0"/>
    <x v="1"/>
    <n v="10240"/>
    <s v="Pave"/>
    <s v="NA"/>
    <x v="0"/>
    <x v="0"/>
    <s v="AllPub"/>
    <x v="0"/>
    <s v="Gtl"/>
    <s v="NridgHt"/>
    <s v="Norm"/>
    <s v="Norm"/>
    <x v="0"/>
    <x v="0"/>
    <n v="8"/>
    <n v="5"/>
    <n v="2005"/>
    <s v="2000's"/>
    <n v="2005"/>
    <n v="0"/>
    <s v="N"/>
    <x v="1"/>
    <x v="0"/>
    <x v="0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2"/>
    <x v="40"/>
    <s v="WD"/>
    <s v="Normal"/>
    <x v="443"/>
  </r>
  <r>
    <x v="754"/>
    <n v="20"/>
    <x v="0"/>
    <x v="24"/>
    <n v="7930"/>
    <s v="Pave"/>
    <s v="NA"/>
    <x v="0"/>
    <x v="0"/>
    <s v="AllPub"/>
    <x v="0"/>
    <s v="Gtl"/>
    <s v="NAmes"/>
    <s v="Norm"/>
    <s v="Norm"/>
    <x v="0"/>
    <x v="1"/>
    <n v="6"/>
    <n v="8"/>
    <n v="1969"/>
    <s v="60's"/>
    <n v="2005"/>
    <n v="36"/>
    <s v="Y"/>
    <x v="1"/>
    <x v="0"/>
    <x v="0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3"/>
    <x v="20"/>
    <s v="WD"/>
    <s v="Normal"/>
    <x v="168"/>
  </r>
  <r>
    <x v="755"/>
    <n v="160"/>
    <x v="3"/>
    <x v="47"/>
    <n v="3230"/>
    <s v="Pave"/>
    <s v="Pave"/>
    <x v="0"/>
    <x v="0"/>
    <s v="AllPub"/>
    <x v="0"/>
    <s v="Gtl"/>
    <s v="Somerst"/>
    <s v="Norm"/>
    <s v="Norm"/>
    <x v="3"/>
    <x v="0"/>
    <n v="6"/>
    <n v="5"/>
    <n v="1999"/>
    <s v="90's"/>
    <n v="1999"/>
    <n v="0"/>
    <s v="N"/>
    <x v="0"/>
    <x v="1"/>
    <x v="0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3"/>
    <x v="43"/>
    <s v="WD"/>
    <s v="Normal"/>
    <x v="54"/>
  </r>
  <r>
    <x v="756"/>
    <n v="60"/>
    <x v="0"/>
    <x v="2"/>
    <n v="10769"/>
    <s v="Pave"/>
    <s v="NA"/>
    <x v="1"/>
    <x v="0"/>
    <s v="AllPub"/>
    <x v="0"/>
    <s v="Gtl"/>
    <s v="CollgCr"/>
    <s v="Norm"/>
    <s v="Norm"/>
    <x v="0"/>
    <x v="0"/>
    <n v="8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3"/>
    <x v="45"/>
    <s v="WD"/>
    <s v="Normal"/>
    <x v="297"/>
  </r>
  <r>
    <x v="757"/>
    <n v="60"/>
    <x v="0"/>
    <x v="7"/>
    <n v="11616"/>
    <s v="Pave"/>
    <s v="NA"/>
    <x v="1"/>
    <x v="0"/>
    <s v="AllPub"/>
    <x v="3"/>
    <s v="Gtl"/>
    <s v="Sawyer"/>
    <s v="Norm"/>
    <s v="Norm"/>
    <x v="0"/>
    <x v="0"/>
    <n v="6"/>
    <n v="5"/>
    <n v="1978"/>
    <s v="70's"/>
    <n v="1978"/>
    <n v="0"/>
    <s v="N"/>
    <x v="0"/>
    <x v="1"/>
    <x v="1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4"/>
    <x v="23"/>
    <s v="WD"/>
    <s v="Abnorml"/>
    <x v="444"/>
  </r>
  <r>
    <x v="758"/>
    <n v="160"/>
    <x v="3"/>
    <x v="29"/>
    <n v="2280"/>
    <s v="Pave"/>
    <s v="Pave"/>
    <x v="0"/>
    <x v="0"/>
    <s v="AllPub"/>
    <x v="0"/>
    <s v="Gtl"/>
    <s v="Somerst"/>
    <s v="Norm"/>
    <s v="Norm"/>
    <x v="4"/>
    <x v="0"/>
    <n v="7"/>
    <n v="5"/>
    <n v="1999"/>
    <s v="90's"/>
    <n v="1999"/>
    <n v="0"/>
    <s v="N"/>
    <x v="0"/>
    <x v="1"/>
    <x v="0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0"/>
    <x v="46"/>
    <s v="WD"/>
    <s v="Normal"/>
    <x v="445"/>
  </r>
  <r>
    <x v="759"/>
    <n v="60"/>
    <x v="0"/>
    <x v="0"/>
    <n v="12257"/>
    <s v="Pave"/>
    <s v="NA"/>
    <x v="1"/>
    <x v="0"/>
    <s v="AllPub"/>
    <x v="0"/>
    <s v="Gtl"/>
    <s v="NoRidge"/>
    <s v="Norm"/>
    <s v="Norm"/>
    <x v="0"/>
    <x v="0"/>
    <n v="8"/>
    <n v="5"/>
    <n v="1995"/>
    <s v="90's"/>
    <n v="1995"/>
    <n v="0"/>
    <s v="N"/>
    <x v="0"/>
    <x v="1"/>
    <x v="0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1"/>
    <x v="44"/>
    <s v="WD"/>
    <s v="Normal"/>
    <x v="178"/>
  </r>
  <r>
    <x v="760"/>
    <n v="20"/>
    <x v="0"/>
    <x v="10"/>
    <n v="9100"/>
    <s v="Pave"/>
    <s v="NA"/>
    <x v="0"/>
    <x v="0"/>
    <s v="AllPub"/>
    <x v="0"/>
    <s v="Gtl"/>
    <s v="NAmes"/>
    <s v="Norm"/>
    <s v="Norm"/>
    <x v="0"/>
    <x v="1"/>
    <n v="6"/>
    <n v="6"/>
    <n v="1959"/>
    <s v="50's"/>
    <n v="1959"/>
    <n v="0"/>
    <s v="N"/>
    <x v="0"/>
    <x v="1"/>
    <x v="1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3"/>
    <x v="5"/>
    <s v="WD"/>
    <s v="Normal"/>
    <x v="136"/>
  </r>
  <r>
    <x v="761"/>
    <n v="30"/>
    <x v="1"/>
    <x v="3"/>
    <n v="6911"/>
    <s v="Pave"/>
    <s v="NA"/>
    <x v="0"/>
    <x v="0"/>
    <s v="AllPub"/>
    <x v="1"/>
    <s v="Gtl"/>
    <s v="BrkSide"/>
    <s v="Feedr"/>
    <s v="Norm"/>
    <x v="0"/>
    <x v="1"/>
    <n v="5"/>
    <n v="5"/>
    <n v="1924"/>
    <s v="20's"/>
    <n v="1950"/>
    <n v="26"/>
    <s v="Y"/>
    <x v="0"/>
    <x v="1"/>
    <x v="1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3"/>
    <x v="5"/>
    <s v="WD"/>
    <s v="Normal"/>
    <x v="98"/>
  </r>
  <r>
    <x v="762"/>
    <n v="60"/>
    <x v="3"/>
    <x v="12"/>
    <n v="8640"/>
    <s v="Pave"/>
    <s v="NA"/>
    <x v="0"/>
    <x v="0"/>
    <s v="AllPub"/>
    <x v="0"/>
    <s v="Gtl"/>
    <s v="Somerst"/>
    <s v="Norm"/>
    <s v="Norm"/>
    <x v="0"/>
    <x v="0"/>
    <n v="7"/>
    <n v="5"/>
    <n v="2009"/>
    <s v="2000's"/>
    <n v="2009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4"/>
    <x v="38"/>
    <s v="Con"/>
    <s v="Normal"/>
    <x v="446"/>
  </r>
  <r>
    <x v="763"/>
    <n v="60"/>
    <x v="0"/>
    <x v="51"/>
    <n v="9430"/>
    <s v="Pave"/>
    <s v="NA"/>
    <x v="0"/>
    <x v="0"/>
    <s v="AllPub"/>
    <x v="0"/>
    <s v="Gtl"/>
    <s v="NoRidge"/>
    <s v="Norm"/>
    <s v="Norm"/>
    <x v="0"/>
    <x v="0"/>
    <n v="8"/>
    <n v="5"/>
    <n v="1999"/>
    <s v="90's"/>
    <n v="1999"/>
    <n v="0"/>
    <s v="N"/>
    <x v="0"/>
    <x v="1"/>
    <x v="0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3"/>
    <x v="20"/>
    <s v="WD"/>
    <s v="Normal"/>
    <x v="447"/>
  </r>
  <r>
    <x v="764"/>
    <n v="120"/>
    <x v="0"/>
    <x v="71"/>
    <n v="9549"/>
    <s v="Pave"/>
    <s v="NA"/>
    <x v="1"/>
    <x v="0"/>
    <s v="AllPub"/>
    <x v="3"/>
    <s v="Gtl"/>
    <s v="Veenker"/>
    <s v="Norm"/>
    <s v="Norm"/>
    <x v="3"/>
    <x v="1"/>
    <n v="8"/>
    <n v="5"/>
    <n v="1995"/>
    <s v="90's"/>
    <n v="1996"/>
    <n v="1"/>
    <s v="Y"/>
    <x v="0"/>
    <x v="1"/>
    <x v="0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2"/>
    <x v="42"/>
    <s v="WD"/>
    <s v="Normal"/>
    <x v="228"/>
  </r>
  <r>
    <x v="765"/>
    <n v="20"/>
    <x v="0"/>
    <x v="6"/>
    <n v="14587"/>
    <s v="Pave"/>
    <s v="NA"/>
    <x v="1"/>
    <x v="0"/>
    <s v="AllPub"/>
    <x v="0"/>
    <s v="Gtl"/>
    <s v="Somerst"/>
    <s v="Norm"/>
    <s v="Norm"/>
    <x v="0"/>
    <x v="1"/>
    <n v="9"/>
    <n v="5"/>
    <n v="2008"/>
    <s v="2000's"/>
    <n v="2008"/>
    <n v="0"/>
    <s v="N"/>
    <x v="1"/>
    <x v="0"/>
    <x v="0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0"/>
    <x v="46"/>
    <s v="New"/>
    <s v="Partial"/>
    <x v="448"/>
  </r>
  <r>
    <x v="766"/>
    <n v="60"/>
    <x v="0"/>
    <x v="1"/>
    <n v="10421"/>
    <s v="Pave"/>
    <s v="NA"/>
    <x v="0"/>
    <x v="0"/>
    <s v="AllPub"/>
    <x v="0"/>
    <s v="Gtl"/>
    <s v="NWAmes"/>
    <s v="Norm"/>
    <s v="Norm"/>
    <x v="0"/>
    <x v="0"/>
    <n v="7"/>
    <n v="5"/>
    <n v="1988"/>
    <s v="80's"/>
    <n v="1988"/>
    <n v="0"/>
    <s v="N"/>
    <x v="0"/>
    <x v="1"/>
    <x v="1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4"/>
    <x v="13"/>
    <s v="WD"/>
    <s v="Normal"/>
    <x v="55"/>
  </r>
  <r>
    <x v="767"/>
    <n v="50"/>
    <x v="0"/>
    <x v="6"/>
    <n v="12508"/>
    <s v="Pave"/>
    <s v="NA"/>
    <x v="1"/>
    <x v="0"/>
    <s v="AllPub"/>
    <x v="0"/>
    <s v="Gtl"/>
    <s v="Mitchel"/>
    <s v="Norm"/>
    <s v="Norm"/>
    <x v="0"/>
    <x v="2"/>
    <n v="6"/>
    <n v="7"/>
    <n v="1940"/>
    <s v="40's"/>
    <n v="1985"/>
    <n v="45"/>
    <s v="Y"/>
    <x v="0"/>
    <x v="1"/>
    <x v="1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0"/>
    <x v="22"/>
    <s v="WD"/>
    <s v="Normal"/>
    <x v="39"/>
  </r>
  <r>
    <x v="768"/>
    <n v="20"/>
    <x v="0"/>
    <x v="10"/>
    <n v="9100"/>
    <s v="Pave"/>
    <s v="NA"/>
    <x v="0"/>
    <x v="0"/>
    <s v="AllPub"/>
    <x v="0"/>
    <s v="Gtl"/>
    <s v="CollgCr"/>
    <s v="Norm"/>
    <s v="Norm"/>
    <x v="0"/>
    <x v="1"/>
    <n v="7"/>
    <n v="5"/>
    <n v="2004"/>
    <s v="2000's"/>
    <n v="2005"/>
    <n v="1"/>
    <s v="Y"/>
    <x v="1"/>
    <x v="0"/>
    <x v="0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2"/>
    <x v="14"/>
    <s v="WD"/>
    <s v="Normal"/>
    <x v="449"/>
  </r>
  <r>
    <x v="769"/>
    <n v="60"/>
    <x v="0"/>
    <x v="19"/>
    <n v="53504"/>
    <s v="Pave"/>
    <s v="NA"/>
    <x v="2"/>
    <x v="3"/>
    <s v="AllPub"/>
    <x v="3"/>
    <s v="Mod"/>
    <s v="StoneBr"/>
    <s v="Norm"/>
    <s v="Norm"/>
    <x v="0"/>
    <x v="0"/>
    <n v="8"/>
    <n v="5"/>
    <n v="2003"/>
    <s v="2000's"/>
    <n v="2003"/>
    <n v="0"/>
    <s v="N"/>
    <x v="0"/>
    <x v="0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4"/>
    <x v="38"/>
    <s v="WD"/>
    <s v="Normal"/>
    <x v="450"/>
  </r>
  <r>
    <x v="770"/>
    <n v="85"/>
    <x v="0"/>
    <x v="7"/>
    <n v="7252"/>
    <s v="Pave"/>
    <s v="NA"/>
    <x v="1"/>
    <x v="0"/>
    <s v="AllPub"/>
    <x v="3"/>
    <s v="Gtl"/>
    <s v="Sawyer"/>
    <s v="Norm"/>
    <s v="Norm"/>
    <x v="0"/>
    <x v="4"/>
    <n v="5"/>
    <n v="5"/>
    <n v="1982"/>
    <s v="80's"/>
    <n v="1982"/>
    <n v="0"/>
    <s v="N"/>
    <x v="0"/>
    <x v="1"/>
    <x v="1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3"/>
    <x v="45"/>
    <s v="WD"/>
    <s v="Normal"/>
    <x v="451"/>
  </r>
  <r>
    <x v="771"/>
    <n v="20"/>
    <x v="0"/>
    <x v="66"/>
    <n v="8877"/>
    <s v="Pave"/>
    <s v="NA"/>
    <x v="0"/>
    <x v="0"/>
    <s v="AllPub"/>
    <x v="0"/>
    <s v="Gtl"/>
    <s v="Edwards"/>
    <s v="Norm"/>
    <s v="Norm"/>
    <x v="0"/>
    <x v="1"/>
    <n v="4"/>
    <n v="5"/>
    <n v="1951"/>
    <s v="50's"/>
    <n v="1951"/>
    <n v="0"/>
    <s v="N"/>
    <x v="0"/>
    <x v="1"/>
    <x v="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2"/>
    <x v="42"/>
    <s v="COD"/>
    <s v="Normal"/>
    <x v="452"/>
  </r>
  <r>
    <x v="772"/>
    <n v="80"/>
    <x v="0"/>
    <x v="46"/>
    <n v="7819"/>
    <s v="Pave"/>
    <s v="NA"/>
    <x v="0"/>
    <x v="0"/>
    <s v="AllPub"/>
    <x v="0"/>
    <s v="Gtl"/>
    <s v="Edwards"/>
    <s v="Norm"/>
    <s v="Norm"/>
    <x v="0"/>
    <x v="5"/>
    <n v="6"/>
    <n v="5"/>
    <n v="1976"/>
    <s v="70's"/>
    <n v="1976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4"/>
    <x v="13"/>
    <s v="WD"/>
    <s v="Abnorml"/>
    <x v="172"/>
  </r>
  <r>
    <x v="773"/>
    <n v="20"/>
    <x v="0"/>
    <x v="10"/>
    <n v="10150"/>
    <s v="Pave"/>
    <s v="NA"/>
    <x v="0"/>
    <x v="0"/>
    <s v="AllPub"/>
    <x v="0"/>
    <s v="Gtl"/>
    <s v="NAmes"/>
    <s v="Feedr"/>
    <s v="Norm"/>
    <x v="0"/>
    <x v="1"/>
    <n v="5"/>
    <n v="5"/>
    <n v="1958"/>
    <s v="50's"/>
    <n v="1958"/>
    <n v="0"/>
    <s v="N"/>
    <x v="0"/>
    <x v="1"/>
    <x v="1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1"/>
    <x v="12"/>
    <s v="COD"/>
    <s v="Normal"/>
    <x v="49"/>
  </r>
  <r>
    <x v="774"/>
    <n v="20"/>
    <x v="0"/>
    <x v="17"/>
    <n v="14226"/>
    <s v="Pave"/>
    <s v="NA"/>
    <x v="0"/>
    <x v="0"/>
    <s v="AllPub"/>
    <x v="2"/>
    <s v="Gtl"/>
    <s v="NridgHt"/>
    <s v="Norm"/>
    <s v="Norm"/>
    <x v="0"/>
    <x v="1"/>
    <n v="8"/>
    <n v="5"/>
    <n v="2006"/>
    <s v="2000's"/>
    <n v="2006"/>
    <n v="0"/>
    <s v="N"/>
    <x v="1"/>
    <x v="0"/>
    <x v="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1"/>
    <x v="12"/>
    <s v="New"/>
    <s v="Partial"/>
    <x v="453"/>
  </r>
  <r>
    <x v="775"/>
    <n v="120"/>
    <x v="1"/>
    <x v="37"/>
    <n v="4500"/>
    <s v="Pave"/>
    <s v="NA"/>
    <x v="0"/>
    <x v="0"/>
    <s v="AllPub"/>
    <x v="1"/>
    <s v="Gtl"/>
    <s v="Mitchel"/>
    <s v="Norm"/>
    <s v="Norm"/>
    <x v="3"/>
    <x v="1"/>
    <n v="6"/>
    <n v="5"/>
    <n v="1998"/>
    <s v="90's"/>
    <n v="1998"/>
    <n v="0"/>
    <s v="N"/>
    <x v="0"/>
    <x v="1"/>
    <x v="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3"/>
    <x v="25"/>
    <s v="WD"/>
    <s v="Normal"/>
    <x v="259"/>
  </r>
  <r>
    <x v="776"/>
    <n v="20"/>
    <x v="0"/>
    <x v="58"/>
    <n v="11210"/>
    <s v="Pave"/>
    <s v="NA"/>
    <x v="1"/>
    <x v="0"/>
    <s v="AllPub"/>
    <x v="0"/>
    <s v="Gtl"/>
    <s v="CollgCr"/>
    <s v="Norm"/>
    <s v="Norm"/>
    <x v="0"/>
    <x v="1"/>
    <n v="7"/>
    <n v="5"/>
    <n v="2005"/>
    <s v="2000's"/>
    <n v="2006"/>
    <n v="1"/>
    <s v="Y"/>
    <x v="1"/>
    <x v="0"/>
    <x v="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2"/>
    <x v="10"/>
    <s v="New"/>
    <s v="Partial"/>
    <x v="454"/>
  </r>
  <r>
    <x v="777"/>
    <n v="20"/>
    <x v="0"/>
    <x v="28"/>
    <n v="13350"/>
    <s v="Pave"/>
    <s v="NA"/>
    <x v="1"/>
    <x v="0"/>
    <s v="AllPub"/>
    <x v="0"/>
    <s v="Gtl"/>
    <s v="Sawyer"/>
    <s v="Norm"/>
    <s v="Norm"/>
    <x v="0"/>
    <x v="1"/>
    <n v="5"/>
    <n v="5"/>
    <n v="1974"/>
    <s v="70's"/>
    <n v="1974"/>
    <n v="0"/>
    <s v="N"/>
    <x v="0"/>
    <x v="1"/>
    <x v="1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2"/>
    <x v="51"/>
    <s v="WD"/>
    <s v="Normal"/>
    <x v="215"/>
  </r>
  <r>
    <x v="778"/>
    <n v="90"/>
    <x v="4"/>
    <x v="3"/>
    <n v="8400"/>
    <s v="Pave"/>
    <s v="NA"/>
    <x v="0"/>
    <x v="0"/>
    <s v="AllPub"/>
    <x v="0"/>
    <s v="Gtl"/>
    <s v="SawyerW"/>
    <s v="Feedr"/>
    <s v="Norm"/>
    <x v="2"/>
    <x v="1"/>
    <n v="5"/>
    <n v="5"/>
    <n v="1977"/>
    <s v="70's"/>
    <n v="1977"/>
    <n v="0"/>
    <s v="N"/>
    <x v="0"/>
    <x v="1"/>
    <x v="1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1"/>
    <x v="35"/>
    <s v="WD"/>
    <s v="Normal"/>
    <x v="12"/>
  </r>
  <r>
    <x v="779"/>
    <n v="90"/>
    <x v="0"/>
    <x v="38"/>
    <n v="10530"/>
    <s v="Pave"/>
    <s v="NA"/>
    <x v="0"/>
    <x v="0"/>
    <s v="AllPub"/>
    <x v="0"/>
    <s v="Gtl"/>
    <s v="Mitchel"/>
    <s v="Norm"/>
    <s v="Norm"/>
    <x v="2"/>
    <x v="4"/>
    <n v="6"/>
    <n v="5"/>
    <n v="1977"/>
    <s v="70's"/>
    <n v="1977"/>
    <n v="0"/>
    <s v="N"/>
    <x v="0"/>
    <x v="1"/>
    <x v="1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2"/>
    <x v="28"/>
    <s v="WD"/>
    <s v="Normal"/>
    <x v="152"/>
  </r>
  <r>
    <x v="780"/>
    <n v="20"/>
    <x v="0"/>
    <x v="31"/>
    <n v="7875"/>
    <s v="Pave"/>
    <s v="NA"/>
    <x v="0"/>
    <x v="0"/>
    <s v="AllPub"/>
    <x v="0"/>
    <s v="Gtl"/>
    <s v="Gilbert"/>
    <s v="Norm"/>
    <s v="Norm"/>
    <x v="0"/>
    <x v="1"/>
    <n v="7"/>
    <n v="5"/>
    <n v="1995"/>
    <s v="90's"/>
    <n v="1996"/>
    <n v="1"/>
    <s v="Y"/>
    <x v="0"/>
    <x v="1"/>
    <x v="0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"/>
    <x v="18"/>
    <s v="WD"/>
    <s v="Normal"/>
    <x v="105"/>
  </r>
  <r>
    <x v="781"/>
    <n v="60"/>
    <x v="0"/>
    <x v="0"/>
    <n v="7153"/>
    <s v="Pave"/>
    <s v="NA"/>
    <x v="0"/>
    <x v="0"/>
    <s v="AllPub"/>
    <x v="0"/>
    <s v="Gtl"/>
    <s v="SawyerW"/>
    <s v="Norm"/>
    <s v="Norm"/>
    <x v="0"/>
    <x v="0"/>
    <n v="6"/>
    <n v="5"/>
    <n v="1992"/>
    <s v="90's"/>
    <n v="1992"/>
    <n v="0"/>
    <s v="N"/>
    <x v="0"/>
    <x v="1"/>
    <x v="1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2"/>
    <x v="10"/>
    <s v="WD"/>
    <s v="Normal"/>
    <x v="455"/>
  </r>
  <r>
    <x v="782"/>
    <n v="20"/>
    <x v="0"/>
    <x v="66"/>
    <n v="16285"/>
    <s v="Pave"/>
    <s v="NA"/>
    <x v="2"/>
    <x v="0"/>
    <s v="AllPub"/>
    <x v="0"/>
    <s v="Gtl"/>
    <s v="CollgCr"/>
    <s v="Norm"/>
    <s v="Norm"/>
    <x v="0"/>
    <x v="1"/>
    <n v="7"/>
    <n v="5"/>
    <n v="2001"/>
    <s v="2000's"/>
    <n v="2002"/>
    <n v="1"/>
    <s v="Y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3"/>
    <x v="25"/>
    <s v="WD"/>
    <s v="Normal"/>
    <x v="456"/>
  </r>
  <r>
    <x v="783"/>
    <n v="85"/>
    <x v="0"/>
    <x v="7"/>
    <n v="9101"/>
    <s v="Pave"/>
    <s v="NA"/>
    <x v="1"/>
    <x v="0"/>
    <s v="AllPub"/>
    <x v="2"/>
    <s v="Gtl"/>
    <s v="Mitchel"/>
    <s v="Norm"/>
    <s v="Norm"/>
    <x v="0"/>
    <x v="4"/>
    <n v="5"/>
    <n v="6"/>
    <n v="1978"/>
    <s v="70's"/>
    <n v="1978"/>
    <n v="0"/>
    <s v="N"/>
    <x v="0"/>
    <x v="1"/>
    <x v="1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3"/>
    <x v="20"/>
    <s v="WD"/>
    <s v="Normal"/>
    <x v="32"/>
  </r>
  <r>
    <x v="784"/>
    <n v="75"/>
    <x v="1"/>
    <x v="74"/>
    <n v="6300"/>
    <s v="Pave"/>
    <s v="Grvl"/>
    <x v="0"/>
    <x v="0"/>
    <s v="AllPub"/>
    <x v="0"/>
    <s v="Gtl"/>
    <s v="OldTown"/>
    <s v="Norm"/>
    <s v="Norm"/>
    <x v="0"/>
    <x v="6"/>
    <n v="6"/>
    <n v="6"/>
    <n v="1914"/>
    <s v="10's"/>
    <n v="2001"/>
    <n v="87"/>
    <s v="Y"/>
    <x v="0"/>
    <x v="0"/>
    <x v="0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0"/>
    <x v="15"/>
    <s v="WD"/>
    <s v="Normal"/>
    <x v="113"/>
  </r>
  <r>
    <x v="785"/>
    <n v="20"/>
    <x v="0"/>
    <x v="7"/>
    <n v="9790"/>
    <s v="Pave"/>
    <s v="NA"/>
    <x v="0"/>
    <x v="0"/>
    <s v="AllPub"/>
    <x v="0"/>
    <s v="Gtl"/>
    <s v="NWAmes"/>
    <s v="Feedr"/>
    <s v="Norm"/>
    <x v="0"/>
    <x v="1"/>
    <n v="6"/>
    <n v="5"/>
    <n v="1967"/>
    <s v="60's"/>
    <n v="1967"/>
    <n v="0"/>
    <s v="N"/>
    <x v="0"/>
    <x v="1"/>
    <x v="1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3"/>
    <x v="47"/>
    <s v="WD"/>
    <s v="Normal"/>
    <x v="457"/>
  </r>
  <r>
    <x v="786"/>
    <n v="50"/>
    <x v="1"/>
    <x v="3"/>
    <n v="10800"/>
    <s v="Pave"/>
    <s v="NA"/>
    <x v="0"/>
    <x v="0"/>
    <s v="AllPub"/>
    <x v="0"/>
    <s v="Gtl"/>
    <s v="OldTown"/>
    <s v="Artery"/>
    <s v="Norm"/>
    <x v="0"/>
    <x v="2"/>
    <n v="5"/>
    <n v="6"/>
    <n v="1915"/>
    <s v="10's"/>
    <n v="1950"/>
    <n v="35"/>
    <s v="Y"/>
    <x v="0"/>
    <x v="1"/>
    <x v="1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4"/>
    <x v="38"/>
    <s v="WD"/>
    <s v="Normal"/>
    <x v="19"/>
  </r>
  <r>
    <x v="787"/>
    <n v="60"/>
    <x v="0"/>
    <x v="32"/>
    <n v="10142"/>
    <s v="Pave"/>
    <s v="NA"/>
    <x v="1"/>
    <x v="0"/>
    <s v="AllPub"/>
    <x v="0"/>
    <s v="Gtl"/>
    <s v="SawyerW"/>
    <s v="Norm"/>
    <s v="Norm"/>
    <x v="0"/>
    <x v="0"/>
    <n v="7"/>
    <n v="5"/>
    <n v="2004"/>
    <s v="2000's"/>
    <n v="2004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4"/>
    <x v="26"/>
    <s v="WD"/>
    <s v="Normal"/>
    <x v="458"/>
  </r>
  <r>
    <x v="788"/>
    <n v="20"/>
    <x v="1"/>
    <x v="9"/>
    <n v="6000"/>
    <s v="Pave"/>
    <s v="NA"/>
    <x v="0"/>
    <x v="0"/>
    <s v="AllPub"/>
    <x v="2"/>
    <s v="Gtl"/>
    <s v="OldTown"/>
    <s v="Norm"/>
    <s v="Norm"/>
    <x v="0"/>
    <x v="1"/>
    <n v="4"/>
    <n v="7"/>
    <n v="1954"/>
    <s v="50's"/>
    <n v="2000"/>
    <n v="46"/>
    <s v="Y"/>
    <x v="0"/>
    <x v="0"/>
    <x v="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0"/>
    <x v="46"/>
    <s v="WD"/>
    <s v="Normal"/>
    <x v="459"/>
  </r>
  <r>
    <x v="789"/>
    <n v="60"/>
    <x v="0"/>
    <x v="7"/>
    <n v="12205"/>
    <s v="Pave"/>
    <s v="NA"/>
    <x v="1"/>
    <x v="2"/>
    <s v="AllPub"/>
    <x v="0"/>
    <s v="Gtl"/>
    <s v="ClearCr"/>
    <s v="Norm"/>
    <s v="Norm"/>
    <x v="0"/>
    <x v="0"/>
    <n v="6"/>
    <n v="8"/>
    <n v="1966"/>
    <s v="60's"/>
    <n v="2007"/>
    <n v="41"/>
    <s v="Y"/>
    <x v="1"/>
    <x v="0"/>
    <x v="0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1"/>
    <x v="12"/>
    <s v="WD"/>
    <s v="Normal"/>
    <x v="229"/>
  </r>
  <r>
    <x v="790"/>
    <n v="120"/>
    <x v="0"/>
    <x v="68"/>
    <n v="3182"/>
    <s v="Pave"/>
    <s v="NA"/>
    <x v="0"/>
    <x v="0"/>
    <s v="AllPub"/>
    <x v="0"/>
    <s v="Gtl"/>
    <s v="Blmngtn"/>
    <s v="Norm"/>
    <s v="Norm"/>
    <x v="3"/>
    <x v="1"/>
    <n v="7"/>
    <n v="5"/>
    <n v="2005"/>
    <s v="2000's"/>
    <n v="2006"/>
    <n v="1"/>
    <s v="Y"/>
    <x v="1"/>
    <x v="0"/>
    <x v="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3"/>
    <x v="47"/>
    <s v="WD"/>
    <s v="Normal"/>
    <x v="460"/>
  </r>
  <r>
    <x v="791"/>
    <n v="80"/>
    <x v="0"/>
    <x v="7"/>
    <n v="11333"/>
    <s v="Pave"/>
    <s v="NA"/>
    <x v="1"/>
    <x v="0"/>
    <s v="AllPub"/>
    <x v="2"/>
    <s v="Gtl"/>
    <s v="Mitchel"/>
    <s v="Norm"/>
    <s v="Norm"/>
    <x v="0"/>
    <x v="5"/>
    <n v="6"/>
    <n v="5"/>
    <n v="1976"/>
    <s v="70's"/>
    <n v="1976"/>
    <n v="0"/>
    <s v="N"/>
    <x v="0"/>
    <x v="1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x v="1"/>
    <s v="WD"/>
    <s v="Normal"/>
    <x v="461"/>
  </r>
  <r>
    <x v="792"/>
    <n v="60"/>
    <x v="0"/>
    <x v="55"/>
    <n v="9920"/>
    <s v="Pave"/>
    <s v="NA"/>
    <x v="1"/>
    <x v="0"/>
    <s v="AllPub"/>
    <x v="3"/>
    <s v="Gtl"/>
    <s v="NoRidge"/>
    <s v="Norm"/>
    <s v="Norm"/>
    <x v="0"/>
    <x v="0"/>
    <n v="7"/>
    <n v="5"/>
    <n v="1996"/>
    <s v="90's"/>
    <n v="1997"/>
    <n v="1"/>
    <s v="Y"/>
    <x v="0"/>
    <x v="1"/>
    <x v="0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"/>
    <x v="18"/>
    <s v="WD"/>
    <s v="Normal"/>
    <x v="462"/>
  </r>
  <r>
    <x v="793"/>
    <n v="20"/>
    <x v="0"/>
    <x v="32"/>
    <n v="9158"/>
    <s v="Pave"/>
    <s v="NA"/>
    <x v="0"/>
    <x v="0"/>
    <s v="AllPub"/>
    <x v="0"/>
    <s v="Gtl"/>
    <s v="Somerst"/>
    <s v="Norm"/>
    <s v="Norm"/>
    <x v="0"/>
    <x v="1"/>
    <n v="8"/>
    <n v="5"/>
    <n v="2007"/>
    <s v="2000's"/>
    <n v="2007"/>
    <n v="0"/>
    <s v="N"/>
    <x v="1"/>
    <x v="0"/>
    <x v="0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"/>
    <x v="18"/>
    <s v="New"/>
    <s v="Partial"/>
    <x v="66"/>
  </r>
  <r>
    <x v="794"/>
    <n v="60"/>
    <x v="0"/>
    <x v="7"/>
    <n v="10832"/>
    <s v="Pave"/>
    <s v="NA"/>
    <x v="1"/>
    <x v="0"/>
    <s v="AllPub"/>
    <x v="2"/>
    <s v="Gtl"/>
    <s v="Gilbert"/>
    <s v="Norm"/>
    <s v="Norm"/>
    <x v="0"/>
    <x v="0"/>
    <n v="7"/>
    <n v="5"/>
    <n v="1994"/>
    <s v="90's"/>
    <n v="1996"/>
    <n v="2"/>
    <s v="Y"/>
    <x v="0"/>
    <x v="1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0"/>
    <x v="41"/>
    <s v="WD"/>
    <s v="Normal"/>
    <x v="188"/>
  </r>
  <r>
    <x v="795"/>
    <n v="60"/>
    <x v="0"/>
    <x v="10"/>
    <n v="8400"/>
    <s v="Pave"/>
    <s v="NA"/>
    <x v="0"/>
    <x v="0"/>
    <s v="AllPub"/>
    <x v="0"/>
    <s v="Gtl"/>
    <s v="SawyerW"/>
    <s v="Norm"/>
    <s v="Norm"/>
    <x v="0"/>
    <x v="0"/>
    <n v="6"/>
    <n v="6"/>
    <n v="1980"/>
    <s v="80's"/>
    <n v="1981"/>
    <n v="1"/>
    <s v="Y"/>
    <x v="0"/>
    <x v="1"/>
    <x v="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4"/>
    <x v="23"/>
    <s v="WD"/>
    <s v="Normal"/>
    <x v="118"/>
  </r>
  <r>
    <x v="796"/>
    <n v="20"/>
    <x v="0"/>
    <x v="52"/>
    <n v="8197"/>
    <s v="Pave"/>
    <s v="NA"/>
    <x v="0"/>
    <x v="0"/>
    <s v="AllPub"/>
    <x v="0"/>
    <s v="Gtl"/>
    <s v="Sawyer"/>
    <s v="Norm"/>
    <s v="Norm"/>
    <x v="0"/>
    <x v="1"/>
    <n v="6"/>
    <n v="5"/>
    <n v="1977"/>
    <s v="70's"/>
    <n v="1977"/>
    <n v="0"/>
    <s v="N"/>
    <x v="0"/>
    <x v="1"/>
    <x v="1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1"/>
    <x v="48"/>
    <s v="WD"/>
    <s v="Normal"/>
    <x v="463"/>
  </r>
  <r>
    <x v="797"/>
    <n v="20"/>
    <x v="0"/>
    <x v="15"/>
    <n v="7677"/>
    <s v="Pave"/>
    <s v="NA"/>
    <x v="0"/>
    <x v="0"/>
    <s v="AllPub"/>
    <x v="0"/>
    <s v="Gtl"/>
    <s v="NAmes"/>
    <s v="Norm"/>
    <s v="Norm"/>
    <x v="0"/>
    <x v="1"/>
    <n v="5"/>
    <n v="5"/>
    <n v="1953"/>
    <s v="50's"/>
    <n v="1953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0"/>
    <x v="8"/>
    <s v="WD"/>
    <s v="Abnorml"/>
    <x v="50"/>
  </r>
  <r>
    <x v="798"/>
    <n v="60"/>
    <x v="0"/>
    <x v="95"/>
    <n v="13518"/>
    <s v="Pave"/>
    <s v="NA"/>
    <x v="0"/>
    <x v="0"/>
    <s v="AllPub"/>
    <x v="0"/>
    <s v="Gtl"/>
    <s v="NridgHt"/>
    <s v="Norm"/>
    <s v="Norm"/>
    <x v="0"/>
    <x v="0"/>
    <n v="9"/>
    <n v="5"/>
    <n v="2008"/>
    <s v="2000's"/>
    <n v="2009"/>
    <n v="1"/>
    <s v="Y"/>
    <x v="1"/>
    <x v="0"/>
    <x v="0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3"/>
    <x v="20"/>
    <s v="New"/>
    <s v="Partial"/>
    <x v="464"/>
  </r>
  <r>
    <x v="799"/>
    <n v="50"/>
    <x v="0"/>
    <x v="3"/>
    <n v="7200"/>
    <s v="Pave"/>
    <s v="NA"/>
    <x v="0"/>
    <x v="0"/>
    <s v="AllPub"/>
    <x v="2"/>
    <s v="Gtl"/>
    <s v="SWISU"/>
    <s v="Feedr"/>
    <s v="Norm"/>
    <x v="0"/>
    <x v="2"/>
    <n v="5"/>
    <n v="7"/>
    <n v="1937"/>
    <s v="30's"/>
    <n v="1950"/>
    <n v="13"/>
    <s v="Y"/>
    <x v="0"/>
    <x v="1"/>
    <x v="1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"/>
    <x v="18"/>
    <s v="WD"/>
    <s v="Normal"/>
    <x v="216"/>
  </r>
  <r>
    <x v="800"/>
    <n v="60"/>
    <x v="0"/>
    <x v="63"/>
    <n v="12798"/>
    <s v="Pave"/>
    <s v="NA"/>
    <x v="1"/>
    <x v="3"/>
    <s v="AllPub"/>
    <x v="0"/>
    <s v="Mod"/>
    <s v="ClearCr"/>
    <s v="Feedr"/>
    <s v="Norm"/>
    <x v="0"/>
    <x v="0"/>
    <n v="6"/>
    <n v="5"/>
    <n v="1997"/>
    <s v="90's"/>
    <n v="1997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0"/>
    <x v="11"/>
    <s v="WD"/>
    <s v="Normal"/>
    <x v="7"/>
  </r>
  <r>
    <x v="801"/>
    <n v="30"/>
    <x v="1"/>
    <x v="41"/>
    <n v="4800"/>
    <s v="Pave"/>
    <s v="NA"/>
    <x v="0"/>
    <x v="0"/>
    <s v="AllPub"/>
    <x v="0"/>
    <s v="Gtl"/>
    <s v="IDOTRR"/>
    <s v="Norm"/>
    <s v="Norm"/>
    <x v="0"/>
    <x v="1"/>
    <n v="4"/>
    <n v="7"/>
    <n v="1916"/>
    <s v="10's"/>
    <n v="1990"/>
    <n v="74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1"/>
    <x v="12"/>
    <s v="WD"/>
    <s v="Normal"/>
    <x v="84"/>
  </r>
  <r>
    <x v="802"/>
    <n v="60"/>
    <x v="0"/>
    <x v="31"/>
    <n v="8199"/>
    <s v="Pave"/>
    <s v="NA"/>
    <x v="0"/>
    <x v="0"/>
    <s v="AllPub"/>
    <x v="0"/>
    <s v="Gtl"/>
    <s v="CollgCr"/>
    <s v="Norm"/>
    <s v="Norm"/>
    <x v="0"/>
    <x v="0"/>
    <n v="7"/>
    <n v="5"/>
    <n v="2005"/>
    <s v="2000's"/>
    <n v="2005"/>
    <n v="0"/>
    <s v="N"/>
    <x v="1"/>
    <x v="0"/>
    <x v="0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0"/>
    <x v="41"/>
    <s v="WD"/>
    <s v="Normal"/>
    <x v="430"/>
  </r>
  <r>
    <x v="803"/>
    <n v="60"/>
    <x v="0"/>
    <x v="54"/>
    <n v="13891"/>
    <s v="Pave"/>
    <s v="NA"/>
    <x v="0"/>
    <x v="0"/>
    <s v="AllPub"/>
    <x v="0"/>
    <s v="Gtl"/>
    <s v="NridgHt"/>
    <s v="Norm"/>
    <s v="Norm"/>
    <x v="0"/>
    <x v="0"/>
    <n v="9"/>
    <n v="5"/>
    <n v="2008"/>
    <s v="2000's"/>
    <n v="2009"/>
    <n v="1"/>
    <s v="Y"/>
    <x v="1"/>
    <x v="0"/>
    <x v="0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3"/>
    <x v="50"/>
    <s v="New"/>
    <s v="Partial"/>
    <x v="465"/>
  </r>
  <r>
    <x v="804"/>
    <n v="20"/>
    <x v="0"/>
    <x v="6"/>
    <n v="9000"/>
    <s v="Pave"/>
    <s v="NA"/>
    <x v="0"/>
    <x v="0"/>
    <s v="AllPub"/>
    <x v="0"/>
    <s v="Gtl"/>
    <s v="NAmes"/>
    <s v="Norm"/>
    <s v="Norm"/>
    <x v="0"/>
    <x v="1"/>
    <n v="5"/>
    <n v="5"/>
    <n v="1954"/>
    <s v="50's"/>
    <n v="1954"/>
    <n v="0"/>
    <s v="N"/>
    <x v="0"/>
    <x v="1"/>
    <x v="1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2"/>
    <x v="51"/>
    <s v="WD"/>
    <s v="Family"/>
    <x v="9"/>
  </r>
  <r>
    <x v="805"/>
    <n v="20"/>
    <x v="0"/>
    <x v="11"/>
    <n v="12274"/>
    <s v="Pave"/>
    <s v="NA"/>
    <x v="1"/>
    <x v="0"/>
    <s v="AllPub"/>
    <x v="1"/>
    <s v="Gtl"/>
    <s v="Somerst"/>
    <s v="Norm"/>
    <s v="Norm"/>
    <x v="0"/>
    <x v="1"/>
    <n v="7"/>
    <n v="5"/>
    <n v="2008"/>
    <s v="2000's"/>
    <n v="2008"/>
    <n v="0"/>
    <s v="N"/>
    <x v="1"/>
    <x v="0"/>
    <x v="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0"/>
    <x v="22"/>
    <s v="New"/>
    <s v="Partial"/>
    <x v="466"/>
  </r>
  <r>
    <x v="806"/>
    <n v="80"/>
    <x v="0"/>
    <x v="6"/>
    <n v="9750"/>
    <s v="Pave"/>
    <s v="NA"/>
    <x v="0"/>
    <x v="0"/>
    <s v="AllPub"/>
    <x v="0"/>
    <s v="Gtl"/>
    <s v="NAmes"/>
    <s v="Norm"/>
    <s v="Norm"/>
    <x v="0"/>
    <x v="5"/>
    <n v="5"/>
    <n v="5"/>
    <n v="1967"/>
    <s v="60's"/>
    <n v="1967"/>
    <n v="0"/>
    <s v="N"/>
    <x v="0"/>
    <x v="1"/>
    <x v="1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2"/>
    <x v="14"/>
    <s v="WD"/>
    <s v="Normal"/>
    <x v="467"/>
  </r>
  <r>
    <x v="807"/>
    <n v="70"/>
    <x v="0"/>
    <x v="98"/>
    <n v="21384"/>
    <s v="Pave"/>
    <s v="NA"/>
    <x v="0"/>
    <x v="0"/>
    <s v="AllPub"/>
    <x v="0"/>
    <s v="Gtl"/>
    <s v="BrkSide"/>
    <s v="Norm"/>
    <s v="Norm"/>
    <x v="0"/>
    <x v="0"/>
    <n v="5"/>
    <n v="6"/>
    <n v="1923"/>
    <s v="20's"/>
    <n v="2004"/>
    <n v="81"/>
    <s v="Y"/>
    <x v="0"/>
    <x v="0"/>
    <x v="0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3"/>
    <x v="16"/>
    <s v="WD"/>
    <s v="Normal"/>
    <x v="2"/>
  </r>
  <r>
    <x v="808"/>
    <n v="80"/>
    <x v="0"/>
    <x v="5"/>
    <n v="13400"/>
    <s v="Pave"/>
    <s v="NA"/>
    <x v="0"/>
    <x v="0"/>
    <s v="AllPub"/>
    <x v="0"/>
    <s v="Gtl"/>
    <s v="NAmes"/>
    <s v="Norm"/>
    <s v="Norm"/>
    <x v="0"/>
    <x v="5"/>
    <n v="5"/>
    <n v="5"/>
    <n v="1966"/>
    <s v="60's"/>
    <n v="1966"/>
    <n v="0"/>
    <s v="N"/>
    <x v="0"/>
    <x v="1"/>
    <x v="1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2"/>
    <x v="51"/>
    <s v="WD"/>
    <s v="Normal"/>
    <x v="468"/>
  </r>
  <r>
    <x v="809"/>
    <n v="75"/>
    <x v="1"/>
    <x v="48"/>
    <n v="8100"/>
    <s v="Pave"/>
    <s v="NA"/>
    <x v="0"/>
    <x v="0"/>
    <s v="AllPub"/>
    <x v="2"/>
    <s v="Gtl"/>
    <s v="OldTown"/>
    <s v="Norm"/>
    <s v="Norm"/>
    <x v="0"/>
    <x v="6"/>
    <n v="5"/>
    <n v="5"/>
    <n v="1898"/>
    <s v="1890's"/>
    <n v="1965"/>
    <n v="67"/>
    <s v="Y"/>
    <x v="0"/>
    <x v="1"/>
    <x v="1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3"/>
    <x v="7"/>
    <s v="WD"/>
    <s v="Normal"/>
    <x v="179"/>
  </r>
  <r>
    <x v="810"/>
    <n v="20"/>
    <x v="0"/>
    <x v="38"/>
    <n v="10140"/>
    <s v="Pave"/>
    <s v="NA"/>
    <x v="0"/>
    <x v="0"/>
    <s v="AllPub"/>
    <x v="0"/>
    <s v="Gtl"/>
    <s v="NWAmes"/>
    <s v="Norm"/>
    <s v="Norm"/>
    <x v="0"/>
    <x v="1"/>
    <n v="6"/>
    <n v="6"/>
    <n v="1974"/>
    <s v="70's"/>
    <n v="1999"/>
    <n v="25"/>
    <s v="Y"/>
    <x v="0"/>
    <x v="1"/>
    <x v="0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2"/>
    <x v="52"/>
    <s v="WD"/>
    <s v="Normal"/>
    <x v="111"/>
  </r>
  <r>
    <x v="811"/>
    <n v="120"/>
    <x v="1"/>
    <x v="7"/>
    <n v="4438"/>
    <s v="Pave"/>
    <s v="NA"/>
    <x v="0"/>
    <x v="0"/>
    <s v="AllPub"/>
    <x v="0"/>
    <s v="Gtl"/>
    <s v="CollgCr"/>
    <s v="Norm"/>
    <s v="Norm"/>
    <x v="3"/>
    <x v="1"/>
    <n v="6"/>
    <n v="5"/>
    <n v="2004"/>
    <s v="2000's"/>
    <n v="2004"/>
    <n v="0"/>
    <s v="N"/>
    <x v="0"/>
    <x v="0"/>
    <x v="0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0"/>
    <x v="15"/>
    <s v="ConLD"/>
    <s v="Normal"/>
    <x v="469"/>
  </r>
  <r>
    <x v="812"/>
    <n v="20"/>
    <x v="2"/>
    <x v="13"/>
    <n v="8712"/>
    <s v="Grvl"/>
    <s v="NA"/>
    <x v="0"/>
    <x v="1"/>
    <s v="AllPub"/>
    <x v="0"/>
    <s v="Mod"/>
    <s v="IDOTRR"/>
    <s v="Norm"/>
    <s v="Norm"/>
    <x v="0"/>
    <x v="1"/>
    <n v="5"/>
    <n v="5"/>
    <n v="1952"/>
    <s v="50's"/>
    <n v="1952"/>
    <n v="0"/>
    <s v="N"/>
    <x v="0"/>
    <x v="1"/>
    <x v="1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4"/>
    <x v="38"/>
    <s v="WD"/>
    <s v="Alloca"/>
    <x v="470"/>
  </r>
  <r>
    <x v="813"/>
    <n v="20"/>
    <x v="0"/>
    <x v="6"/>
    <n v="9750"/>
    <s v="Pave"/>
    <s v="NA"/>
    <x v="0"/>
    <x v="0"/>
    <s v="AllPub"/>
    <x v="0"/>
    <s v="Gtl"/>
    <s v="NAmes"/>
    <s v="Norm"/>
    <s v="Norm"/>
    <x v="0"/>
    <x v="1"/>
    <n v="6"/>
    <n v="6"/>
    <n v="1958"/>
    <s v="50's"/>
    <n v="1958"/>
    <n v="0"/>
    <s v="N"/>
    <x v="0"/>
    <x v="1"/>
    <x v="1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1"/>
    <x v="48"/>
    <s v="COD"/>
    <s v="Normal"/>
    <x v="471"/>
  </r>
  <r>
    <x v="814"/>
    <n v="50"/>
    <x v="0"/>
    <x v="93"/>
    <n v="8248"/>
    <s v="Pave"/>
    <s v="Grvl"/>
    <x v="0"/>
    <x v="0"/>
    <s v="AllPub"/>
    <x v="0"/>
    <s v="Gtl"/>
    <s v="Edwards"/>
    <s v="Norm"/>
    <s v="Norm"/>
    <x v="0"/>
    <x v="2"/>
    <n v="5"/>
    <n v="7"/>
    <n v="1918"/>
    <s v="10's"/>
    <n v="1950"/>
    <n v="32"/>
    <s v="Y"/>
    <x v="0"/>
    <x v="1"/>
    <x v="1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2"/>
    <x v="10"/>
    <s v="WD"/>
    <s v="Normal"/>
    <x v="298"/>
  </r>
  <r>
    <x v="815"/>
    <n v="20"/>
    <x v="0"/>
    <x v="25"/>
    <n v="12137"/>
    <s v="Pave"/>
    <s v="NA"/>
    <x v="2"/>
    <x v="0"/>
    <s v="AllPub"/>
    <x v="3"/>
    <s v="Gtl"/>
    <s v="CollgCr"/>
    <s v="Norm"/>
    <s v="Norm"/>
    <x v="0"/>
    <x v="1"/>
    <n v="7"/>
    <n v="5"/>
    <n v="1998"/>
    <s v="90's"/>
    <n v="1998"/>
    <n v="0"/>
    <s v="N"/>
    <x v="0"/>
    <x v="1"/>
    <x v="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4"/>
    <x v="19"/>
    <s v="WD"/>
    <s v="Normal"/>
    <x v="472"/>
  </r>
  <r>
    <x v="816"/>
    <n v="20"/>
    <x v="0"/>
    <x v="7"/>
    <n v="11425"/>
    <s v="Pave"/>
    <s v="NA"/>
    <x v="1"/>
    <x v="0"/>
    <s v="AllPub"/>
    <x v="2"/>
    <s v="Gtl"/>
    <s v="NAmes"/>
    <s v="Norm"/>
    <s v="Norm"/>
    <x v="0"/>
    <x v="1"/>
    <n v="5"/>
    <n v="6"/>
    <n v="1954"/>
    <s v="50's"/>
    <n v="1954"/>
    <n v="0"/>
    <s v="N"/>
    <x v="0"/>
    <x v="1"/>
    <x v="1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2"/>
    <x v="10"/>
    <s v="WD"/>
    <s v="Normal"/>
    <x v="193"/>
  </r>
  <r>
    <x v="817"/>
    <n v="20"/>
    <x v="0"/>
    <x v="7"/>
    <n v="13265"/>
    <s v="Pave"/>
    <s v="NA"/>
    <x v="1"/>
    <x v="0"/>
    <s v="AllPub"/>
    <x v="3"/>
    <s v="Gtl"/>
    <s v="Mitchel"/>
    <s v="Norm"/>
    <s v="Norm"/>
    <x v="0"/>
    <x v="1"/>
    <n v="8"/>
    <n v="5"/>
    <n v="2002"/>
    <s v="2000's"/>
    <n v="2002"/>
    <n v="0"/>
    <s v="N"/>
    <x v="0"/>
    <x v="0"/>
    <x v="0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0"/>
    <x v="22"/>
    <s v="WD"/>
    <s v="Normal"/>
    <x v="473"/>
  </r>
  <r>
    <x v="818"/>
    <n v="80"/>
    <x v="0"/>
    <x v="1"/>
    <n v="8816"/>
    <s v="Pave"/>
    <s v="NA"/>
    <x v="0"/>
    <x v="0"/>
    <s v="AllPub"/>
    <x v="0"/>
    <s v="Gtl"/>
    <s v="ClearCr"/>
    <s v="Norm"/>
    <s v="Norm"/>
    <x v="0"/>
    <x v="5"/>
    <n v="6"/>
    <n v="7"/>
    <n v="1971"/>
    <s v="70's"/>
    <n v="1971"/>
    <n v="0"/>
    <s v="N"/>
    <x v="0"/>
    <x v="1"/>
    <x v="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4"/>
    <x v="38"/>
    <s v="WD"/>
    <s v="Normal"/>
    <x v="106"/>
  </r>
  <r>
    <x v="819"/>
    <n v="120"/>
    <x v="0"/>
    <x v="16"/>
    <n v="6371"/>
    <s v="Pave"/>
    <s v="NA"/>
    <x v="1"/>
    <x v="0"/>
    <s v="AllPub"/>
    <x v="0"/>
    <s v="Gtl"/>
    <s v="NridgHt"/>
    <s v="Norm"/>
    <s v="Norm"/>
    <x v="3"/>
    <x v="1"/>
    <n v="7"/>
    <n v="5"/>
    <n v="2009"/>
    <s v="2000's"/>
    <n v="2010"/>
    <n v="1"/>
    <s v="Y"/>
    <x v="1"/>
    <x v="0"/>
    <x v="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4"/>
    <x v="38"/>
    <s v="New"/>
    <s v="Partial"/>
    <x v="474"/>
  </r>
  <r>
    <x v="820"/>
    <n v="60"/>
    <x v="0"/>
    <x v="12"/>
    <n v="7226"/>
    <s v="Pave"/>
    <s v="NA"/>
    <x v="1"/>
    <x v="0"/>
    <s v="AllPub"/>
    <x v="3"/>
    <s v="Gtl"/>
    <s v="CollgCr"/>
    <s v="Norm"/>
    <s v="Norm"/>
    <x v="0"/>
    <x v="0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0"/>
    <x v="15"/>
    <s v="WD"/>
    <s v="Normal"/>
    <x v="475"/>
  </r>
  <r>
    <x v="821"/>
    <n v="20"/>
    <x v="1"/>
    <x v="3"/>
    <n v="6000"/>
    <s v="Pave"/>
    <s v="Pave"/>
    <x v="0"/>
    <x v="1"/>
    <s v="AllPub"/>
    <x v="0"/>
    <s v="Mod"/>
    <s v="OldTown"/>
    <s v="Norm"/>
    <s v="Norm"/>
    <x v="1"/>
    <x v="1"/>
    <n v="4"/>
    <n v="4"/>
    <n v="1953"/>
    <s v="50's"/>
    <n v="1953"/>
    <n v="0"/>
    <s v="N"/>
    <x v="0"/>
    <x v="1"/>
    <x v="1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3"/>
    <x v="36"/>
    <s v="WD"/>
    <s v="Normal"/>
    <x v="389"/>
  </r>
  <r>
    <x v="822"/>
    <n v="60"/>
    <x v="0"/>
    <x v="7"/>
    <n v="12394"/>
    <s v="Pave"/>
    <s v="NA"/>
    <x v="1"/>
    <x v="0"/>
    <s v="AllPub"/>
    <x v="2"/>
    <s v="Gtl"/>
    <s v="Gilbert"/>
    <s v="Norm"/>
    <s v="Norm"/>
    <x v="0"/>
    <x v="0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1"/>
    <x v="35"/>
    <s v="WD"/>
    <s v="Family"/>
    <x v="66"/>
  </r>
  <r>
    <x v="823"/>
    <n v="50"/>
    <x v="0"/>
    <x v="3"/>
    <n v="9900"/>
    <s v="Pave"/>
    <s v="NA"/>
    <x v="0"/>
    <x v="0"/>
    <s v="AllPub"/>
    <x v="0"/>
    <s v="Gtl"/>
    <s v="SWISU"/>
    <s v="Norm"/>
    <s v="Norm"/>
    <x v="0"/>
    <x v="2"/>
    <n v="6"/>
    <n v="7"/>
    <n v="1940"/>
    <s v="40's"/>
    <n v="1950"/>
    <n v="10"/>
    <s v="Y"/>
    <x v="0"/>
    <x v="1"/>
    <x v="1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3"/>
    <x v="20"/>
    <s v="WD"/>
    <s v="Normal"/>
    <x v="476"/>
  </r>
  <r>
    <x v="824"/>
    <n v="20"/>
    <x v="3"/>
    <x v="33"/>
    <n v="11216"/>
    <s v="Pave"/>
    <s v="NA"/>
    <x v="0"/>
    <x v="0"/>
    <s v="AllPub"/>
    <x v="0"/>
    <s v="Gtl"/>
    <s v="Somerst"/>
    <s v="Norm"/>
    <s v="Norm"/>
    <x v="0"/>
    <x v="1"/>
    <n v="8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2"/>
    <x v="51"/>
    <s v="New"/>
    <s v="Partial"/>
    <x v="477"/>
  </r>
  <r>
    <x v="825"/>
    <n v="20"/>
    <x v="0"/>
    <x v="99"/>
    <n v="14803"/>
    <s v="Pave"/>
    <s v="NA"/>
    <x v="0"/>
    <x v="0"/>
    <s v="AllPub"/>
    <x v="0"/>
    <s v="Gtl"/>
    <s v="NridgHt"/>
    <s v="PosN"/>
    <s v="PosN"/>
    <x v="0"/>
    <x v="1"/>
    <n v="10"/>
    <n v="5"/>
    <n v="2007"/>
    <s v="2000's"/>
    <n v="2008"/>
    <n v="1"/>
    <s v="Y"/>
    <x v="1"/>
    <x v="0"/>
    <x v="0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0"/>
    <x v="15"/>
    <s v="New"/>
    <s v="Partial"/>
    <x v="51"/>
  </r>
  <r>
    <x v="826"/>
    <n v="45"/>
    <x v="1"/>
    <x v="9"/>
    <n v="6130"/>
    <s v="Pave"/>
    <s v="NA"/>
    <x v="0"/>
    <x v="0"/>
    <s v="AllPub"/>
    <x v="0"/>
    <s v="Gtl"/>
    <s v="BrkSide"/>
    <s v="Norm"/>
    <s v="Norm"/>
    <x v="0"/>
    <x v="3"/>
    <n v="5"/>
    <n v="6"/>
    <n v="1924"/>
    <s v="20's"/>
    <n v="1950"/>
    <n v="26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0"/>
    <x v="11"/>
    <s v="WD"/>
    <s v="Normal"/>
    <x v="129"/>
  </r>
  <r>
    <x v="827"/>
    <n v="20"/>
    <x v="0"/>
    <x v="0"/>
    <n v="8529"/>
    <s v="Pave"/>
    <s v="NA"/>
    <x v="1"/>
    <x v="0"/>
    <s v="AllPub"/>
    <x v="0"/>
    <s v="Gtl"/>
    <s v="SawyerW"/>
    <s v="Norm"/>
    <s v="Norm"/>
    <x v="0"/>
    <x v="1"/>
    <n v="7"/>
    <n v="5"/>
    <n v="2001"/>
    <s v="2000's"/>
    <n v="2001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3"/>
    <x v="45"/>
    <s v="WD"/>
    <s v="Normal"/>
    <x v="430"/>
  </r>
  <r>
    <x v="828"/>
    <n v="60"/>
    <x v="0"/>
    <x v="7"/>
    <n v="28698"/>
    <s v="Pave"/>
    <s v="NA"/>
    <x v="2"/>
    <x v="2"/>
    <s v="AllPub"/>
    <x v="3"/>
    <s v="Sev"/>
    <s v="ClearCr"/>
    <s v="Norm"/>
    <s v="Norm"/>
    <x v="0"/>
    <x v="0"/>
    <n v="5"/>
    <n v="5"/>
    <n v="1967"/>
    <s v="60's"/>
    <n v="1967"/>
    <n v="0"/>
    <s v="N"/>
    <x v="0"/>
    <x v="1"/>
    <x v="1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3"/>
    <x v="25"/>
    <s v="WD"/>
    <s v="Abnorml"/>
    <x v="68"/>
  </r>
  <r>
    <x v="829"/>
    <n v="160"/>
    <x v="3"/>
    <x v="29"/>
    <n v="2544"/>
    <s v="Pave"/>
    <s v="Pave"/>
    <x v="0"/>
    <x v="0"/>
    <s v="AllPub"/>
    <x v="0"/>
    <s v="Gtl"/>
    <s v="Somerst"/>
    <s v="Norm"/>
    <s v="Norm"/>
    <x v="4"/>
    <x v="0"/>
    <n v="7"/>
    <n v="5"/>
    <n v="2005"/>
    <s v="2000's"/>
    <n v="2005"/>
    <n v="0"/>
    <s v="N"/>
    <x v="1"/>
    <x v="0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2"/>
    <x v="10"/>
    <s v="WD"/>
    <s v="Normal"/>
    <x v="478"/>
  </r>
  <r>
    <x v="830"/>
    <n v="20"/>
    <x v="0"/>
    <x v="1"/>
    <n v="11900"/>
    <s v="Pave"/>
    <s v="NA"/>
    <x v="1"/>
    <x v="0"/>
    <s v="AllPub"/>
    <x v="2"/>
    <s v="Gtl"/>
    <s v="NAmes"/>
    <s v="Norm"/>
    <s v="Norm"/>
    <x v="0"/>
    <x v="1"/>
    <n v="6"/>
    <n v="5"/>
    <n v="1957"/>
    <s v="50's"/>
    <n v="1957"/>
    <n v="0"/>
    <s v="N"/>
    <x v="0"/>
    <x v="1"/>
    <x v="1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0"/>
    <x v="15"/>
    <s v="WD"/>
    <s v="Normal"/>
    <x v="120"/>
  </r>
  <r>
    <x v="831"/>
    <n v="160"/>
    <x v="3"/>
    <x v="71"/>
    <n v="3180"/>
    <s v="Pave"/>
    <s v="Pave"/>
    <x v="0"/>
    <x v="0"/>
    <s v="AllPub"/>
    <x v="0"/>
    <s v="Gtl"/>
    <s v="Somerst"/>
    <s v="Norm"/>
    <s v="Norm"/>
    <x v="3"/>
    <x v="0"/>
    <n v="7"/>
    <n v="5"/>
    <n v="2005"/>
    <s v="2000's"/>
    <n v="2005"/>
    <n v="0"/>
    <s v="N"/>
    <x v="1"/>
    <x v="0"/>
    <x v="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2"/>
    <x v="51"/>
    <s v="WD"/>
    <s v="Normal"/>
    <x v="196"/>
  </r>
  <r>
    <x v="832"/>
    <n v="60"/>
    <x v="0"/>
    <x v="16"/>
    <n v="9548"/>
    <s v="Pave"/>
    <s v="NA"/>
    <x v="1"/>
    <x v="0"/>
    <s v="AllPub"/>
    <x v="3"/>
    <s v="Gtl"/>
    <s v="CollgCr"/>
    <s v="Norm"/>
    <s v="Norm"/>
    <x v="0"/>
    <x v="0"/>
    <n v="7"/>
    <n v="6"/>
    <n v="2003"/>
    <s v="2000's"/>
    <n v="2003"/>
    <n v="0"/>
    <s v="N"/>
    <x v="0"/>
    <x v="0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4"/>
    <x v="26"/>
    <s v="WD"/>
    <s v="Normal"/>
    <x v="479"/>
  </r>
  <r>
    <x v="833"/>
    <n v="20"/>
    <x v="0"/>
    <x v="28"/>
    <n v="10004"/>
    <s v="Pave"/>
    <s v="NA"/>
    <x v="0"/>
    <x v="0"/>
    <s v="AllPub"/>
    <x v="0"/>
    <s v="Gtl"/>
    <s v="NAmes"/>
    <s v="Norm"/>
    <s v="Norm"/>
    <x v="0"/>
    <x v="1"/>
    <n v="6"/>
    <n v="6"/>
    <n v="1964"/>
    <s v="60's"/>
    <n v="1964"/>
    <n v="0"/>
    <s v="N"/>
    <x v="0"/>
    <x v="1"/>
    <x v="1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3"/>
    <x v="36"/>
    <s v="WD"/>
    <s v="Normal"/>
    <x v="214"/>
  </r>
  <r>
    <x v="834"/>
    <n v="20"/>
    <x v="0"/>
    <x v="6"/>
    <n v="7875"/>
    <s v="Pave"/>
    <s v="NA"/>
    <x v="0"/>
    <x v="0"/>
    <s v="AllPub"/>
    <x v="0"/>
    <s v="Gtl"/>
    <s v="NAmes"/>
    <s v="Norm"/>
    <s v="Norm"/>
    <x v="0"/>
    <x v="1"/>
    <n v="5"/>
    <n v="6"/>
    <n v="1961"/>
    <s v="60's"/>
    <n v="1961"/>
    <n v="0"/>
    <s v="N"/>
    <x v="0"/>
    <x v="1"/>
    <x v="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0"/>
    <x v="2"/>
    <s v="WD"/>
    <s v="Normal"/>
    <x v="480"/>
  </r>
  <r>
    <x v="835"/>
    <n v="20"/>
    <x v="0"/>
    <x v="3"/>
    <n v="9600"/>
    <s v="Pave"/>
    <s v="NA"/>
    <x v="0"/>
    <x v="0"/>
    <s v="AllPub"/>
    <x v="0"/>
    <s v="Gtl"/>
    <s v="Sawyer"/>
    <s v="Norm"/>
    <s v="Norm"/>
    <x v="0"/>
    <x v="1"/>
    <n v="4"/>
    <n v="7"/>
    <n v="1950"/>
    <s v="50's"/>
    <n v="1995"/>
    <n v="45"/>
    <s v="Y"/>
    <x v="0"/>
    <x v="1"/>
    <x v="0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4"/>
    <x v="29"/>
    <s v="WD"/>
    <s v="Normal"/>
    <x v="113"/>
  </r>
  <r>
    <x v="836"/>
    <n v="30"/>
    <x v="1"/>
    <x v="48"/>
    <n v="8100"/>
    <s v="Pave"/>
    <s v="Pave"/>
    <x v="0"/>
    <x v="0"/>
    <s v="AllPub"/>
    <x v="0"/>
    <s v="Gtl"/>
    <s v="OldTown"/>
    <s v="Norm"/>
    <s v="Norm"/>
    <x v="0"/>
    <x v="1"/>
    <n v="5"/>
    <n v="6"/>
    <n v="1948"/>
    <s v="40's"/>
    <n v="1973"/>
    <n v="25"/>
    <s v="Y"/>
    <x v="0"/>
    <x v="1"/>
    <x v="1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"/>
    <x v="18"/>
    <s v="COD"/>
    <s v="Normal"/>
    <x v="75"/>
  </r>
  <r>
    <x v="837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6"/>
    <n v="5"/>
    <n v="1973"/>
    <s v="70's"/>
    <n v="1973"/>
    <n v="0"/>
    <s v="N"/>
    <x v="0"/>
    <x v="1"/>
    <x v="1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0"/>
    <x v="53"/>
    <s v="WD"/>
    <s v="Normal"/>
    <x v="98"/>
  </r>
  <r>
    <x v="838"/>
    <n v="20"/>
    <x v="0"/>
    <x v="6"/>
    <n v="9525"/>
    <s v="Pave"/>
    <s v="NA"/>
    <x v="0"/>
    <x v="0"/>
    <s v="AllPub"/>
    <x v="0"/>
    <s v="Gtl"/>
    <s v="CollgCr"/>
    <s v="Norm"/>
    <s v="Norm"/>
    <x v="0"/>
    <x v="1"/>
    <n v="5"/>
    <n v="6"/>
    <n v="1995"/>
    <s v="90's"/>
    <n v="2006"/>
    <n v="11"/>
    <s v="Y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0"/>
    <x v="15"/>
    <s v="WD"/>
    <s v="Normal"/>
    <x v="12"/>
  </r>
  <r>
    <x v="839"/>
    <n v="50"/>
    <x v="0"/>
    <x v="10"/>
    <n v="11767"/>
    <s v="Pave"/>
    <s v="NA"/>
    <x v="0"/>
    <x v="0"/>
    <s v="AllPub"/>
    <x v="0"/>
    <s v="Gtl"/>
    <s v="Edwards"/>
    <s v="Norm"/>
    <s v="Norm"/>
    <x v="0"/>
    <x v="2"/>
    <n v="5"/>
    <n v="6"/>
    <n v="1946"/>
    <s v="40's"/>
    <n v="1995"/>
    <n v="49"/>
    <s v="Y"/>
    <x v="0"/>
    <x v="1"/>
    <x v="0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0"/>
    <x v="11"/>
    <s v="WD"/>
    <s v="Normal"/>
    <x v="431"/>
  </r>
  <r>
    <x v="840"/>
    <n v="70"/>
    <x v="4"/>
    <x v="7"/>
    <n v="12155"/>
    <s v="Pave"/>
    <s v="NA"/>
    <x v="1"/>
    <x v="0"/>
    <s v="AllPub"/>
    <x v="0"/>
    <s v="Gtl"/>
    <s v="SWISU"/>
    <s v="Norm"/>
    <s v="Norm"/>
    <x v="0"/>
    <x v="0"/>
    <n v="6"/>
    <n v="8"/>
    <n v="1925"/>
    <s v="20's"/>
    <n v="1950"/>
    <n v="25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0"/>
    <x v="49"/>
    <s v="WD"/>
    <s v="Normal"/>
    <x v="3"/>
  </r>
  <r>
    <x v="841"/>
    <n v="70"/>
    <x v="1"/>
    <x v="3"/>
    <n v="10440"/>
    <s v="Pave"/>
    <s v="Grvl"/>
    <x v="0"/>
    <x v="0"/>
    <s v="AllPub"/>
    <x v="0"/>
    <s v="Gtl"/>
    <s v="OldTown"/>
    <s v="Norm"/>
    <s v="Norm"/>
    <x v="0"/>
    <x v="0"/>
    <n v="5"/>
    <n v="8"/>
    <n v="1904"/>
    <s v="1900's"/>
    <n v="2002"/>
    <n v="98"/>
    <s v="Y"/>
    <x v="0"/>
    <x v="0"/>
    <x v="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0"/>
    <x v="15"/>
    <s v="WD"/>
    <s v="Normal"/>
    <x v="248"/>
  </r>
  <r>
    <x v="842"/>
    <n v="80"/>
    <x v="0"/>
    <x v="51"/>
    <n v="9020"/>
    <s v="Pave"/>
    <s v="NA"/>
    <x v="0"/>
    <x v="0"/>
    <s v="AllPub"/>
    <x v="0"/>
    <s v="Gtl"/>
    <s v="NAmes"/>
    <s v="Norm"/>
    <s v="Norm"/>
    <x v="0"/>
    <x v="5"/>
    <n v="6"/>
    <n v="7"/>
    <n v="1966"/>
    <s v="60's"/>
    <n v="1966"/>
    <n v="0"/>
    <s v="N"/>
    <x v="0"/>
    <x v="1"/>
    <x v="1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0"/>
    <x v="11"/>
    <s v="WD"/>
    <s v="Normal"/>
    <x v="481"/>
  </r>
  <r>
    <x v="843"/>
    <n v="90"/>
    <x v="0"/>
    <x v="1"/>
    <n v="8000"/>
    <s v="Pave"/>
    <s v="NA"/>
    <x v="0"/>
    <x v="0"/>
    <s v="AllPub"/>
    <x v="2"/>
    <s v="Gtl"/>
    <s v="NAmes"/>
    <s v="Artery"/>
    <s v="Norm"/>
    <x v="2"/>
    <x v="1"/>
    <n v="5"/>
    <n v="4"/>
    <n v="1961"/>
    <s v="60's"/>
    <n v="1961"/>
    <n v="0"/>
    <s v="N"/>
    <x v="0"/>
    <x v="1"/>
    <x v="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1"/>
    <x v="12"/>
    <s v="WD"/>
    <s v="Normal"/>
    <x v="42"/>
  </r>
  <r>
    <x v="844"/>
    <n v="50"/>
    <x v="1"/>
    <x v="28"/>
    <n v="12665"/>
    <s v="Pave"/>
    <s v="Grvl"/>
    <x v="1"/>
    <x v="0"/>
    <s v="AllPub"/>
    <x v="0"/>
    <s v="Gtl"/>
    <s v="OldTown"/>
    <s v="Artery"/>
    <s v="Norm"/>
    <x v="0"/>
    <x v="2"/>
    <n v="5"/>
    <n v="8"/>
    <n v="1915"/>
    <s v="10's"/>
    <n v="1950"/>
    <n v="35"/>
    <s v="Y"/>
    <x v="0"/>
    <x v="1"/>
    <x v="1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0"/>
    <x v="15"/>
    <s v="WD"/>
    <s v="Normal"/>
    <x v="110"/>
  </r>
  <r>
    <x v="845"/>
    <n v="85"/>
    <x v="0"/>
    <x v="7"/>
    <n v="16647"/>
    <s v="Pave"/>
    <s v="NA"/>
    <x v="1"/>
    <x v="0"/>
    <s v="AllPub"/>
    <x v="3"/>
    <s v="Gtl"/>
    <s v="Sawyer"/>
    <s v="RRAe"/>
    <s v="Norm"/>
    <x v="0"/>
    <x v="4"/>
    <n v="5"/>
    <n v="5"/>
    <n v="1975"/>
    <s v="70's"/>
    <n v="1981"/>
    <n v="6"/>
    <s v="Y"/>
    <x v="0"/>
    <x v="1"/>
    <x v="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1"/>
    <x v="31"/>
    <s v="WD"/>
    <s v="Normal"/>
    <x v="118"/>
  </r>
  <r>
    <x v="846"/>
    <n v="60"/>
    <x v="0"/>
    <x v="6"/>
    <n v="9317"/>
    <s v="Pave"/>
    <s v="NA"/>
    <x v="0"/>
    <x v="0"/>
    <s v="AllPub"/>
    <x v="0"/>
    <s v="Gtl"/>
    <s v="SawyerW"/>
    <s v="Norm"/>
    <s v="Norm"/>
    <x v="0"/>
    <x v="0"/>
    <n v="7"/>
    <n v="5"/>
    <n v="1993"/>
    <s v="90's"/>
    <n v="1993"/>
    <n v="0"/>
    <s v="N"/>
    <x v="0"/>
    <x v="1"/>
    <x v="1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3"/>
    <x v="20"/>
    <s v="WD"/>
    <s v="Normal"/>
    <x v="423"/>
  </r>
  <r>
    <x v="847"/>
    <n v="20"/>
    <x v="0"/>
    <x v="84"/>
    <n v="15523"/>
    <s v="Pave"/>
    <s v="NA"/>
    <x v="1"/>
    <x v="0"/>
    <s v="AllPub"/>
    <x v="3"/>
    <s v="Gtl"/>
    <s v="CollgCr"/>
    <s v="Norm"/>
    <s v="Norm"/>
    <x v="0"/>
    <x v="1"/>
    <n v="5"/>
    <n v="6"/>
    <n v="1972"/>
    <s v="70's"/>
    <n v="1972"/>
    <n v="0"/>
    <s v="N"/>
    <x v="0"/>
    <x v="1"/>
    <x v="1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3"/>
    <x v="30"/>
    <s v="WD"/>
    <s v="Normal"/>
    <x v="482"/>
  </r>
  <r>
    <x v="848"/>
    <n v="50"/>
    <x v="0"/>
    <x v="6"/>
    <n v="45600"/>
    <s v="Pave"/>
    <s v="NA"/>
    <x v="2"/>
    <x v="1"/>
    <s v="AllPub"/>
    <x v="0"/>
    <s v="Gtl"/>
    <s v="ClearCr"/>
    <s v="Norm"/>
    <s v="Norm"/>
    <x v="0"/>
    <x v="2"/>
    <n v="6"/>
    <n v="8"/>
    <n v="1908"/>
    <s v="1900's"/>
    <n v="1997"/>
    <n v="89"/>
    <s v="Y"/>
    <x v="0"/>
    <x v="1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0"/>
    <x v="2"/>
    <s v="WD"/>
    <s v="Normal"/>
    <x v="270"/>
  </r>
  <r>
    <x v="849"/>
    <n v="80"/>
    <x v="0"/>
    <x v="1"/>
    <n v="9600"/>
    <s v="Pave"/>
    <s v="NA"/>
    <x v="0"/>
    <x v="0"/>
    <s v="AllPub"/>
    <x v="1"/>
    <s v="Gtl"/>
    <s v="Veenker"/>
    <s v="Feedr"/>
    <s v="Norm"/>
    <x v="0"/>
    <x v="5"/>
    <n v="6"/>
    <n v="7"/>
    <n v="1976"/>
    <s v="70's"/>
    <n v="1994"/>
    <n v="18"/>
    <s v="Y"/>
    <x v="0"/>
    <x v="1"/>
    <x v="1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1"/>
    <x v="6"/>
    <s v="WD"/>
    <s v="Normal"/>
    <x v="313"/>
  </r>
  <r>
    <x v="850"/>
    <n v="120"/>
    <x v="1"/>
    <x v="84"/>
    <n v="4435"/>
    <s v="Pave"/>
    <s v="NA"/>
    <x v="0"/>
    <x v="0"/>
    <s v="AllPub"/>
    <x v="0"/>
    <s v="Gtl"/>
    <s v="CollgCr"/>
    <s v="Norm"/>
    <s v="Norm"/>
    <x v="3"/>
    <x v="1"/>
    <n v="6"/>
    <n v="5"/>
    <n v="2003"/>
    <s v="2000's"/>
    <n v="2003"/>
    <n v="0"/>
    <s v="N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1"/>
    <x v="44"/>
    <s v="WD"/>
    <s v="Normal"/>
    <x v="364"/>
  </r>
  <r>
    <x v="851"/>
    <n v="120"/>
    <x v="0"/>
    <x v="7"/>
    <n v="3196"/>
    <s v="Pave"/>
    <s v="NA"/>
    <x v="0"/>
    <x v="0"/>
    <s v="AllPub"/>
    <x v="0"/>
    <s v="Gtl"/>
    <s v="Blmngtn"/>
    <s v="Norm"/>
    <s v="Norm"/>
    <x v="3"/>
    <x v="1"/>
    <n v="8"/>
    <n v="5"/>
    <n v="2003"/>
    <s v="2000's"/>
    <n v="2003"/>
    <n v="0"/>
    <s v="N"/>
    <x v="0"/>
    <x v="0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2"/>
    <x v="28"/>
    <s v="WD"/>
    <s v="Normal"/>
    <x v="141"/>
  </r>
  <r>
    <x v="852"/>
    <n v="75"/>
    <x v="0"/>
    <x v="91"/>
    <n v="7128"/>
    <s v="Pave"/>
    <s v="NA"/>
    <x v="0"/>
    <x v="0"/>
    <s v="AllPub"/>
    <x v="0"/>
    <s v="Gtl"/>
    <s v="Crawfor"/>
    <s v="Norm"/>
    <s v="Norm"/>
    <x v="0"/>
    <x v="6"/>
    <n v="7"/>
    <n v="5"/>
    <n v="1941"/>
    <s v="40's"/>
    <n v="1950"/>
    <n v="9"/>
    <s v="Y"/>
    <x v="0"/>
    <x v="1"/>
    <x v="1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1"/>
    <x v="6"/>
    <s v="WD"/>
    <s v="Normal"/>
    <x v="323"/>
  </r>
  <r>
    <x v="853"/>
    <n v="80"/>
    <x v="0"/>
    <x v="7"/>
    <n v="12095"/>
    <s v="Pave"/>
    <s v="NA"/>
    <x v="1"/>
    <x v="0"/>
    <s v="AllPub"/>
    <x v="2"/>
    <s v="Gtl"/>
    <s v="NAmes"/>
    <s v="Norm"/>
    <s v="Norm"/>
    <x v="0"/>
    <x v="5"/>
    <n v="6"/>
    <n v="6"/>
    <n v="1964"/>
    <s v="60's"/>
    <n v="1964"/>
    <n v="0"/>
    <s v="N"/>
    <x v="0"/>
    <x v="1"/>
    <x v="1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3"/>
    <x v="30"/>
    <s v="WD"/>
    <s v="Normal"/>
    <x v="58"/>
  </r>
  <r>
    <x v="854"/>
    <n v="20"/>
    <x v="0"/>
    <x v="86"/>
    <n v="17920"/>
    <s v="Pave"/>
    <s v="NA"/>
    <x v="0"/>
    <x v="0"/>
    <s v="AllPub"/>
    <x v="0"/>
    <s v="Gtl"/>
    <s v="Sawyer"/>
    <s v="Norm"/>
    <s v="Norm"/>
    <x v="0"/>
    <x v="1"/>
    <n v="5"/>
    <n v="4"/>
    <n v="1955"/>
    <s v="50's"/>
    <n v="1974"/>
    <n v="19"/>
    <s v="Y"/>
    <x v="0"/>
    <x v="1"/>
    <x v="1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2"/>
    <x v="10"/>
    <s v="WD"/>
    <s v="Abnorml"/>
    <x v="40"/>
  </r>
  <r>
    <x v="855"/>
    <n v="20"/>
    <x v="0"/>
    <x v="7"/>
    <n v="6897"/>
    <s v="Pave"/>
    <s v="NA"/>
    <x v="1"/>
    <x v="0"/>
    <s v="AllPub"/>
    <x v="2"/>
    <s v="Gtl"/>
    <s v="Sawyer"/>
    <s v="Norm"/>
    <s v="Norm"/>
    <x v="0"/>
    <x v="1"/>
    <n v="5"/>
    <n v="8"/>
    <n v="1962"/>
    <s v="60's"/>
    <n v="2010"/>
    <n v="48"/>
    <s v="Y"/>
    <x v="1"/>
    <x v="0"/>
    <x v="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4"/>
    <x v="23"/>
    <s v="WD"/>
    <s v="Normal"/>
    <x v="47"/>
  </r>
  <r>
    <x v="856"/>
    <n v="80"/>
    <x v="0"/>
    <x v="7"/>
    <n v="10970"/>
    <s v="Pave"/>
    <s v="NA"/>
    <x v="1"/>
    <x v="2"/>
    <s v="AllPub"/>
    <x v="0"/>
    <s v="Mod"/>
    <s v="CollgCr"/>
    <s v="Norm"/>
    <s v="Norm"/>
    <x v="0"/>
    <x v="5"/>
    <n v="6"/>
    <n v="6"/>
    <n v="1978"/>
    <s v="70's"/>
    <n v="1978"/>
    <n v="0"/>
    <s v="N"/>
    <x v="0"/>
    <x v="1"/>
    <x v="1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0"/>
    <x v="41"/>
    <s v="WD"/>
    <s v="Normal"/>
    <x v="257"/>
  </r>
  <r>
    <x v="857"/>
    <n v="60"/>
    <x v="0"/>
    <x v="0"/>
    <n v="8125"/>
    <s v="Pave"/>
    <s v="NA"/>
    <x v="0"/>
    <x v="0"/>
    <s v="AllPub"/>
    <x v="0"/>
    <s v="Gtl"/>
    <s v="Gilbert"/>
    <s v="Norm"/>
    <s v="Norm"/>
    <x v="0"/>
    <x v="0"/>
    <n v="6"/>
    <n v="5"/>
    <n v="1994"/>
    <s v="90's"/>
    <n v="1995"/>
    <n v="1"/>
    <s v="Y"/>
    <x v="0"/>
    <x v="1"/>
    <x v="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3"/>
    <x v="43"/>
    <s v="WD"/>
    <s v="Normal"/>
    <x v="80"/>
  </r>
  <r>
    <x v="858"/>
    <n v="20"/>
    <x v="0"/>
    <x v="1"/>
    <n v="10400"/>
    <s v="Pave"/>
    <s v="NA"/>
    <x v="0"/>
    <x v="0"/>
    <s v="AllPub"/>
    <x v="0"/>
    <s v="Gtl"/>
    <s v="NWAmes"/>
    <s v="Norm"/>
    <s v="Norm"/>
    <x v="0"/>
    <x v="1"/>
    <n v="7"/>
    <n v="5"/>
    <n v="1976"/>
    <s v="70's"/>
    <n v="1976"/>
    <n v="0"/>
    <s v="N"/>
    <x v="0"/>
    <x v="1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3"/>
    <x v="25"/>
    <s v="WD"/>
    <s v="Family"/>
    <x v="135"/>
  </r>
  <r>
    <x v="859"/>
    <n v="60"/>
    <x v="0"/>
    <x v="7"/>
    <n v="11029"/>
    <s v="Pave"/>
    <s v="NA"/>
    <x v="1"/>
    <x v="0"/>
    <s v="AllPub"/>
    <x v="2"/>
    <s v="Gtl"/>
    <s v="NWAmes"/>
    <s v="PosA"/>
    <s v="Norm"/>
    <x v="0"/>
    <x v="0"/>
    <n v="6"/>
    <n v="7"/>
    <n v="1968"/>
    <s v="60's"/>
    <n v="1984"/>
    <n v="16"/>
    <s v="Y"/>
    <x v="0"/>
    <x v="1"/>
    <x v="1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2"/>
    <x v="33"/>
    <s v="WD"/>
    <s v="Normal"/>
    <x v="4"/>
  </r>
  <r>
    <x v="860"/>
    <n v="50"/>
    <x v="0"/>
    <x v="49"/>
    <n v="7642"/>
    <s v="Pave"/>
    <s v="NA"/>
    <x v="0"/>
    <x v="0"/>
    <s v="AllPub"/>
    <x v="2"/>
    <s v="Gtl"/>
    <s v="Crawfor"/>
    <s v="Norm"/>
    <s v="Norm"/>
    <x v="0"/>
    <x v="2"/>
    <n v="7"/>
    <n v="8"/>
    <n v="1918"/>
    <s v="10's"/>
    <n v="1998"/>
    <n v="80"/>
    <s v="Y"/>
    <x v="0"/>
    <x v="1"/>
    <x v="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"/>
    <x v="18"/>
    <s v="WD"/>
    <s v="Normal"/>
    <x v="483"/>
  </r>
  <r>
    <x v="861"/>
    <n v="190"/>
    <x v="0"/>
    <x v="6"/>
    <n v="11625"/>
    <s v="Pave"/>
    <s v="NA"/>
    <x v="0"/>
    <x v="0"/>
    <s v="AllPub"/>
    <x v="0"/>
    <s v="Gtl"/>
    <s v="Sawyer"/>
    <s v="Norm"/>
    <s v="Norm"/>
    <x v="1"/>
    <x v="1"/>
    <n v="5"/>
    <n v="4"/>
    <n v="1965"/>
    <s v="60's"/>
    <n v="1965"/>
    <n v="0"/>
    <s v="N"/>
    <x v="0"/>
    <x v="1"/>
    <x v="1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4"/>
    <x v="23"/>
    <s v="WD"/>
    <s v="Normal"/>
    <x v="364"/>
  </r>
  <r>
    <x v="862"/>
    <n v="20"/>
    <x v="0"/>
    <x v="33"/>
    <n v="9672"/>
    <s v="Pave"/>
    <s v="NA"/>
    <x v="0"/>
    <x v="0"/>
    <s v="AllPub"/>
    <x v="2"/>
    <s v="Gtl"/>
    <s v="SawyerW"/>
    <s v="Norm"/>
    <s v="Norm"/>
    <x v="0"/>
    <x v="1"/>
    <n v="6"/>
    <n v="5"/>
    <n v="1984"/>
    <s v="80's"/>
    <n v="1985"/>
    <n v="1"/>
    <s v="Y"/>
    <x v="0"/>
    <x v="1"/>
    <x v="1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4"/>
    <x v="19"/>
    <s v="WD"/>
    <s v="Normal"/>
    <x v="135"/>
  </r>
  <r>
    <x v="863"/>
    <n v="20"/>
    <x v="0"/>
    <x v="10"/>
    <n v="7931"/>
    <s v="Pave"/>
    <s v="NA"/>
    <x v="0"/>
    <x v="0"/>
    <s v="AllPub"/>
    <x v="0"/>
    <s v="Gtl"/>
    <s v="NAmes"/>
    <s v="Norm"/>
    <s v="Norm"/>
    <x v="0"/>
    <x v="1"/>
    <n v="5"/>
    <n v="5"/>
    <n v="1959"/>
    <s v="50's"/>
    <n v="1959"/>
    <n v="0"/>
    <s v="N"/>
    <x v="0"/>
    <x v="1"/>
    <x v="1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3"/>
    <x v="20"/>
    <s v="WD"/>
    <s v="Normal"/>
    <x v="316"/>
  </r>
  <r>
    <x v="864"/>
    <n v="20"/>
    <x v="3"/>
    <x v="12"/>
    <n v="8640"/>
    <s v="Pave"/>
    <s v="NA"/>
    <x v="0"/>
    <x v="0"/>
    <s v="AllPub"/>
    <x v="0"/>
    <s v="Gtl"/>
    <s v="Somerst"/>
    <s v="Norm"/>
    <s v="Norm"/>
    <x v="0"/>
    <x v="1"/>
    <n v="7"/>
    <n v="5"/>
    <n v="2007"/>
    <s v="2000's"/>
    <n v="2008"/>
    <n v="1"/>
    <s v="Y"/>
    <x v="1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0"/>
    <x v="11"/>
    <s v="New"/>
    <s v="Partial"/>
    <x v="484"/>
  </r>
  <r>
    <x v="865"/>
    <n v="20"/>
    <x v="0"/>
    <x v="7"/>
    <n v="8750"/>
    <s v="Pave"/>
    <s v="NA"/>
    <x v="1"/>
    <x v="0"/>
    <s v="AllPub"/>
    <x v="0"/>
    <s v="Gtl"/>
    <s v="NAmes"/>
    <s v="Norm"/>
    <s v="Norm"/>
    <x v="0"/>
    <x v="1"/>
    <n v="5"/>
    <n v="6"/>
    <n v="1970"/>
    <s v="70's"/>
    <n v="1970"/>
    <n v="0"/>
    <s v="N"/>
    <x v="0"/>
    <x v="1"/>
    <x v="1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3"/>
    <x v="30"/>
    <s v="WD"/>
    <s v="Normal"/>
    <x v="157"/>
  </r>
  <r>
    <x v="866"/>
    <n v="20"/>
    <x v="0"/>
    <x v="66"/>
    <n v="10656"/>
    <s v="Pave"/>
    <s v="NA"/>
    <x v="1"/>
    <x v="3"/>
    <s v="AllPub"/>
    <x v="0"/>
    <s v="Gtl"/>
    <s v="Timber"/>
    <s v="Norm"/>
    <s v="Norm"/>
    <x v="0"/>
    <x v="1"/>
    <n v="8"/>
    <n v="5"/>
    <n v="2006"/>
    <s v="2000's"/>
    <n v="2007"/>
    <n v="1"/>
    <s v="Y"/>
    <x v="1"/>
    <x v="0"/>
    <x v="0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1"/>
    <x v="44"/>
    <s v="New"/>
    <s v="Partial"/>
    <x v="485"/>
  </r>
  <r>
    <x v="867"/>
    <n v="20"/>
    <x v="0"/>
    <x v="5"/>
    <n v="6970"/>
    <s v="Pave"/>
    <s v="NA"/>
    <x v="0"/>
    <x v="0"/>
    <s v="AllPub"/>
    <x v="2"/>
    <s v="Gtl"/>
    <s v="Sawyer"/>
    <s v="Feedr"/>
    <s v="Norm"/>
    <x v="0"/>
    <x v="1"/>
    <n v="4"/>
    <n v="5"/>
    <n v="1961"/>
    <s v="60's"/>
    <n v="1961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x v="1"/>
    <s v="WD"/>
    <s v="Normal"/>
    <x v="275"/>
  </r>
  <r>
    <x v="868"/>
    <n v="60"/>
    <x v="0"/>
    <x v="7"/>
    <n v="14762"/>
    <s v="Pave"/>
    <s v="NA"/>
    <x v="2"/>
    <x v="0"/>
    <s v="AllPub"/>
    <x v="2"/>
    <s v="Gtl"/>
    <s v="Gilbert"/>
    <s v="Feedr"/>
    <s v="Norm"/>
    <x v="0"/>
    <x v="0"/>
    <n v="5"/>
    <n v="6"/>
    <n v="1948"/>
    <s v="40's"/>
    <n v="1950"/>
    <n v="2"/>
    <s v="Y"/>
    <x v="0"/>
    <x v="1"/>
    <x v="1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2"/>
    <x v="28"/>
    <s v="WD"/>
    <s v="Normal"/>
    <x v="486"/>
  </r>
  <r>
    <x v="869"/>
    <n v="60"/>
    <x v="0"/>
    <x v="1"/>
    <n v="9938"/>
    <s v="Pave"/>
    <s v="NA"/>
    <x v="0"/>
    <x v="0"/>
    <s v="AllPub"/>
    <x v="0"/>
    <s v="Gtl"/>
    <s v="SawyerW"/>
    <s v="Norm"/>
    <s v="Norm"/>
    <x v="0"/>
    <x v="0"/>
    <n v="7"/>
    <n v="5"/>
    <n v="1993"/>
    <s v="90's"/>
    <n v="1994"/>
    <n v="1"/>
    <s v="Y"/>
    <x v="0"/>
    <x v="1"/>
    <x v="1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4"/>
    <x v="38"/>
    <s v="WD"/>
    <s v="Normal"/>
    <x v="440"/>
  </r>
  <r>
    <x v="870"/>
    <n v="20"/>
    <x v="0"/>
    <x v="3"/>
    <n v="6600"/>
    <s v="Pave"/>
    <s v="NA"/>
    <x v="0"/>
    <x v="0"/>
    <s v="AllPub"/>
    <x v="0"/>
    <s v="Gtl"/>
    <s v="NAmes"/>
    <s v="PosN"/>
    <s v="Norm"/>
    <x v="0"/>
    <x v="1"/>
    <n v="5"/>
    <n v="5"/>
    <n v="1962"/>
    <s v="60's"/>
    <n v="1962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3"/>
    <x v="30"/>
    <s v="WD"/>
    <s v="Normal"/>
    <x v="129"/>
  </r>
  <r>
    <x v="871"/>
    <n v="60"/>
    <x v="0"/>
    <x v="10"/>
    <n v="8750"/>
    <s v="Pave"/>
    <s v="NA"/>
    <x v="0"/>
    <x v="0"/>
    <s v="AllPub"/>
    <x v="0"/>
    <s v="Gtl"/>
    <s v="CollgCr"/>
    <s v="Norm"/>
    <s v="Norm"/>
    <x v="0"/>
    <x v="0"/>
    <n v="6"/>
    <n v="5"/>
    <n v="1998"/>
    <s v="90's"/>
    <n v="1998"/>
    <n v="0"/>
    <s v="N"/>
    <x v="0"/>
    <x v="1"/>
    <x v="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4"/>
    <x v="38"/>
    <s v="WD"/>
    <s v="Normal"/>
    <x v="487"/>
  </r>
  <r>
    <x v="872"/>
    <n v="20"/>
    <x v="0"/>
    <x v="22"/>
    <n v="8892"/>
    <s v="Pave"/>
    <s v="NA"/>
    <x v="0"/>
    <x v="0"/>
    <s v="AllPub"/>
    <x v="2"/>
    <s v="Gtl"/>
    <s v="NAmes"/>
    <s v="Norm"/>
    <s v="Norm"/>
    <x v="0"/>
    <x v="1"/>
    <n v="5"/>
    <n v="7"/>
    <n v="1953"/>
    <s v="50's"/>
    <n v="1996"/>
    <n v="43"/>
    <s v="Y"/>
    <x v="0"/>
    <x v="1"/>
    <x v="0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0"/>
    <x v="41"/>
    <s v="WD"/>
    <s v="Normal"/>
    <x v="298"/>
  </r>
  <r>
    <x v="873"/>
    <n v="40"/>
    <x v="0"/>
    <x v="3"/>
    <n v="12144"/>
    <s v="Pave"/>
    <s v="NA"/>
    <x v="0"/>
    <x v="0"/>
    <s v="AllPub"/>
    <x v="0"/>
    <s v="Gtl"/>
    <s v="NAmes"/>
    <s v="Norm"/>
    <s v="Norm"/>
    <x v="0"/>
    <x v="1"/>
    <n v="5"/>
    <n v="7"/>
    <n v="1949"/>
    <s v="40's"/>
    <n v="1950"/>
    <n v="1"/>
    <s v="Y"/>
    <x v="0"/>
    <x v="1"/>
    <x v="1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3"/>
    <x v="47"/>
    <s v="WD"/>
    <s v="Normal"/>
    <x v="325"/>
  </r>
  <r>
    <x v="874"/>
    <n v="50"/>
    <x v="1"/>
    <x v="27"/>
    <n v="5720"/>
    <s v="Pave"/>
    <s v="NA"/>
    <x v="0"/>
    <x v="0"/>
    <s v="AllPub"/>
    <x v="0"/>
    <s v="Gtl"/>
    <s v="OldTown"/>
    <s v="Artery"/>
    <s v="Norm"/>
    <x v="0"/>
    <x v="2"/>
    <n v="5"/>
    <n v="6"/>
    <n v="1941"/>
    <s v="40's"/>
    <n v="1950"/>
    <n v="9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3"/>
    <x v="30"/>
    <s v="WD"/>
    <s v="Abnorml"/>
    <x v="488"/>
  </r>
  <r>
    <x v="875"/>
    <n v="60"/>
    <x v="3"/>
    <x v="6"/>
    <n v="9000"/>
    <s v="Pave"/>
    <s v="NA"/>
    <x v="0"/>
    <x v="0"/>
    <s v="AllPub"/>
    <x v="0"/>
    <s v="Gtl"/>
    <s v="Somerst"/>
    <s v="Norm"/>
    <s v="Norm"/>
    <x v="0"/>
    <x v="0"/>
    <n v="8"/>
    <n v="5"/>
    <n v="2007"/>
    <s v="2000's"/>
    <n v="2007"/>
    <n v="0"/>
    <s v="N"/>
    <x v="1"/>
    <x v="0"/>
    <x v="0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1"/>
    <x v="6"/>
    <s v="New"/>
    <s v="Partial"/>
    <x v="489"/>
  </r>
  <r>
    <x v="876"/>
    <n v="20"/>
    <x v="0"/>
    <x v="46"/>
    <n v="25286"/>
    <s v="Pave"/>
    <s v="NA"/>
    <x v="0"/>
    <x v="3"/>
    <s v="AllPub"/>
    <x v="0"/>
    <s v="Mod"/>
    <s v="Mitchel"/>
    <s v="Norm"/>
    <s v="Norm"/>
    <x v="0"/>
    <x v="1"/>
    <n v="4"/>
    <n v="5"/>
    <n v="1963"/>
    <s v="60's"/>
    <n v="1963"/>
    <n v="0"/>
    <s v="N"/>
    <x v="0"/>
    <x v="1"/>
    <x v="1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1"/>
    <x v="31"/>
    <s v="WD"/>
    <s v="Normal"/>
    <x v="490"/>
  </r>
  <r>
    <x v="877"/>
    <n v="60"/>
    <x v="0"/>
    <x v="22"/>
    <n v="8834"/>
    <s v="Pave"/>
    <s v="NA"/>
    <x v="0"/>
    <x v="0"/>
    <s v="AllPub"/>
    <x v="0"/>
    <s v="Gtl"/>
    <s v="NridgHt"/>
    <s v="Norm"/>
    <s v="Norm"/>
    <x v="0"/>
    <x v="0"/>
    <n v="9"/>
    <n v="5"/>
    <n v="2004"/>
    <s v="2000's"/>
    <n v="2005"/>
    <n v="1"/>
    <s v="Y"/>
    <x v="1"/>
    <x v="0"/>
    <x v="0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3"/>
    <x v="25"/>
    <s v="WD"/>
    <s v="Normal"/>
    <x v="396"/>
  </r>
  <r>
    <x v="878"/>
    <n v="85"/>
    <x v="0"/>
    <x v="50"/>
    <n v="11782"/>
    <s v="Pave"/>
    <s v="NA"/>
    <x v="1"/>
    <x v="0"/>
    <s v="AllPub"/>
    <x v="0"/>
    <s v="Gtl"/>
    <s v="Sawyer"/>
    <s v="Norm"/>
    <s v="Norm"/>
    <x v="0"/>
    <x v="4"/>
    <n v="5"/>
    <n v="7"/>
    <n v="1961"/>
    <s v="60's"/>
    <n v="1995"/>
    <n v="34"/>
    <s v="Y"/>
    <x v="0"/>
    <x v="1"/>
    <x v="0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4"/>
    <x v="38"/>
    <s v="WD"/>
    <s v="Normal"/>
    <x v="181"/>
  </r>
  <r>
    <x v="879"/>
    <n v="20"/>
    <x v="0"/>
    <x v="7"/>
    <n v="7000"/>
    <s v="Pave"/>
    <s v="NA"/>
    <x v="1"/>
    <x v="0"/>
    <s v="AllPub"/>
    <x v="3"/>
    <s v="Gtl"/>
    <s v="CollgCr"/>
    <s v="Norm"/>
    <s v="Norm"/>
    <x v="0"/>
    <x v="1"/>
    <n v="5"/>
    <n v="8"/>
    <n v="1978"/>
    <s v="70's"/>
    <n v="2005"/>
    <n v="27"/>
    <s v="Y"/>
    <x v="1"/>
    <x v="0"/>
    <x v="0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3"/>
    <x v="20"/>
    <s v="WD"/>
    <s v="Normal"/>
    <x v="73"/>
  </r>
  <r>
    <x v="880"/>
    <n v="20"/>
    <x v="0"/>
    <x v="3"/>
    <n v="7024"/>
    <s v="Pave"/>
    <s v="NA"/>
    <x v="0"/>
    <x v="0"/>
    <s v="AllPub"/>
    <x v="0"/>
    <s v="Gtl"/>
    <s v="Edwards"/>
    <s v="Norm"/>
    <s v="Norm"/>
    <x v="0"/>
    <x v="1"/>
    <n v="5"/>
    <n v="5"/>
    <n v="2005"/>
    <s v="2000's"/>
    <n v="2006"/>
    <n v="1"/>
    <s v="Y"/>
    <x v="1"/>
    <x v="0"/>
    <x v="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"/>
    <x v="18"/>
    <s v="WD"/>
    <s v="Normal"/>
    <x v="14"/>
  </r>
  <r>
    <x v="881"/>
    <n v="50"/>
    <x v="0"/>
    <x v="16"/>
    <n v="13758"/>
    <s v="Pave"/>
    <s v="NA"/>
    <x v="1"/>
    <x v="0"/>
    <s v="AllPub"/>
    <x v="3"/>
    <s v="Gtl"/>
    <s v="Timber"/>
    <s v="Norm"/>
    <s v="Norm"/>
    <x v="0"/>
    <x v="2"/>
    <n v="7"/>
    <n v="5"/>
    <n v="1990"/>
    <s v="90's"/>
    <n v="1991"/>
    <n v="1"/>
    <s v="Y"/>
    <x v="0"/>
    <x v="1"/>
    <x v="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1"/>
    <x v="48"/>
    <s v="WD"/>
    <s v="Normal"/>
    <x v="229"/>
  </r>
  <r>
    <x v="882"/>
    <n v="60"/>
    <x v="0"/>
    <x v="7"/>
    <n v="9636"/>
    <s v="Pave"/>
    <s v="NA"/>
    <x v="1"/>
    <x v="0"/>
    <s v="AllPub"/>
    <x v="2"/>
    <s v="Gtl"/>
    <s v="Gilbert"/>
    <s v="Norm"/>
    <s v="Norm"/>
    <x v="0"/>
    <x v="0"/>
    <n v="6"/>
    <n v="5"/>
    <n v="1992"/>
    <s v="90's"/>
    <n v="1993"/>
    <n v="1"/>
    <s v="Y"/>
    <x v="0"/>
    <x v="1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x v="39"/>
    <s v="WD"/>
    <s v="Normal"/>
    <x v="94"/>
  </r>
  <r>
    <x v="883"/>
    <n v="75"/>
    <x v="0"/>
    <x v="3"/>
    <n v="6204"/>
    <s v="Pave"/>
    <s v="NA"/>
    <x v="0"/>
    <x v="1"/>
    <s v="AllPub"/>
    <x v="0"/>
    <s v="Gtl"/>
    <s v="SWISU"/>
    <s v="Norm"/>
    <s v="Norm"/>
    <x v="0"/>
    <x v="7"/>
    <n v="4"/>
    <n v="5"/>
    <n v="1912"/>
    <s v="10's"/>
    <n v="1950"/>
    <n v="38"/>
    <s v="Y"/>
    <x v="0"/>
    <x v="1"/>
    <x v="1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2"/>
    <x v="40"/>
    <s v="WD"/>
    <s v="Normal"/>
    <x v="362"/>
  </r>
  <r>
    <x v="884"/>
    <n v="20"/>
    <x v="0"/>
    <x v="0"/>
    <n v="7150"/>
    <s v="Pave"/>
    <s v="NA"/>
    <x v="0"/>
    <x v="0"/>
    <s v="AllPub"/>
    <x v="0"/>
    <s v="Gtl"/>
    <s v="NAmes"/>
    <s v="Norm"/>
    <s v="Norm"/>
    <x v="0"/>
    <x v="1"/>
    <n v="5"/>
    <n v="5"/>
    <n v="1967"/>
    <s v="60's"/>
    <n v="1967"/>
    <n v="0"/>
    <s v="N"/>
    <x v="0"/>
    <x v="1"/>
    <x v="1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3"/>
    <x v="20"/>
    <s v="WD"/>
    <s v="Normal"/>
    <x v="98"/>
  </r>
  <r>
    <x v="885"/>
    <n v="120"/>
    <x v="3"/>
    <x v="9"/>
    <n v="5119"/>
    <s v="Pave"/>
    <s v="NA"/>
    <x v="1"/>
    <x v="0"/>
    <s v="AllPub"/>
    <x v="3"/>
    <s v="Gtl"/>
    <s v="Somerst"/>
    <s v="Norm"/>
    <s v="Norm"/>
    <x v="3"/>
    <x v="1"/>
    <n v="9"/>
    <n v="5"/>
    <n v="1999"/>
    <s v="90's"/>
    <n v="2000"/>
    <n v="1"/>
    <s v="Y"/>
    <x v="0"/>
    <x v="0"/>
    <x v="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0"/>
    <x v="9"/>
    <s v="CWD"/>
    <s v="Abnorml"/>
    <x v="491"/>
  </r>
  <r>
    <x v="886"/>
    <n v="90"/>
    <x v="0"/>
    <x v="10"/>
    <n v="8393"/>
    <s v="Pave"/>
    <s v="NA"/>
    <x v="0"/>
    <x v="0"/>
    <s v="AllPub"/>
    <x v="2"/>
    <s v="Gtl"/>
    <s v="NAmes"/>
    <s v="Norm"/>
    <s v="Norm"/>
    <x v="2"/>
    <x v="1"/>
    <n v="5"/>
    <n v="5"/>
    <n v="1959"/>
    <s v="50's"/>
    <n v="2005"/>
    <n v="46"/>
    <s v="Y"/>
    <x v="1"/>
    <x v="0"/>
    <x v="0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2"/>
    <x v="51"/>
    <s v="WD"/>
    <s v="Family"/>
    <x v="35"/>
  </r>
  <r>
    <x v="887"/>
    <n v="50"/>
    <x v="0"/>
    <x v="83"/>
    <n v="16466"/>
    <s v="Pave"/>
    <s v="NA"/>
    <x v="1"/>
    <x v="0"/>
    <s v="AllPub"/>
    <x v="0"/>
    <s v="Gtl"/>
    <s v="Edwards"/>
    <s v="Norm"/>
    <s v="Norm"/>
    <x v="0"/>
    <x v="2"/>
    <n v="5"/>
    <n v="7"/>
    <n v="1955"/>
    <s v="50's"/>
    <n v="1955"/>
    <n v="0"/>
    <s v="N"/>
    <x v="0"/>
    <x v="1"/>
    <x v="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0"/>
    <x v="8"/>
    <s v="WD"/>
    <s v="Normal"/>
    <x v="467"/>
  </r>
  <r>
    <x v="888"/>
    <n v="20"/>
    <x v="0"/>
    <x v="34"/>
    <n v="15865"/>
    <s v="Pave"/>
    <s v="NA"/>
    <x v="1"/>
    <x v="0"/>
    <s v="AllPub"/>
    <x v="0"/>
    <s v="Mod"/>
    <s v="NAmes"/>
    <s v="Norm"/>
    <s v="Norm"/>
    <x v="0"/>
    <x v="1"/>
    <n v="8"/>
    <n v="6"/>
    <n v="1970"/>
    <s v="70's"/>
    <n v="1970"/>
    <n v="0"/>
    <s v="N"/>
    <x v="0"/>
    <x v="1"/>
    <x v="1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1"/>
    <x v="35"/>
    <s v="WD"/>
    <s v="Normal"/>
    <x v="356"/>
  </r>
  <r>
    <x v="889"/>
    <n v="20"/>
    <x v="0"/>
    <x v="100"/>
    <n v="12160"/>
    <s v="Pave"/>
    <s v="NA"/>
    <x v="0"/>
    <x v="0"/>
    <s v="AllPub"/>
    <x v="0"/>
    <s v="Gtl"/>
    <s v="NAmes"/>
    <s v="Feedr"/>
    <s v="Norm"/>
    <x v="0"/>
    <x v="1"/>
    <n v="6"/>
    <n v="4"/>
    <n v="1953"/>
    <s v="50's"/>
    <n v="1953"/>
    <n v="0"/>
    <s v="N"/>
    <x v="0"/>
    <x v="1"/>
    <x v="1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3"/>
    <x v="36"/>
    <s v="WD"/>
    <s v="Normal"/>
    <x v="287"/>
  </r>
  <r>
    <x v="890"/>
    <n v="50"/>
    <x v="0"/>
    <x v="3"/>
    <n v="8064"/>
    <s v="Pave"/>
    <s v="NA"/>
    <x v="0"/>
    <x v="0"/>
    <s v="AllPub"/>
    <x v="2"/>
    <s v="Gtl"/>
    <s v="NAmes"/>
    <s v="Artery"/>
    <s v="Norm"/>
    <x v="0"/>
    <x v="2"/>
    <n v="5"/>
    <n v="7"/>
    <n v="1949"/>
    <s v="40's"/>
    <n v="2006"/>
    <n v="57"/>
    <s v="Y"/>
    <x v="1"/>
    <x v="0"/>
    <x v="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1"/>
    <x v="12"/>
    <s v="WD"/>
    <s v="Normal"/>
    <x v="492"/>
  </r>
  <r>
    <x v="891"/>
    <n v="60"/>
    <x v="0"/>
    <x v="10"/>
    <n v="11184"/>
    <s v="Pave"/>
    <s v="NA"/>
    <x v="0"/>
    <x v="0"/>
    <s v="AllPub"/>
    <x v="0"/>
    <s v="Gtl"/>
    <s v="Sawyer"/>
    <s v="Norm"/>
    <s v="Norm"/>
    <x v="0"/>
    <x v="0"/>
    <n v="6"/>
    <n v="5"/>
    <n v="1978"/>
    <s v="70's"/>
    <n v="1978"/>
    <n v="0"/>
    <s v="N"/>
    <x v="0"/>
    <x v="1"/>
    <x v="1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3"/>
    <x v="20"/>
    <s v="WD"/>
    <s v="Normal"/>
    <x v="54"/>
  </r>
  <r>
    <x v="892"/>
    <n v="20"/>
    <x v="0"/>
    <x v="10"/>
    <n v="8414"/>
    <s v="Pave"/>
    <s v="NA"/>
    <x v="0"/>
    <x v="0"/>
    <s v="AllPub"/>
    <x v="0"/>
    <s v="Gtl"/>
    <s v="Sawyer"/>
    <s v="Norm"/>
    <s v="Norm"/>
    <x v="0"/>
    <x v="1"/>
    <n v="6"/>
    <n v="8"/>
    <n v="1963"/>
    <s v="60's"/>
    <n v="2003"/>
    <n v="40"/>
    <s v="Y"/>
    <x v="0"/>
    <x v="0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2"/>
    <x v="3"/>
    <s v="WD"/>
    <s v="Normal"/>
    <x v="493"/>
  </r>
  <r>
    <x v="893"/>
    <n v="20"/>
    <x v="0"/>
    <x v="7"/>
    <n v="13284"/>
    <s v="Pave"/>
    <s v="NA"/>
    <x v="0"/>
    <x v="0"/>
    <s v="AllPub"/>
    <x v="0"/>
    <s v="Gtl"/>
    <s v="Sawyer"/>
    <s v="PosN"/>
    <s v="Norm"/>
    <x v="0"/>
    <x v="1"/>
    <n v="5"/>
    <n v="5"/>
    <n v="1954"/>
    <s v="50's"/>
    <n v="1954"/>
    <n v="0"/>
    <s v="N"/>
    <x v="0"/>
    <x v="1"/>
    <x v="1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0"/>
    <x v="15"/>
    <s v="WD"/>
    <s v="Normal"/>
    <x v="258"/>
  </r>
  <r>
    <x v="894"/>
    <n v="90"/>
    <x v="0"/>
    <x v="45"/>
    <n v="7018"/>
    <s v="Pave"/>
    <s v="NA"/>
    <x v="0"/>
    <x v="1"/>
    <s v="AllPub"/>
    <x v="0"/>
    <s v="Gtl"/>
    <s v="SawyerW"/>
    <s v="Norm"/>
    <s v="Norm"/>
    <x v="2"/>
    <x v="1"/>
    <n v="5"/>
    <n v="5"/>
    <n v="1979"/>
    <s v="70's"/>
    <n v="1979"/>
    <n v="0"/>
    <s v="N"/>
    <x v="0"/>
    <x v="1"/>
    <x v="1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x v="25"/>
    <s v="WD"/>
    <s v="Alloca"/>
    <x v="494"/>
  </r>
  <r>
    <x v="895"/>
    <n v="60"/>
    <x v="0"/>
    <x v="52"/>
    <n v="7056"/>
    <s v="Pave"/>
    <s v="NA"/>
    <x v="0"/>
    <x v="0"/>
    <s v="AllPub"/>
    <x v="0"/>
    <s v="Gtl"/>
    <s v="NAmes"/>
    <s v="Norm"/>
    <s v="Norm"/>
    <x v="0"/>
    <x v="0"/>
    <n v="6"/>
    <n v="5"/>
    <n v="1963"/>
    <s v="60's"/>
    <n v="1963"/>
    <n v="0"/>
    <s v="N"/>
    <x v="0"/>
    <x v="1"/>
    <x v="1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0"/>
    <x v="41"/>
    <s v="WD"/>
    <s v="Normal"/>
    <x v="3"/>
  </r>
  <r>
    <x v="896"/>
    <n v="30"/>
    <x v="1"/>
    <x v="9"/>
    <n v="8765"/>
    <s v="Pave"/>
    <s v="Grvl"/>
    <x v="0"/>
    <x v="0"/>
    <s v="AllPub"/>
    <x v="0"/>
    <s v="Gtl"/>
    <s v="IDOTRR"/>
    <s v="Norm"/>
    <s v="Norm"/>
    <x v="0"/>
    <x v="1"/>
    <n v="4"/>
    <n v="6"/>
    <n v="1936"/>
    <s v="30's"/>
    <n v="1950"/>
    <n v="14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2"/>
    <x v="42"/>
    <s v="WD"/>
    <s v="Abnorml"/>
    <x v="274"/>
  </r>
  <r>
    <x v="897"/>
    <n v="90"/>
    <x v="0"/>
    <x v="45"/>
    <n v="7018"/>
    <s v="Pave"/>
    <s v="NA"/>
    <x v="0"/>
    <x v="0"/>
    <s v="AllPub"/>
    <x v="0"/>
    <s v="Gtl"/>
    <s v="SawyerW"/>
    <s v="Feedr"/>
    <s v="Norm"/>
    <x v="2"/>
    <x v="0"/>
    <n v="5"/>
    <n v="5"/>
    <n v="1979"/>
    <s v="70's"/>
    <n v="1979"/>
    <n v="0"/>
    <s v="N"/>
    <x v="0"/>
    <x v="1"/>
    <x v="1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3"/>
    <x v="25"/>
    <s v="WD"/>
    <s v="Alloca"/>
    <x v="495"/>
  </r>
  <r>
    <x v="898"/>
    <n v="20"/>
    <x v="0"/>
    <x v="28"/>
    <n v="12919"/>
    <s v="Pave"/>
    <s v="NA"/>
    <x v="1"/>
    <x v="0"/>
    <s v="AllPub"/>
    <x v="0"/>
    <s v="Gtl"/>
    <s v="NridgHt"/>
    <s v="Norm"/>
    <s v="Norm"/>
    <x v="0"/>
    <x v="1"/>
    <n v="9"/>
    <n v="5"/>
    <n v="2009"/>
    <s v="2000's"/>
    <n v="2010"/>
    <n v="1"/>
    <s v="Y"/>
    <x v="1"/>
    <x v="0"/>
    <x v="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4"/>
    <x v="13"/>
    <s v="New"/>
    <s v="Partial"/>
    <x v="496"/>
  </r>
  <r>
    <x v="899"/>
    <n v="20"/>
    <x v="0"/>
    <x v="0"/>
    <n v="6993"/>
    <s v="Pave"/>
    <s v="NA"/>
    <x v="0"/>
    <x v="0"/>
    <s v="AllPub"/>
    <x v="0"/>
    <s v="Gtl"/>
    <s v="Sawyer"/>
    <s v="Feedr"/>
    <s v="Norm"/>
    <x v="0"/>
    <x v="1"/>
    <n v="5"/>
    <n v="7"/>
    <n v="1961"/>
    <s v="60's"/>
    <n v="1994"/>
    <n v="33"/>
    <s v="Y"/>
    <x v="0"/>
    <x v="1"/>
    <x v="1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2"/>
    <x v="51"/>
    <s v="WD"/>
    <s v="Normal"/>
    <x v="152"/>
  </r>
  <r>
    <x v="900"/>
    <n v="20"/>
    <x v="0"/>
    <x v="7"/>
    <n v="7340"/>
    <s v="Pave"/>
    <s v="NA"/>
    <x v="1"/>
    <x v="0"/>
    <s v="AllPub"/>
    <x v="0"/>
    <s v="Gtl"/>
    <s v="NAmes"/>
    <s v="Norm"/>
    <s v="Norm"/>
    <x v="0"/>
    <x v="1"/>
    <n v="4"/>
    <n v="6"/>
    <n v="1971"/>
    <s v="70's"/>
    <n v="1971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"/>
    <x v="18"/>
    <s v="WD"/>
    <s v="Normal"/>
    <x v="50"/>
  </r>
  <r>
    <x v="901"/>
    <n v="20"/>
    <x v="0"/>
    <x v="45"/>
    <n v="8712"/>
    <s v="Pave"/>
    <s v="NA"/>
    <x v="1"/>
    <x v="0"/>
    <s v="AllPub"/>
    <x v="0"/>
    <s v="Gtl"/>
    <s v="NAmes"/>
    <s v="Norm"/>
    <s v="Norm"/>
    <x v="0"/>
    <x v="1"/>
    <n v="5"/>
    <n v="7"/>
    <n v="1957"/>
    <s v="50's"/>
    <n v="2000"/>
    <n v="43"/>
    <s v="Y"/>
    <x v="0"/>
    <x v="0"/>
    <x v="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3"/>
    <x v="16"/>
    <s v="WD"/>
    <s v="Normal"/>
    <x v="36"/>
  </r>
  <r>
    <x v="902"/>
    <n v="60"/>
    <x v="0"/>
    <x v="31"/>
    <n v="7875"/>
    <s v="Pave"/>
    <s v="NA"/>
    <x v="0"/>
    <x v="0"/>
    <s v="AllPub"/>
    <x v="0"/>
    <s v="Gtl"/>
    <s v="Gilbert"/>
    <s v="Norm"/>
    <s v="Norm"/>
    <x v="0"/>
    <x v="0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2"/>
    <x v="10"/>
    <s v="WD"/>
    <s v="Normal"/>
    <x v="63"/>
  </r>
  <r>
    <x v="903"/>
    <n v="20"/>
    <x v="0"/>
    <x v="9"/>
    <n v="14859"/>
    <s v="Pave"/>
    <s v="NA"/>
    <x v="1"/>
    <x v="3"/>
    <s v="AllPub"/>
    <x v="3"/>
    <s v="Gtl"/>
    <s v="Gilbert"/>
    <s v="Norm"/>
    <s v="Norm"/>
    <x v="0"/>
    <x v="1"/>
    <n v="7"/>
    <n v="5"/>
    <n v="2006"/>
    <s v="2000's"/>
    <n v="2006"/>
    <n v="0"/>
    <s v="N"/>
    <x v="1"/>
    <x v="0"/>
    <x v="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2"/>
    <x v="33"/>
    <s v="New"/>
    <s v="Partial"/>
    <x v="270"/>
  </r>
  <r>
    <x v="904"/>
    <n v="20"/>
    <x v="0"/>
    <x v="7"/>
    <n v="6173"/>
    <s v="Pave"/>
    <s v="NA"/>
    <x v="1"/>
    <x v="0"/>
    <s v="AllPub"/>
    <x v="0"/>
    <s v="Gtl"/>
    <s v="Sawyer"/>
    <s v="Norm"/>
    <s v="Norm"/>
    <x v="0"/>
    <x v="1"/>
    <n v="5"/>
    <n v="6"/>
    <n v="1967"/>
    <s v="60's"/>
    <n v="1967"/>
    <n v="0"/>
    <s v="N"/>
    <x v="0"/>
    <x v="1"/>
    <x v="1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1"/>
    <x v="6"/>
    <s v="WD"/>
    <s v="Normal"/>
    <x v="497"/>
  </r>
  <r>
    <x v="905"/>
    <n v="20"/>
    <x v="0"/>
    <x v="1"/>
    <n v="9920"/>
    <s v="Pave"/>
    <s v="NA"/>
    <x v="0"/>
    <x v="0"/>
    <s v="AllPub"/>
    <x v="0"/>
    <s v="Gtl"/>
    <s v="NAmes"/>
    <s v="Norm"/>
    <s v="Norm"/>
    <x v="0"/>
    <x v="1"/>
    <n v="5"/>
    <n v="5"/>
    <n v="1954"/>
    <s v="50's"/>
    <n v="1954"/>
    <n v="0"/>
    <s v="N"/>
    <x v="0"/>
    <x v="1"/>
    <x v="1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4"/>
    <x v="29"/>
    <s v="WD"/>
    <s v="Normal"/>
    <x v="113"/>
  </r>
  <r>
    <x v="906"/>
    <n v="20"/>
    <x v="0"/>
    <x v="78"/>
    <n v="13501"/>
    <s v="Pave"/>
    <s v="NA"/>
    <x v="1"/>
    <x v="0"/>
    <s v="AllPub"/>
    <x v="2"/>
    <s v="Gtl"/>
    <s v="Somerst"/>
    <s v="Norm"/>
    <s v="Norm"/>
    <x v="0"/>
    <x v="1"/>
    <n v="8"/>
    <n v="5"/>
    <n v="2006"/>
    <s v="2000's"/>
    <n v="2006"/>
    <n v="0"/>
    <s v="N"/>
    <x v="1"/>
    <x v="0"/>
    <x v="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"/>
    <x v="18"/>
    <s v="WD"/>
    <s v="Normal"/>
    <x v="498"/>
  </r>
  <r>
    <x v="907"/>
    <n v="50"/>
    <x v="0"/>
    <x v="58"/>
    <n v="11500"/>
    <s v="Pave"/>
    <s v="NA"/>
    <x v="1"/>
    <x v="0"/>
    <s v="AllPub"/>
    <x v="0"/>
    <s v="Gtl"/>
    <s v="Crawfor"/>
    <s v="Norm"/>
    <s v="Norm"/>
    <x v="0"/>
    <x v="2"/>
    <n v="7"/>
    <n v="7"/>
    <n v="1936"/>
    <s v="30's"/>
    <n v="1987"/>
    <n v="51"/>
    <s v="Y"/>
    <x v="0"/>
    <x v="1"/>
    <x v="1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2"/>
    <x v="51"/>
    <s v="WD"/>
    <s v="Normal"/>
    <x v="4"/>
  </r>
  <r>
    <x v="908"/>
    <n v="20"/>
    <x v="0"/>
    <x v="7"/>
    <n v="8885"/>
    <s v="Pave"/>
    <s v="NA"/>
    <x v="1"/>
    <x v="2"/>
    <s v="AllPub"/>
    <x v="0"/>
    <s v="Mod"/>
    <s v="Mitchel"/>
    <s v="Norm"/>
    <s v="Norm"/>
    <x v="0"/>
    <x v="1"/>
    <n v="5"/>
    <n v="5"/>
    <n v="1983"/>
    <s v="80's"/>
    <n v="1983"/>
    <n v="0"/>
    <s v="N"/>
    <x v="0"/>
    <x v="1"/>
    <x v="1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2"/>
    <x v="51"/>
    <s v="WD"/>
    <s v="Normal"/>
    <x v="213"/>
  </r>
  <r>
    <x v="909"/>
    <n v="60"/>
    <x v="0"/>
    <x v="101"/>
    <n v="12589"/>
    <s v="Pave"/>
    <s v="NA"/>
    <x v="2"/>
    <x v="0"/>
    <s v="AllPub"/>
    <x v="0"/>
    <s v="Gtl"/>
    <s v="Gilbert"/>
    <s v="Norm"/>
    <s v="Norm"/>
    <x v="0"/>
    <x v="0"/>
    <n v="6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3"/>
    <x v="25"/>
    <s v="WD"/>
    <s v="Normal"/>
    <x v="80"/>
  </r>
  <r>
    <x v="910"/>
    <n v="90"/>
    <x v="0"/>
    <x v="1"/>
    <n v="11600"/>
    <s v="Pave"/>
    <s v="NA"/>
    <x v="0"/>
    <x v="0"/>
    <s v="AllPub"/>
    <x v="2"/>
    <s v="Gtl"/>
    <s v="NAmes"/>
    <s v="Feedr"/>
    <s v="Norm"/>
    <x v="2"/>
    <x v="0"/>
    <n v="5"/>
    <n v="5"/>
    <n v="1960"/>
    <s v="60's"/>
    <n v="1960"/>
    <n v="0"/>
    <s v="N"/>
    <x v="0"/>
    <x v="1"/>
    <x v="1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4"/>
    <x v="26"/>
    <s v="WD"/>
    <s v="Normal"/>
    <x v="499"/>
  </r>
  <r>
    <x v="911"/>
    <n v="20"/>
    <x v="0"/>
    <x v="7"/>
    <n v="9286"/>
    <s v="Pave"/>
    <s v="NA"/>
    <x v="1"/>
    <x v="0"/>
    <s v="AllPub"/>
    <x v="3"/>
    <s v="Mod"/>
    <s v="CollgCr"/>
    <s v="Norm"/>
    <s v="Norm"/>
    <x v="0"/>
    <x v="1"/>
    <n v="5"/>
    <n v="7"/>
    <n v="1977"/>
    <s v="70's"/>
    <n v="1989"/>
    <n v="12"/>
    <s v="Y"/>
    <x v="0"/>
    <x v="1"/>
    <x v="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3"/>
    <x v="5"/>
    <s v="WD"/>
    <s v="Normal"/>
    <x v="463"/>
  </r>
  <r>
    <x v="912"/>
    <n v="30"/>
    <x v="1"/>
    <x v="8"/>
    <n v="6120"/>
    <s v="Pave"/>
    <s v="NA"/>
    <x v="0"/>
    <x v="0"/>
    <s v="AllPub"/>
    <x v="0"/>
    <s v="Gtl"/>
    <s v="BrkSide"/>
    <s v="Norm"/>
    <s v="Norm"/>
    <x v="0"/>
    <x v="1"/>
    <n v="5"/>
    <n v="7"/>
    <n v="1925"/>
    <s v="20's"/>
    <n v="1950"/>
    <n v="25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2"/>
    <x v="10"/>
    <s v="WD"/>
    <s v="Abnorml"/>
    <x v="209"/>
  </r>
  <r>
    <x v="913"/>
    <n v="90"/>
    <x v="4"/>
    <x v="51"/>
    <n v="6270"/>
    <s v="Pave"/>
    <s v="NA"/>
    <x v="0"/>
    <x v="3"/>
    <s v="AllPub"/>
    <x v="0"/>
    <s v="Gtl"/>
    <s v="Crawfor"/>
    <s v="Norm"/>
    <s v="Norm"/>
    <x v="2"/>
    <x v="0"/>
    <n v="5"/>
    <n v="6"/>
    <n v="1949"/>
    <s v="40's"/>
    <n v="1950"/>
    <n v="1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1"/>
    <x v="6"/>
    <s v="WD"/>
    <s v="Normal"/>
    <x v="35"/>
  </r>
  <r>
    <x v="914"/>
    <n v="160"/>
    <x v="3"/>
    <x v="71"/>
    <n v="3000"/>
    <s v="Pave"/>
    <s v="Pave"/>
    <x v="0"/>
    <x v="0"/>
    <s v="AllPub"/>
    <x v="0"/>
    <s v="Gtl"/>
    <s v="Somerst"/>
    <s v="Norm"/>
    <s v="Norm"/>
    <x v="3"/>
    <x v="0"/>
    <n v="6"/>
    <n v="5"/>
    <n v="2009"/>
    <s v="2000's"/>
    <n v="2009"/>
    <n v="0"/>
    <s v="N"/>
    <x v="1"/>
    <x v="0"/>
    <x v="0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x v="25"/>
    <s v="New"/>
    <s v="Partial"/>
    <x v="500"/>
  </r>
  <r>
    <x v="915"/>
    <n v="160"/>
    <x v="1"/>
    <x v="36"/>
    <n v="2001"/>
    <s v="Pave"/>
    <s v="NA"/>
    <x v="0"/>
    <x v="0"/>
    <s v="AllPub"/>
    <x v="0"/>
    <s v="Gtl"/>
    <s v="MeadowV"/>
    <s v="Norm"/>
    <s v="Norm"/>
    <x v="4"/>
    <x v="0"/>
    <n v="4"/>
    <n v="5"/>
    <n v="1970"/>
    <s v="70's"/>
    <n v="1970"/>
    <n v="0"/>
    <s v="N"/>
    <x v="0"/>
    <x v="1"/>
    <x v="1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1"/>
    <x v="31"/>
    <s v="WD"/>
    <s v="Normal"/>
    <x v="501"/>
  </r>
  <r>
    <x v="916"/>
    <n v="20"/>
    <x v="2"/>
    <x v="9"/>
    <n v="9000"/>
    <s v="Pave"/>
    <s v="NA"/>
    <x v="0"/>
    <x v="0"/>
    <s v="AllPub"/>
    <x v="0"/>
    <s v="Gtl"/>
    <s v="IDOTRR"/>
    <s v="Norm"/>
    <s v="Norm"/>
    <x v="0"/>
    <x v="1"/>
    <n v="2"/>
    <n v="3"/>
    <n v="1949"/>
    <s v="40's"/>
    <n v="1950"/>
    <n v="1"/>
    <s v="Y"/>
    <x v="0"/>
    <x v="1"/>
    <x v="1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2"/>
    <x v="14"/>
    <s v="WD"/>
    <s v="Abnorml"/>
    <x v="502"/>
  </r>
  <r>
    <x v="917"/>
    <n v="20"/>
    <x v="0"/>
    <x v="7"/>
    <n v="17140"/>
    <s v="Pave"/>
    <s v="NA"/>
    <x v="0"/>
    <x v="0"/>
    <s v="AllPub"/>
    <x v="0"/>
    <s v="Gtl"/>
    <s v="Edwards"/>
    <s v="Norm"/>
    <s v="Norm"/>
    <x v="0"/>
    <x v="1"/>
    <n v="4"/>
    <n v="6"/>
    <n v="1956"/>
    <s v="50's"/>
    <n v="1956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3"/>
    <x v="45"/>
    <s v="WD"/>
    <s v="Normal"/>
    <x v="152"/>
  </r>
  <r>
    <x v="918"/>
    <n v="60"/>
    <x v="0"/>
    <x v="69"/>
    <n v="13125"/>
    <s v="Pave"/>
    <s v="NA"/>
    <x v="1"/>
    <x v="0"/>
    <s v="AllPub"/>
    <x v="2"/>
    <s v="Gtl"/>
    <s v="SawyerW"/>
    <s v="Norm"/>
    <s v="Norm"/>
    <x v="0"/>
    <x v="0"/>
    <n v="7"/>
    <n v="5"/>
    <n v="1991"/>
    <s v="90's"/>
    <n v="1991"/>
    <n v="0"/>
    <s v="N"/>
    <x v="0"/>
    <x v="1"/>
    <x v="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1"/>
    <x v="44"/>
    <s v="WD"/>
    <s v="Normal"/>
    <x v="503"/>
  </r>
  <r>
    <x v="919"/>
    <n v="20"/>
    <x v="0"/>
    <x v="77"/>
    <n v="11029"/>
    <s v="Pave"/>
    <s v="NA"/>
    <x v="1"/>
    <x v="0"/>
    <s v="AllPub"/>
    <x v="2"/>
    <s v="Gtl"/>
    <s v="NAmes"/>
    <s v="Norm"/>
    <s v="Norm"/>
    <x v="0"/>
    <x v="1"/>
    <n v="6"/>
    <n v="8"/>
    <n v="1958"/>
    <s v="50's"/>
    <n v="2002"/>
    <n v="44"/>
    <s v="Y"/>
    <x v="0"/>
    <x v="0"/>
    <x v="0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0"/>
    <x v="11"/>
    <s v="WD"/>
    <s v="Normal"/>
    <x v="504"/>
  </r>
  <r>
    <x v="920"/>
    <n v="60"/>
    <x v="0"/>
    <x v="10"/>
    <n v="8462"/>
    <s v="Pave"/>
    <s v="NA"/>
    <x v="1"/>
    <x v="0"/>
    <s v="AllPub"/>
    <x v="0"/>
    <s v="Gtl"/>
    <s v="SawyerW"/>
    <s v="Norm"/>
    <s v="Norm"/>
    <x v="0"/>
    <x v="0"/>
    <n v="6"/>
    <n v="5"/>
    <n v="1994"/>
    <s v="90's"/>
    <n v="1994"/>
    <n v="0"/>
    <s v="N"/>
    <x v="0"/>
    <x v="1"/>
    <x v="1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1"/>
    <x v="12"/>
    <s v="WD"/>
    <s v="Normal"/>
    <x v="203"/>
  </r>
  <r>
    <x v="921"/>
    <n v="90"/>
    <x v="0"/>
    <x v="66"/>
    <n v="8777"/>
    <s v="Pave"/>
    <s v="NA"/>
    <x v="0"/>
    <x v="0"/>
    <s v="AllPub"/>
    <x v="0"/>
    <s v="Gtl"/>
    <s v="Edwards"/>
    <s v="Feedr"/>
    <s v="Norm"/>
    <x v="2"/>
    <x v="2"/>
    <n v="5"/>
    <n v="7"/>
    <n v="1900"/>
    <s v="1900's"/>
    <n v="2003"/>
    <n v="103"/>
    <s v="Y"/>
    <x v="0"/>
    <x v="0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0"/>
    <x v="2"/>
    <s v="WD"/>
    <s v="Normal"/>
    <x v="505"/>
  </r>
  <r>
    <x v="922"/>
    <n v="20"/>
    <x v="0"/>
    <x v="0"/>
    <n v="10237"/>
    <s v="Pave"/>
    <s v="NA"/>
    <x v="0"/>
    <x v="0"/>
    <s v="AllPub"/>
    <x v="0"/>
    <s v="Gtl"/>
    <s v="Gilbert"/>
    <s v="RRAn"/>
    <s v="Norm"/>
    <x v="0"/>
    <x v="1"/>
    <n v="6"/>
    <n v="5"/>
    <n v="2005"/>
    <s v="2000's"/>
    <n v="2006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2"/>
    <x v="14"/>
    <s v="New"/>
    <s v="Partial"/>
    <x v="506"/>
  </r>
  <r>
    <x v="923"/>
    <n v="120"/>
    <x v="0"/>
    <x v="9"/>
    <n v="8012"/>
    <s v="Pave"/>
    <s v="NA"/>
    <x v="0"/>
    <x v="0"/>
    <s v="AllPub"/>
    <x v="0"/>
    <s v="Gtl"/>
    <s v="SawyerW"/>
    <s v="Norm"/>
    <s v="Norm"/>
    <x v="3"/>
    <x v="1"/>
    <n v="6"/>
    <n v="5"/>
    <n v="1993"/>
    <s v="90's"/>
    <n v="1994"/>
    <n v="1"/>
    <s v="Y"/>
    <x v="0"/>
    <x v="1"/>
    <x v="1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0"/>
    <x v="22"/>
    <s v="WD"/>
    <s v="Normal"/>
    <x v="507"/>
  </r>
  <r>
    <x v="924"/>
    <n v="20"/>
    <x v="0"/>
    <x v="63"/>
    <n v="10240"/>
    <s v="Pave"/>
    <s v="NA"/>
    <x v="0"/>
    <x v="0"/>
    <s v="AllPub"/>
    <x v="0"/>
    <s v="Gtl"/>
    <s v="NWAmes"/>
    <s v="Norm"/>
    <s v="Norm"/>
    <x v="0"/>
    <x v="1"/>
    <n v="6"/>
    <n v="6"/>
    <n v="1980"/>
    <s v="80's"/>
    <n v="1980"/>
    <n v="0"/>
    <s v="N"/>
    <x v="0"/>
    <x v="1"/>
    <x v="1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2"/>
    <x v="28"/>
    <s v="WD"/>
    <s v="Normal"/>
    <x v="27"/>
  </r>
  <r>
    <x v="925"/>
    <n v="20"/>
    <x v="0"/>
    <x v="7"/>
    <n v="15611"/>
    <s v="Pave"/>
    <s v="NA"/>
    <x v="1"/>
    <x v="0"/>
    <s v="AllPub"/>
    <x v="2"/>
    <s v="Gtl"/>
    <s v="NWAmes"/>
    <s v="Norm"/>
    <s v="Norm"/>
    <x v="0"/>
    <x v="1"/>
    <n v="5"/>
    <n v="6"/>
    <n v="1977"/>
    <s v="70's"/>
    <n v="1977"/>
    <n v="0"/>
    <s v="N"/>
    <x v="0"/>
    <x v="1"/>
    <x v="1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0"/>
    <x v="49"/>
    <s v="WD"/>
    <s v="Abnorml"/>
    <x v="216"/>
  </r>
  <r>
    <x v="926"/>
    <n v="60"/>
    <x v="0"/>
    <x v="70"/>
    <n v="11999"/>
    <s v="Pave"/>
    <s v="NA"/>
    <x v="0"/>
    <x v="0"/>
    <s v="AllPub"/>
    <x v="0"/>
    <s v="Gtl"/>
    <s v="NridgHt"/>
    <s v="Norm"/>
    <s v="Norm"/>
    <x v="0"/>
    <x v="0"/>
    <n v="8"/>
    <n v="5"/>
    <n v="2003"/>
    <s v="2000's"/>
    <n v="2004"/>
    <n v="1"/>
    <s v="Y"/>
    <x v="0"/>
    <x v="0"/>
    <x v="0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x v="1"/>
    <s v="WD"/>
    <s v="Normal"/>
    <x v="408"/>
  </r>
  <r>
    <x v="927"/>
    <n v="60"/>
    <x v="0"/>
    <x v="7"/>
    <n v="9900"/>
    <s v="Pave"/>
    <s v="NA"/>
    <x v="0"/>
    <x v="0"/>
    <s v="AllPub"/>
    <x v="0"/>
    <s v="Gtl"/>
    <s v="NWAmes"/>
    <s v="Feedr"/>
    <s v="Norm"/>
    <x v="0"/>
    <x v="0"/>
    <n v="7"/>
    <n v="5"/>
    <n v="1968"/>
    <s v="60's"/>
    <n v="1968"/>
    <n v="0"/>
    <s v="N"/>
    <x v="0"/>
    <x v="1"/>
    <x v="1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0"/>
    <x v="8"/>
    <s v="WD"/>
    <s v="Normal"/>
    <x v="105"/>
  </r>
  <r>
    <x v="928"/>
    <n v="20"/>
    <x v="0"/>
    <x v="7"/>
    <n v="11838"/>
    <s v="Pave"/>
    <s v="NA"/>
    <x v="0"/>
    <x v="0"/>
    <s v="AllPub"/>
    <x v="0"/>
    <s v="Gtl"/>
    <s v="CollgCr"/>
    <s v="Norm"/>
    <s v="Norm"/>
    <x v="0"/>
    <x v="1"/>
    <n v="8"/>
    <n v="5"/>
    <n v="2001"/>
    <s v="2000's"/>
    <n v="2001"/>
    <n v="0"/>
    <s v="N"/>
    <x v="0"/>
    <x v="0"/>
    <x v="0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3"/>
    <x v="25"/>
    <s v="WD"/>
    <s v="Normal"/>
    <x v="435"/>
  </r>
  <r>
    <x v="929"/>
    <n v="60"/>
    <x v="0"/>
    <x v="7"/>
    <n v="13006"/>
    <s v="Pave"/>
    <s v="NA"/>
    <x v="1"/>
    <x v="0"/>
    <s v="AllPub"/>
    <x v="2"/>
    <s v="Gtl"/>
    <s v="Gilbert"/>
    <s v="Norm"/>
    <s v="Norm"/>
    <x v="0"/>
    <x v="0"/>
    <n v="7"/>
    <n v="5"/>
    <n v="1997"/>
    <s v="90's"/>
    <n v="1997"/>
    <n v="0"/>
    <s v="N"/>
    <x v="0"/>
    <x v="1"/>
    <x v="0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2"/>
    <x v="17"/>
    <s v="WD"/>
    <s v="Normal"/>
    <x v="285"/>
  </r>
  <r>
    <x v="930"/>
    <n v="20"/>
    <x v="0"/>
    <x v="43"/>
    <n v="8925"/>
    <s v="Pave"/>
    <s v="NA"/>
    <x v="1"/>
    <x v="3"/>
    <s v="AllPub"/>
    <x v="0"/>
    <s v="Gtl"/>
    <s v="Timber"/>
    <s v="Norm"/>
    <s v="Norm"/>
    <x v="0"/>
    <x v="1"/>
    <n v="8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3"/>
    <x v="20"/>
    <s v="WD"/>
    <s v="Normal"/>
    <x v="203"/>
  </r>
  <r>
    <x v="931"/>
    <n v="20"/>
    <x v="0"/>
    <x v="10"/>
    <n v="9100"/>
    <s v="Pave"/>
    <s v="NA"/>
    <x v="0"/>
    <x v="0"/>
    <s v="AllPub"/>
    <x v="0"/>
    <s v="Gtl"/>
    <s v="NAmes"/>
    <s v="Norm"/>
    <s v="Norm"/>
    <x v="0"/>
    <x v="1"/>
    <n v="5"/>
    <n v="6"/>
    <n v="1965"/>
    <s v="60's"/>
    <n v="1965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3"/>
    <x v="20"/>
    <s v="WD"/>
    <s v="Normal"/>
    <x v="508"/>
  </r>
  <r>
    <x v="932"/>
    <n v="20"/>
    <x v="0"/>
    <x v="4"/>
    <n v="11670"/>
    <s v="Pave"/>
    <s v="NA"/>
    <x v="1"/>
    <x v="0"/>
    <s v="AllPub"/>
    <x v="2"/>
    <s v="Gtl"/>
    <s v="Somerst"/>
    <s v="RRNn"/>
    <s v="Norm"/>
    <x v="0"/>
    <x v="1"/>
    <n v="9"/>
    <n v="5"/>
    <n v="2006"/>
    <s v="2000's"/>
    <n v="2006"/>
    <n v="0"/>
    <s v="N"/>
    <x v="1"/>
    <x v="0"/>
    <x v="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"/>
    <x v="34"/>
    <s v="WD"/>
    <s v="Normal"/>
    <x v="107"/>
  </r>
  <r>
    <x v="933"/>
    <n v="20"/>
    <x v="0"/>
    <x v="31"/>
    <n v="8487"/>
    <s v="Pave"/>
    <s v="NA"/>
    <x v="0"/>
    <x v="0"/>
    <s v="AllPub"/>
    <x v="1"/>
    <s v="Gtl"/>
    <s v="CollgCr"/>
    <s v="Norm"/>
    <s v="Norm"/>
    <x v="0"/>
    <x v="1"/>
    <n v="7"/>
    <n v="5"/>
    <n v="2004"/>
    <s v="2000's"/>
    <n v="2004"/>
    <n v="0"/>
    <s v="N"/>
    <x v="0"/>
    <x v="0"/>
    <x v="0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3"/>
    <x v="30"/>
    <s v="WD"/>
    <s v="Normal"/>
    <x v="100"/>
  </r>
  <r>
    <x v="934"/>
    <n v="20"/>
    <x v="0"/>
    <x v="102"/>
    <n v="27650"/>
    <s v="Pave"/>
    <s v="NA"/>
    <x v="2"/>
    <x v="3"/>
    <s v="AllPub"/>
    <x v="0"/>
    <s v="Mod"/>
    <s v="NAmes"/>
    <s v="PosA"/>
    <s v="Norm"/>
    <x v="0"/>
    <x v="1"/>
    <n v="7"/>
    <n v="7"/>
    <n v="1960"/>
    <s v="60's"/>
    <n v="2007"/>
    <n v="47"/>
    <s v="Y"/>
    <x v="1"/>
    <x v="0"/>
    <x v="0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0"/>
    <x v="53"/>
    <s v="WD"/>
    <s v="Normal"/>
    <x v="234"/>
  </r>
  <r>
    <x v="935"/>
    <n v="30"/>
    <x v="0"/>
    <x v="27"/>
    <n v="5825"/>
    <s v="Pave"/>
    <s v="NA"/>
    <x v="1"/>
    <x v="0"/>
    <s v="AllPub"/>
    <x v="0"/>
    <s v="Gtl"/>
    <s v="BrkSide"/>
    <s v="Norm"/>
    <s v="Norm"/>
    <x v="0"/>
    <x v="1"/>
    <n v="4"/>
    <n v="5"/>
    <n v="1926"/>
    <s v="20's"/>
    <n v="1953"/>
    <n v="27"/>
    <s v="Y"/>
    <x v="0"/>
    <x v="1"/>
    <x v="1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2"/>
    <x v="51"/>
    <s v="WD"/>
    <s v="Normal"/>
    <x v="295"/>
  </r>
  <r>
    <x v="936"/>
    <n v="20"/>
    <x v="0"/>
    <x v="66"/>
    <n v="10083"/>
    <s v="Pave"/>
    <s v="NA"/>
    <x v="0"/>
    <x v="0"/>
    <s v="AllPub"/>
    <x v="0"/>
    <s v="Gtl"/>
    <s v="SawyerW"/>
    <s v="Norm"/>
    <s v="Norm"/>
    <x v="0"/>
    <x v="1"/>
    <n v="7"/>
    <n v="5"/>
    <n v="2003"/>
    <s v="2000's"/>
    <n v="2003"/>
    <n v="0"/>
    <s v="N"/>
    <x v="0"/>
    <x v="0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3"/>
    <x v="30"/>
    <s v="WD"/>
    <s v="Normal"/>
    <x v="509"/>
  </r>
  <r>
    <x v="937"/>
    <n v="60"/>
    <x v="0"/>
    <x v="6"/>
    <n v="9675"/>
    <s v="Pave"/>
    <s v="NA"/>
    <x v="0"/>
    <x v="0"/>
    <s v="AllPub"/>
    <x v="0"/>
    <s v="Gtl"/>
    <s v="Somerst"/>
    <s v="Norm"/>
    <s v="Norm"/>
    <x v="0"/>
    <x v="0"/>
    <n v="7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3"/>
    <x v="36"/>
    <s v="WD"/>
    <s v="Normal"/>
    <x v="510"/>
  </r>
  <r>
    <x v="938"/>
    <n v="60"/>
    <x v="0"/>
    <x v="43"/>
    <n v="8760"/>
    <s v="Pave"/>
    <s v="NA"/>
    <x v="0"/>
    <x v="0"/>
    <s v="AllPub"/>
    <x v="0"/>
    <s v="Gtl"/>
    <s v="CollgCr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2"/>
    <x v="33"/>
    <s v="New"/>
    <s v="Partial"/>
    <x v="511"/>
  </r>
  <r>
    <x v="939"/>
    <n v="70"/>
    <x v="0"/>
    <x v="7"/>
    <n v="24090"/>
    <s v="Pave"/>
    <s v="NA"/>
    <x v="0"/>
    <x v="0"/>
    <s v="AllPub"/>
    <x v="0"/>
    <s v="Gtl"/>
    <s v="ClearCr"/>
    <s v="Norm"/>
    <s v="Norm"/>
    <x v="0"/>
    <x v="0"/>
    <n v="7"/>
    <n v="7"/>
    <n v="1940"/>
    <s v="40's"/>
    <n v="1950"/>
    <n v="10"/>
    <s v="Y"/>
    <x v="0"/>
    <x v="1"/>
    <x v="1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4"/>
    <x v="38"/>
    <s v="COD"/>
    <s v="Normal"/>
    <x v="512"/>
  </r>
  <r>
    <x v="940"/>
    <n v="90"/>
    <x v="0"/>
    <x v="49"/>
    <n v="12640"/>
    <s v="Pave"/>
    <s v="NA"/>
    <x v="1"/>
    <x v="0"/>
    <s v="AllPub"/>
    <x v="0"/>
    <s v="Gtl"/>
    <s v="Mitchel"/>
    <s v="Norm"/>
    <s v="Norm"/>
    <x v="2"/>
    <x v="1"/>
    <n v="6"/>
    <n v="5"/>
    <n v="1976"/>
    <s v="70's"/>
    <n v="1976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2"/>
    <x v="10"/>
    <s v="WD"/>
    <s v="Normal"/>
    <x v="513"/>
  </r>
  <r>
    <x v="941"/>
    <n v="60"/>
    <x v="0"/>
    <x v="7"/>
    <n v="8755"/>
    <s v="Pave"/>
    <s v="NA"/>
    <x v="1"/>
    <x v="0"/>
    <s v="AllPub"/>
    <x v="1"/>
    <s v="Gtl"/>
    <s v="Gilbert"/>
    <s v="RRNn"/>
    <s v="Norm"/>
    <x v="0"/>
    <x v="0"/>
    <n v="7"/>
    <n v="5"/>
    <n v="1999"/>
    <s v="90's"/>
    <n v="1999"/>
    <n v="0"/>
    <s v="N"/>
    <x v="0"/>
    <x v="1"/>
    <x v="0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3"/>
    <x v="25"/>
    <s v="WD"/>
    <s v="Normal"/>
    <x v="89"/>
  </r>
  <r>
    <x v="942"/>
    <n v="90"/>
    <x v="0"/>
    <x v="96"/>
    <n v="7711"/>
    <s v="Pave"/>
    <s v="NA"/>
    <x v="1"/>
    <x v="0"/>
    <s v="AllPub"/>
    <x v="0"/>
    <s v="Gtl"/>
    <s v="Edwards"/>
    <s v="Norm"/>
    <s v="Norm"/>
    <x v="2"/>
    <x v="1"/>
    <n v="4"/>
    <n v="3"/>
    <n v="1977"/>
    <s v="70's"/>
    <n v="1977"/>
    <n v="0"/>
    <s v="N"/>
    <x v="0"/>
    <x v="1"/>
    <x v="1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1"/>
    <x v="6"/>
    <s v="Oth"/>
    <s v="Abnorml"/>
    <x v="115"/>
  </r>
  <r>
    <x v="943"/>
    <n v="90"/>
    <x v="0"/>
    <x v="28"/>
    <n v="25000"/>
    <s v="Pave"/>
    <s v="NA"/>
    <x v="0"/>
    <x v="2"/>
    <s v="AllPub"/>
    <x v="0"/>
    <s v="Gtl"/>
    <s v="Mitchel"/>
    <s v="Norm"/>
    <s v="Norm"/>
    <x v="2"/>
    <x v="1"/>
    <n v="5"/>
    <n v="4"/>
    <n v="1967"/>
    <s v="60's"/>
    <n v="1967"/>
    <n v="0"/>
    <s v="N"/>
    <x v="0"/>
    <x v="1"/>
    <x v="1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"/>
    <x v="18"/>
    <s v="WD"/>
    <s v="Normal"/>
    <x v="5"/>
  </r>
  <r>
    <x v="944"/>
    <n v="20"/>
    <x v="0"/>
    <x v="7"/>
    <n v="14375"/>
    <s v="Pave"/>
    <s v="NA"/>
    <x v="1"/>
    <x v="0"/>
    <s v="NoSeWa"/>
    <x v="3"/>
    <s v="Gtl"/>
    <s v="Timber"/>
    <s v="Norm"/>
    <s v="Norm"/>
    <x v="0"/>
    <x v="5"/>
    <n v="6"/>
    <n v="6"/>
    <n v="1958"/>
    <s v="50's"/>
    <n v="1958"/>
    <n v="0"/>
    <s v="N"/>
    <x v="0"/>
    <x v="1"/>
    <x v="1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3"/>
    <x v="50"/>
    <s v="COD"/>
    <s v="Abnorml"/>
    <x v="381"/>
  </r>
  <r>
    <x v="945"/>
    <n v="50"/>
    <x v="1"/>
    <x v="18"/>
    <n v="8820"/>
    <s v="Pave"/>
    <s v="NA"/>
    <x v="0"/>
    <x v="0"/>
    <s v="AllPub"/>
    <x v="2"/>
    <s v="Gtl"/>
    <s v="OldTown"/>
    <s v="Norm"/>
    <s v="Norm"/>
    <x v="0"/>
    <x v="2"/>
    <n v="5"/>
    <n v="6"/>
    <n v="1890"/>
    <s v="1890's"/>
    <n v="1996"/>
    <n v="106"/>
    <s v="Y"/>
    <x v="0"/>
    <x v="1"/>
    <x v="0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3"/>
    <x v="47"/>
    <s v="WD"/>
    <s v="Normal"/>
    <x v="57"/>
  </r>
  <r>
    <x v="946"/>
    <n v="80"/>
    <x v="0"/>
    <x v="10"/>
    <n v="8163"/>
    <s v="Pave"/>
    <s v="NA"/>
    <x v="0"/>
    <x v="0"/>
    <s v="AllPub"/>
    <x v="0"/>
    <s v="Gtl"/>
    <s v="NAmes"/>
    <s v="Norm"/>
    <s v="Norm"/>
    <x v="0"/>
    <x v="5"/>
    <n v="5"/>
    <n v="6"/>
    <n v="1959"/>
    <s v="50's"/>
    <n v="1959"/>
    <n v="0"/>
    <s v="N"/>
    <x v="0"/>
    <x v="1"/>
    <x v="1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2"/>
    <x v="40"/>
    <s v="WD"/>
    <s v="Normal"/>
    <x v="5"/>
  </r>
  <r>
    <x v="947"/>
    <n v="20"/>
    <x v="0"/>
    <x v="5"/>
    <n v="14536"/>
    <s v="Pave"/>
    <s v="NA"/>
    <x v="0"/>
    <x v="0"/>
    <s v="AllPub"/>
    <x v="0"/>
    <s v="Gtl"/>
    <s v="Timber"/>
    <s v="Norm"/>
    <s v="Norm"/>
    <x v="0"/>
    <x v="1"/>
    <n v="8"/>
    <n v="5"/>
    <n v="2002"/>
    <s v="2000's"/>
    <n v="2003"/>
    <n v="1"/>
    <s v="Y"/>
    <x v="0"/>
    <x v="0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1"/>
    <x v="44"/>
    <s v="WD"/>
    <s v="Normal"/>
    <x v="228"/>
  </r>
  <r>
    <x v="948"/>
    <n v="60"/>
    <x v="0"/>
    <x v="0"/>
    <n v="14006"/>
    <s v="Pave"/>
    <s v="NA"/>
    <x v="1"/>
    <x v="0"/>
    <s v="AllPub"/>
    <x v="0"/>
    <s v="Gtl"/>
    <s v="CollgCr"/>
    <s v="Norm"/>
    <s v="Norm"/>
    <x v="0"/>
    <x v="0"/>
    <n v="7"/>
    <n v="5"/>
    <n v="2002"/>
    <s v="2000's"/>
    <n v="2002"/>
    <n v="0"/>
    <s v="N"/>
    <x v="0"/>
    <x v="0"/>
    <x v="0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2"/>
    <x v="3"/>
    <s v="WD"/>
    <s v="Normal"/>
    <x v="180"/>
  </r>
  <r>
    <x v="949"/>
    <n v="20"/>
    <x v="0"/>
    <x v="38"/>
    <n v="9360"/>
    <s v="Pave"/>
    <s v="NA"/>
    <x v="0"/>
    <x v="0"/>
    <s v="AllPub"/>
    <x v="0"/>
    <s v="Gtl"/>
    <s v="NWAmes"/>
    <s v="Norm"/>
    <s v="Norm"/>
    <x v="0"/>
    <x v="1"/>
    <n v="6"/>
    <n v="7"/>
    <n v="1972"/>
    <s v="70's"/>
    <n v="2006"/>
    <n v="34"/>
    <s v="Y"/>
    <x v="1"/>
    <x v="0"/>
    <x v="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4"/>
    <x v="13"/>
    <s v="WD"/>
    <s v="Normal"/>
    <x v="514"/>
  </r>
  <r>
    <x v="950"/>
    <n v="20"/>
    <x v="0"/>
    <x v="3"/>
    <n v="7200"/>
    <s v="Pave"/>
    <s v="NA"/>
    <x v="0"/>
    <x v="0"/>
    <s v="AllPub"/>
    <x v="0"/>
    <s v="Gtl"/>
    <s v="NAmes"/>
    <s v="Norm"/>
    <s v="Norm"/>
    <x v="0"/>
    <x v="1"/>
    <n v="5"/>
    <n v="8"/>
    <n v="1950"/>
    <s v="50's"/>
    <n v="2002"/>
    <n v="52"/>
    <s v="Y"/>
    <x v="0"/>
    <x v="0"/>
    <x v="0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1"/>
    <x v="12"/>
    <s v="WD"/>
    <s v="Normal"/>
    <x v="275"/>
  </r>
  <r>
    <x v="951"/>
    <n v="20"/>
    <x v="4"/>
    <x v="3"/>
    <n v="7800"/>
    <s v="Pave"/>
    <s v="NA"/>
    <x v="0"/>
    <x v="0"/>
    <s v="AllPub"/>
    <x v="2"/>
    <s v="Gtl"/>
    <s v="SawyerW"/>
    <s v="Norm"/>
    <s v="Norm"/>
    <x v="0"/>
    <x v="1"/>
    <n v="5"/>
    <n v="5"/>
    <n v="1965"/>
    <s v="60's"/>
    <n v="1965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2"/>
    <x v="10"/>
    <s v="WD"/>
    <s v="Abnorml"/>
    <x v="225"/>
  </r>
  <r>
    <x v="952"/>
    <n v="85"/>
    <x v="0"/>
    <x v="3"/>
    <n v="7200"/>
    <s v="Pave"/>
    <s v="NA"/>
    <x v="0"/>
    <x v="0"/>
    <s v="AllPub"/>
    <x v="0"/>
    <s v="Gtl"/>
    <s v="CollgCr"/>
    <s v="Norm"/>
    <s v="Norm"/>
    <x v="0"/>
    <x v="4"/>
    <n v="5"/>
    <n v="8"/>
    <n v="1972"/>
    <s v="70's"/>
    <n v="2003"/>
    <n v="31"/>
    <s v="Y"/>
    <x v="0"/>
    <x v="0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3"/>
    <x v="45"/>
    <s v="WD"/>
    <s v="Normal"/>
    <x v="87"/>
  </r>
  <r>
    <x v="953"/>
    <n v="60"/>
    <x v="0"/>
    <x v="7"/>
    <n v="11075"/>
    <s v="Pave"/>
    <s v="NA"/>
    <x v="1"/>
    <x v="0"/>
    <s v="AllPub"/>
    <x v="0"/>
    <s v="Mod"/>
    <s v="Mitchel"/>
    <s v="Norm"/>
    <s v="Norm"/>
    <x v="0"/>
    <x v="0"/>
    <n v="5"/>
    <n v="4"/>
    <n v="1969"/>
    <s v="60's"/>
    <n v="1969"/>
    <n v="0"/>
    <s v="N"/>
    <x v="0"/>
    <x v="1"/>
    <x v="1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0"/>
    <x v="2"/>
    <s v="WD"/>
    <s v="Normal"/>
    <x v="515"/>
  </r>
  <r>
    <x v="954"/>
    <n v="90"/>
    <x v="0"/>
    <x v="74"/>
    <n v="9400"/>
    <s v="Pave"/>
    <s v="NA"/>
    <x v="1"/>
    <x v="0"/>
    <s v="AllPub"/>
    <x v="3"/>
    <s v="Gtl"/>
    <s v="Edwards"/>
    <s v="Norm"/>
    <s v="Norm"/>
    <x v="2"/>
    <x v="4"/>
    <n v="6"/>
    <n v="5"/>
    <n v="1975"/>
    <s v="70's"/>
    <n v="1975"/>
    <n v="0"/>
    <s v="N"/>
    <x v="0"/>
    <x v="1"/>
    <x v="1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2"/>
    <x v="14"/>
    <s v="WD"/>
    <s v="AdjLand"/>
    <x v="136"/>
  </r>
  <r>
    <x v="955"/>
    <n v="90"/>
    <x v="4"/>
    <x v="51"/>
    <n v="7136"/>
    <s v="Pave"/>
    <s v="NA"/>
    <x v="1"/>
    <x v="3"/>
    <s v="AllPub"/>
    <x v="0"/>
    <s v="Gtl"/>
    <s v="Crawfor"/>
    <s v="Norm"/>
    <s v="Norm"/>
    <x v="2"/>
    <x v="0"/>
    <n v="6"/>
    <n v="6"/>
    <n v="1946"/>
    <s v="40's"/>
    <n v="1950"/>
    <n v="4"/>
    <s v="Y"/>
    <x v="0"/>
    <x v="1"/>
    <x v="1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1"/>
    <x v="6"/>
    <s v="WD"/>
    <s v="Normal"/>
    <x v="35"/>
  </r>
  <r>
    <x v="956"/>
    <n v="160"/>
    <x v="1"/>
    <x v="29"/>
    <n v="1300"/>
    <s v="Pave"/>
    <s v="NA"/>
    <x v="0"/>
    <x v="0"/>
    <s v="AllPub"/>
    <x v="0"/>
    <s v="Gtl"/>
    <s v="Blueste"/>
    <s v="Norm"/>
    <s v="Norm"/>
    <x v="3"/>
    <x v="0"/>
    <n v="6"/>
    <n v="6"/>
    <n v="1980"/>
    <s v="80's"/>
    <n v="1980"/>
    <n v="0"/>
    <s v="N"/>
    <x v="0"/>
    <x v="1"/>
    <x v="1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3"/>
    <x v="16"/>
    <s v="WD"/>
    <s v="Normal"/>
    <x v="310"/>
  </r>
  <r>
    <x v="957"/>
    <n v="20"/>
    <x v="0"/>
    <x v="10"/>
    <n v="7420"/>
    <s v="Pave"/>
    <s v="NA"/>
    <x v="0"/>
    <x v="0"/>
    <s v="AllPub"/>
    <x v="0"/>
    <s v="Gtl"/>
    <s v="Sawyer"/>
    <s v="Norm"/>
    <s v="Norm"/>
    <x v="0"/>
    <x v="1"/>
    <n v="5"/>
    <n v="5"/>
    <n v="1962"/>
    <s v="60's"/>
    <n v="1962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1"/>
    <x v="48"/>
    <s v="WD"/>
    <s v="Normal"/>
    <x v="15"/>
  </r>
  <r>
    <x v="958"/>
    <n v="20"/>
    <x v="0"/>
    <x v="0"/>
    <n v="8450"/>
    <s v="Pave"/>
    <s v="NA"/>
    <x v="0"/>
    <x v="0"/>
    <s v="AllPub"/>
    <x v="0"/>
    <s v="Gtl"/>
    <s v="CollgCr"/>
    <s v="Norm"/>
    <s v="Norm"/>
    <x v="0"/>
    <x v="1"/>
    <n v="7"/>
    <n v="5"/>
    <n v="2003"/>
    <s v="2000's"/>
    <n v="2003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1"/>
    <x v="35"/>
    <s v="WD"/>
    <s v="Normal"/>
    <x v="68"/>
  </r>
  <r>
    <x v="959"/>
    <n v="160"/>
    <x v="3"/>
    <x v="29"/>
    <n v="2572"/>
    <s v="Pave"/>
    <s v="NA"/>
    <x v="0"/>
    <x v="0"/>
    <s v="AllPub"/>
    <x v="1"/>
    <s v="Gtl"/>
    <s v="Somerst"/>
    <s v="Norm"/>
    <s v="Norm"/>
    <x v="4"/>
    <x v="0"/>
    <n v="7"/>
    <n v="5"/>
    <n v="1999"/>
    <s v="90's"/>
    <n v="1999"/>
    <n v="0"/>
    <s v="N"/>
    <x v="0"/>
    <x v="1"/>
    <x v="0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4"/>
    <x v="19"/>
    <s v="WD"/>
    <s v="Normal"/>
    <x v="106"/>
  </r>
  <r>
    <x v="960"/>
    <n v="20"/>
    <x v="0"/>
    <x v="9"/>
    <n v="7207"/>
    <s v="Pave"/>
    <s v="NA"/>
    <x v="1"/>
    <x v="0"/>
    <s v="AllPub"/>
    <x v="0"/>
    <s v="Gtl"/>
    <s v="BrkSide"/>
    <s v="Norm"/>
    <s v="Norm"/>
    <x v="0"/>
    <x v="1"/>
    <n v="5"/>
    <n v="7"/>
    <n v="1958"/>
    <s v="50's"/>
    <n v="2008"/>
    <n v="50"/>
    <s v="Y"/>
    <x v="1"/>
    <x v="0"/>
    <x v="0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4"/>
    <x v="29"/>
    <s v="WD"/>
    <s v="Normal"/>
    <x v="516"/>
  </r>
  <r>
    <x v="961"/>
    <n v="60"/>
    <x v="0"/>
    <x v="7"/>
    <n v="12227"/>
    <s v="Pave"/>
    <s v="NA"/>
    <x v="1"/>
    <x v="0"/>
    <s v="AllPub"/>
    <x v="2"/>
    <s v="Gtl"/>
    <s v="NWAmes"/>
    <s v="PosN"/>
    <s v="Norm"/>
    <x v="0"/>
    <x v="0"/>
    <n v="6"/>
    <n v="7"/>
    <n v="1977"/>
    <s v="70's"/>
    <n v="1995"/>
    <n v="18"/>
    <s v="Y"/>
    <x v="0"/>
    <x v="1"/>
    <x v="0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0"/>
    <x v="22"/>
    <s v="WD"/>
    <s v="Normal"/>
    <x v="347"/>
  </r>
  <r>
    <x v="962"/>
    <n v="160"/>
    <x v="0"/>
    <x v="29"/>
    <n v="2308"/>
    <s v="Pave"/>
    <s v="NA"/>
    <x v="0"/>
    <x v="0"/>
    <s v="AllPub"/>
    <x v="2"/>
    <s v="Gtl"/>
    <s v="NPkVill"/>
    <s v="Norm"/>
    <s v="Norm"/>
    <x v="3"/>
    <x v="0"/>
    <n v="6"/>
    <n v="6"/>
    <n v="1976"/>
    <s v="70's"/>
    <n v="1976"/>
    <n v="0"/>
    <s v="N"/>
    <x v="0"/>
    <x v="1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1"/>
    <x v="12"/>
    <s v="WD"/>
    <s v="Normal"/>
    <x v="106"/>
  </r>
  <r>
    <x v="963"/>
    <n v="20"/>
    <x v="0"/>
    <x v="40"/>
    <n v="11923"/>
    <s v="Pave"/>
    <s v="NA"/>
    <x v="1"/>
    <x v="0"/>
    <s v="AllPub"/>
    <x v="2"/>
    <s v="Gtl"/>
    <s v="CollgCr"/>
    <s v="Norm"/>
    <s v="Norm"/>
    <x v="0"/>
    <x v="1"/>
    <n v="9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3"/>
    <x v="16"/>
    <s v="WD"/>
    <s v="Normal"/>
    <x v="142"/>
  </r>
  <r>
    <x v="964"/>
    <n v="60"/>
    <x v="0"/>
    <x v="1"/>
    <n v="11316"/>
    <s v="Pave"/>
    <s v="NA"/>
    <x v="0"/>
    <x v="0"/>
    <s v="AllPub"/>
    <x v="2"/>
    <s v="Gtl"/>
    <s v="Timber"/>
    <s v="Norm"/>
    <s v="Norm"/>
    <x v="0"/>
    <x v="0"/>
    <n v="7"/>
    <n v="5"/>
    <n v="2002"/>
    <s v="2000's"/>
    <n v="2003"/>
    <n v="1"/>
    <s v="Y"/>
    <x v="0"/>
    <x v="0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4"/>
    <x v="29"/>
    <s v="WD"/>
    <s v="Normal"/>
    <x v="517"/>
  </r>
  <r>
    <x v="965"/>
    <n v="60"/>
    <x v="0"/>
    <x v="0"/>
    <n v="10237"/>
    <s v="Pave"/>
    <s v="NA"/>
    <x v="0"/>
    <x v="0"/>
    <s v="AllPub"/>
    <x v="0"/>
    <s v="Gtl"/>
    <s v="Gilbert"/>
    <s v="RRAn"/>
    <s v="Norm"/>
    <x v="0"/>
    <x v="0"/>
    <n v="6"/>
    <n v="5"/>
    <n v="2005"/>
    <s v="2000's"/>
    <n v="2007"/>
    <n v="2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1"/>
    <x v="12"/>
    <s v="New"/>
    <s v="Partial"/>
    <x v="518"/>
  </r>
  <r>
    <x v="966"/>
    <n v="50"/>
    <x v="0"/>
    <x v="90"/>
    <n v="9600"/>
    <s v="Pave"/>
    <s v="NA"/>
    <x v="1"/>
    <x v="3"/>
    <s v="AllPub"/>
    <x v="0"/>
    <s v="Gtl"/>
    <s v="Crawfor"/>
    <s v="Norm"/>
    <s v="Norm"/>
    <x v="0"/>
    <x v="2"/>
    <n v="5"/>
    <n v="7"/>
    <n v="1940"/>
    <s v="40's"/>
    <n v="1950"/>
    <n v="10"/>
    <s v="Y"/>
    <x v="0"/>
    <x v="1"/>
    <x v="1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3"/>
    <x v="25"/>
    <s v="WD"/>
    <s v="Normal"/>
    <x v="39"/>
  </r>
  <r>
    <x v="967"/>
    <n v="20"/>
    <x v="0"/>
    <x v="7"/>
    <n v="7390"/>
    <s v="Pave"/>
    <s v="NA"/>
    <x v="1"/>
    <x v="0"/>
    <s v="AllPub"/>
    <x v="0"/>
    <s v="Gtl"/>
    <s v="NAmes"/>
    <s v="Norm"/>
    <s v="Norm"/>
    <x v="0"/>
    <x v="1"/>
    <n v="5"/>
    <n v="7"/>
    <n v="1955"/>
    <s v="50's"/>
    <n v="1955"/>
    <n v="0"/>
    <s v="N"/>
    <x v="0"/>
    <x v="1"/>
    <x v="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0"/>
    <x v="22"/>
    <s v="WD"/>
    <s v="Normal"/>
    <x v="152"/>
  </r>
  <r>
    <x v="968"/>
    <n v="50"/>
    <x v="1"/>
    <x v="9"/>
    <n v="5925"/>
    <s v="Pave"/>
    <s v="NA"/>
    <x v="0"/>
    <x v="0"/>
    <s v="AllPub"/>
    <x v="0"/>
    <s v="Gtl"/>
    <s v="OldTown"/>
    <s v="Norm"/>
    <s v="Norm"/>
    <x v="0"/>
    <x v="2"/>
    <n v="3"/>
    <n v="6"/>
    <n v="1910"/>
    <s v="1900's"/>
    <n v="1950"/>
    <n v="40"/>
    <s v="Y"/>
    <x v="0"/>
    <x v="1"/>
    <x v="1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3"/>
    <x v="16"/>
    <s v="WD"/>
    <s v="Abnorml"/>
    <x v="519"/>
  </r>
  <r>
    <x v="969"/>
    <n v="190"/>
    <x v="0"/>
    <x v="6"/>
    <n v="10382"/>
    <s v="Pave"/>
    <s v="NA"/>
    <x v="0"/>
    <x v="0"/>
    <s v="AllPub"/>
    <x v="0"/>
    <s v="Gtl"/>
    <s v="NAmes"/>
    <s v="Norm"/>
    <s v="Norm"/>
    <x v="1"/>
    <x v="5"/>
    <n v="6"/>
    <n v="5"/>
    <n v="1958"/>
    <s v="50's"/>
    <n v="1958"/>
    <n v="0"/>
    <s v="N"/>
    <x v="0"/>
    <x v="1"/>
    <x v="1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2"/>
    <x v="40"/>
    <s v="ConLD"/>
    <s v="Normal"/>
    <x v="3"/>
  </r>
  <r>
    <x v="970"/>
    <n v="50"/>
    <x v="0"/>
    <x v="3"/>
    <n v="10800"/>
    <s v="Pave"/>
    <s v="NA"/>
    <x v="0"/>
    <x v="0"/>
    <s v="AllPub"/>
    <x v="0"/>
    <s v="Gtl"/>
    <s v="NAmes"/>
    <s v="Norm"/>
    <s v="Norm"/>
    <x v="0"/>
    <x v="2"/>
    <n v="4"/>
    <n v="4"/>
    <n v="1949"/>
    <s v="40's"/>
    <n v="1950"/>
    <n v="1"/>
    <s v="Y"/>
    <x v="0"/>
    <x v="1"/>
    <x v="1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2"/>
    <x v="21"/>
    <s v="WD"/>
    <s v="Abnorml"/>
    <x v="152"/>
  </r>
  <r>
    <x v="971"/>
    <n v="160"/>
    <x v="0"/>
    <x v="84"/>
    <n v="2268"/>
    <s v="Pave"/>
    <s v="NA"/>
    <x v="0"/>
    <x v="0"/>
    <s v="AllPub"/>
    <x v="0"/>
    <s v="Gtl"/>
    <s v="NridgHt"/>
    <s v="Norm"/>
    <s v="Norm"/>
    <x v="4"/>
    <x v="0"/>
    <n v="7"/>
    <n v="5"/>
    <n v="2003"/>
    <s v="2000's"/>
    <n v="2004"/>
    <n v="1"/>
    <s v="Y"/>
    <x v="0"/>
    <x v="0"/>
    <x v="0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3"/>
    <x v="20"/>
    <s v="WD"/>
    <s v="Normal"/>
    <x v="151"/>
  </r>
  <r>
    <x v="972"/>
    <n v="120"/>
    <x v="0"/>
    <x v="49"/>
    <n v="7892"/>
    <s v="Pave"/>
    <s v="NA"/>
    <x v="0"/>
    <x v="0"/>
    <s v="AllPub"/>
    <x v="0"/>
    <s v="Gtl"/>
    <s v="SawyerW"/>
    <s v="Norm"/>
    <s v="Norm"/>
    <x v="3"/>
    <x v="1"/>
    <n v="6"/>
    <n v="5"/>
    <n v="1979"/>
    <s v="70's"/>
    <n v="1979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4"/>
    <x v="23"/>
    <s v="WD"/>
    <s v="Normal"/>
    <x v="520"/>
  </r>
  <r>
    <x v="973"/>
    <n v="20"/>
    <x v="3"/>
    <x v="34"/>
    <n v="11639"/>
    <s v="Pave"/>
    <s v="NA"/>
    <x v="0"/>
    <x v="0"/>
    <s v="AllPub"/>
    <x v="2"/>
    <s v="Gtl"/>
    <s v="Somerst"/>
    <s v="Norm"/>
    <s v="Norm"/>
    <x v="0"/>
    <x v="1"/>
    <n v="7"/>
    <n v="5"/>
    <n v="2007"/>
    <s v="2000's"/>
    <n v="2008"/>
    <n v="1"/>
    <s v="Y"/>
    <x v="1"/>
    <x v="0"/>
    <x v="0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0"/>
    <x v="4"/>
    <s v="New"/>
    <s v="Partial"/>
    <x v="521"/>
  </r>
  <r>
    <x v="974"/>
    <n v="70"/>
    <x v="0"/>
    <x v="3"/>
    <n v="11414"/>
    <s v="Pave"/>
    <s v="NA"/>
    <x v="1"/>
    <x v="0"/>
    <s v="AllPub"/>
    <x v="2"/>
    <s v="Gtl"/>
    <s v="BrkSide"/>
    <s v="RRAn"/>
    <s v="Feedr"/>
    <x v="0"/>
    <x v="0"/>
    <n v="7"/>
    <n v="8"/>
    <n v="1910"/>
    <s v="1900's"/>
    <n v="1993"/>
    <n v="83"/>
    <s v="Y"/>
    <x v="0"/>
    <x v="1"/>
    <x v="1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3"/>
    <x v="5"/>
    <s v="WD"/>
    <s v="Normal"/>
    <x v="522"/>
  </r>
  <r>
    <x v="975"/>
    <n v="160"/>
    <x v="3"/>
    <x v="7"/>
    <n v="2651"/>
    <s v="Pave"/>
    <s v="NA"/>
    <x v="0"/>
    <x v="0"/>
    <s v="AllPub"/>
    <x v="1"/>
    <s v="Gtl"/>
    <s v="Somerst"/>
    <s v="Norm"/>
    <s v="Norm"/>
    <x v="4"/>
    <x v="0"/>
    <n v="7"/>
    <n v="5"/>
    <n v="2000"/>
    <s v="2000's"/>
    <n v="2000"/>
    <n v="0"/>
    <s v="N"/>
    <x v="0"/>
    <x v="0"/>
    <x v="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2"/>
    <x v="42"/>
    <s v="WD"/>
    <s v="Normal"/>
    <x v="258"/>
  </r>
  <r>
    <x v="976"/>
    <n v="30"/>
    <x v="0"/>
    <x v="8"/>
    <n v="5900"/>
    <s v="Pave"/>
    <s v="NA"/>
    <x v="1"/>
    <x v="1"/>
    <s v="AllPub"/>
    <x v="0"/>
    <s v="Gtl"/>
    <s v="BrkSide"/>
    <s v="Norm"/>
    <s v="Norm"/>
    <x v="0"/>
    <x v="1"/>
    <n v="4"/>
    <n v="7"/>
    <n v="1923"/>
    <s v="20's"/>
    <n v="1958"/>
    <n v="35"/>
    <s v="Y"/>
    <x v="0"/>
    <x v="1"/>
    <x v="1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x v="33"/>
    <s v="WD"/>
    <s v="Normal"/>
    <x v="523"/>
  </r>
  <r>
    <x v="977"/>
    <n v="120"/>
    <x v="3"/>
    <x v="74"/>
    <n v="4274"/>
    <s v="Pave"/>
    <s v="Pave"/>
    <x v="1"/>
    <x v="0"/>
    <s v="AllPub"/>
    <x v="0"/>
    <s v="Gtl"/>
    <s v="Somerst"/>
    <s v="Norm"/>
    <s v="Norm"/>
    <x v="3"/>
    <x v="1"/>
    <n v="7"/>
    <n v="5"/>
    <n v="2006"/>
    <s v="2000's"/>
    <n v="2007"/>
    <n v="1"/>
    <s v="Y"/>
    <x v="1"/>
    <x v="0"/>
    <x v="0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1"/>
    <x v="44"/>
    <s v="New"/>
    <s v="Partial"/>
    <x v="302"/>
  </r>
  <r>
    <x v="978"/>
    <n v="20"/>
    <x v="0"/>
    <x v="2"/>
    <n v="9450"/>
    <s v="Pave"/>
    <s v="NA"/>
    <x v="0"/>
    <x v="1"/>
    <s v="AllPub"/>
    <x v="0"/>
    <s v="Mod"/>
    <s v="Edwards"/>
    <s v="Norm"/>
    <s v="Norm"/>
    <x v="0"/>
    <x v="1"/>
    <n v="4"/>
    <n v="5"/>
    <n v="1954"/>
    <s v="50's"/>
    <n v="1954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x v="1"/>
    <s v="WD"/>
    <s v="Abnorml"/>
    <x v="50"/>
  </r>
  <r>
    <x v="979"/>
    <n v="20"/>
    <x v="0"/>
    <x v="1"/>
    <n v="8816"/>
    <s v="Pave"/>
    <s v="NA"/>
    <x v="0"/>
    <x v="0"/>
    <s v="AllPub"/>
    <x v="2"/>
    <s v="Gtl"/>
    <s v="Sawyer"/>
    <s v="Feedr"/>
    <s v="Norm"/>
    <x v="0"/>
    <x v="1"/>
    <n v="5"/>
    <n v="6"/>
    <n v="1963"/>
    <s v="60's"/>
    <n v="1963"/>
    <n v="0"/>
    <s v="N"/>
    <x v="0"/>
    <x v="1"/>
    <x v="1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3"/>
    <x v="25"/>
    <s v="WD"/>
    <s v="Normal"/>
    <x v="19"/>
  </r>
  <r>
    <x v="980"/>
    <n v="85"/>
    <x v="0"/>
    <x v="7"/>
    <n v="12122"/>
    <s v="Pave"/>
    <s v="NA"/>
    <x v="1"/>
    <x v="0"/>
    <s v="AllPub"/>
    <x v="2"/>
    <s v="Gtl"/>
    <s v="NAmes"/>
    <s v="Norm"/>
    <s v="Norm"/>
    <x v="0"/>
    <x v="4"/>
    <n v="7"/>
    <n v="9"/>
    <n v="1961"/>
    <s v="60's"/>
    <n v="2007"/>
    <n v="46"/>
    <s v="Y"/>
    <x v="1"/>
    <x v="0"/>
    <x v="0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0"/>
    <x v="22"/>
    <s v="WD"/>
    <s v="Normal"/>
    <x v="524"/>
  </r>
  <r>
    <x v="981"/>
    <n v="60"/>
    <x v="0"/>
    <x v="18"/>
    <n v="12203"/>
    <s v="Pave"/>
    <s v="NA"/>
    <x v="1"/>
    <x v="0"/>
    <s v="AllPub"/>
    <x v="2"/>
    <s v="Gtl"/>
    <s v="NoRidge"/>
    <s v="Norm"/>
    <s v="Norm"/>
    <x v="0"/>
    <x v="0"/>
    <n v="8"/>
    <n v="5"/>
    <n v="1998"/>
    <s v="90's"/>
    <n v="1999"/>
    <n v="1"/>
    <s v="Y"/>
    <x v="0"/>
    <x v="1"/>
    <x v="0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3"/>
    <x v="20"/>
    <s v="WD"/>
    <s v="Normal"/>
    <x v="525"/>
  </r>
  <r>
    <x v="982"/>
    <n v="20"/>
    <x v="0"/>
    <x v="68"/>
    <n v="3182"/>
    <s v="Pave"/>
    <s v="NA"/>
    <x v="0"/>
    <x v="0"/>
    <s v="AllPub"/>
    <x v="0"/>
    <s v="Gtl"/>
    <s v="Blmngtn"/>
    <s v="Norm"/>
    <s v="Norm"/>
    <x v="0"/>
    <x v="1"/>
    <n v="7"/>
    <n v="5"/>
    <n v="2007"/>
    <s v="2000's"/>
    <n v="2007"/>
    <n v="0"/>
    <s v="N"/>
    <x v="1"/>
    <x v="0"/>
    <x v="0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0"/>
    <x v="49"/>
    <s v="WD"/>
    <s v="Normal"/>
    <x v="526"/>
  </r>
  <r>
    <x v="983"/>
    <n v="60"/>
    <x v="0"/>
    <x v="7"/>
    <n v="11250"/>
    <s v="Pave"/>
    <s v="NA"/>
    <x v="0"/>
    <x v="0"/>
    <s v="AllPub"/>
    <x v="2"/>
    <s v="Gtl"/>
    <s v="CollgCr"/>
    <s v="Norm"/>
    <s v="Norm"/>
    <x v="0"/>
    <x v="0"/>
    <n v="8"/>
    <n v="5"/>
    <n v="2002"/>
    <s v="2000's"/>
    <n v="2002"/>
    <n v="0"/>
    <s v="N"/>
    <x v="0"/>
    <x v="0"/>
    <x v="0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0"/>
    <x v="11"/>
    <s v="WD"/>
    <s v="Normal"/>
    <x v="527"/>
  </r>
  <r>
    <x v="984"/>
    <n v="90"/>
    <x v="0"/>
    <x v="6"/>
    <n v="10125"/>
    <s v="Pave"/>
    <s v="NA"/>
    <x v="0"/>
    <x v="0"/>
    <s v="AllPub"/>
    <x v="0"/>
    <s v="Gtl"/>
    <s v="Mitchel"/>
    <s v="Norm"/>
    <s v="Norm"/>
    <x v="2"/>
    <x v="2"/>
    <n v="5"/>
    <n v="5"/>
    <n v="1977"/>
    <s v="70's"/>
    <n v="1977"/>
    <n v="0"/>
    <s v="N"/>
    <x v="0"/>
    <x v="1"/>
    <x v="1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3"/>
    <x v="30"/>
    <s v="COD"/>
    <s v="Normal"/>
    <x v="288"/>
  </r>
  <r>
    <x v="985"/>
    <n v="190"/>
    <x v="0"/>
    <x v="2"/>
    <n v="10880"/>
    <s v="Pave"/>
    <s v="NA"/>
    <x v="0"/>
    <x v="0"/>
    <s v="AllPub"/>
    <x v="0"/>
    <s v="Gtl"/>
    <s v="Edwards"/>
    <s v="Norm"/>
    <s v="Norm"/>
    <x v="1"/>
    <x v="1"/>
    <n v="5"/>
    <n v="5"/>
    <n v="1950"/>
    <s v="50's"/>
    <n v="1950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0"/>
    <x v="46"/>
    <s v="ConLD"/>
    <s v="Normal"/>
    <x v="122"/>
  </r>
  <r>
    <x v="986"/>
    <n v="50"/>
    <x v="1"/>
    <x v="83"/>
    <n v="5310"/>
    <s v="Pave"/>
    <s v="NA"/>
    <x v="0"/>
    <x v="0"/>
    <s v="AllPub"/>
    <x v="2"/>
    <s v="Gtl"/>
    <s v="OldTown"/>
    <s v="Feedr"/>
    <s v="Norm"/>
    <x v="0"/>
    <x v="2"/>
    <n v="6"/>
    <n v="8"/>
    <n v="1910"/>
    <s v="1900's"/>
    <n v="2003"/>
    <n v="93"/>
    <s v="Y"/>
    <x v="0"/>
    <x v="0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2"/>
    <x v="51"/>
    <s v="WD"/>
    <s v="Normal"/>
    <x v="528"/>
  </r>
  <r>
    <x v="987"/>
    <n v="20"/>
    <x v="0"/>
    <x v="67"/>
    <n v="10159"/>
    <s v="Pave"/>
    <s v="NA"/>
    <x v="1"/>
    <x v="0"/>
    <s v="AllPub"/>
    <x v="0"/>
    <s v="Gtl"/>
    <s v="NridgHt"/>
    <s v="Norm"/>
    <s v="Norm"/>
    <x v="0"/>
    <x v="1"/>
    <n v="9"/>
    <n v="5"/>
    <n v="2009"/>
    <s v="2000's"/>
    <n v="2010"/>
    <n v="1"/>
    <s v="Y"/>
    <x v="1"/>
    <x v="0"/>
    <x v="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4"/>
    <x v="23"/>
    <s v="New"/>
    <s v="Partial"/>
    <x v="529"/>
  </r>
  <r>
    <x v="988"/>
    <n v="60"/>
    <x v="0"/>
    <x v="7"/>
    <n v="12046"/>
    <s v="Pave"/>
    <s v="NA"/>
    <x v="1"/>
    <x v="0"/>
    <s v="AllPub"/>
    <x v="0"/>
    <s v="Gtl"/>
    <s v="NWAmes"/>
    <s v="Norm"/>
    <s v="Norm"/>
    <x v="0"/>
    <x v="0"/>
    <n v="6"/>
    <n v="6"/>
    <n v="1976"/>
    <s v="70's"/>
    <n v="1976"/>
    <n v="0"/>
    <s v="N"/>
    <x v="0"/>
    <x v="1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"/>
    <x v="18"/>
    <s v="WD"/>
    <s v="Normal"/>
    <x v="530"/>
  </r>
  <r>
    <x v="989"/>
    <n v="60"/>
    <x v="3"/>
    <x v="0"/>
    <n v="8125"/>
    <s v="Pave"/>
    <s v="NA"/>
    <x v="0"/>
    <x v="0"/>
    <s v="AllPub"/>
    <x v="0"/>
    <s v="Gtl"/>
    <s v="Somerst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2"/>
    <x v="33"/>
    <s v="New"/>
    <s v="Partial"/>
    <x v="531"/>
  </r>
  <r>
    <x v="990"/>
    <n v="60"/>
    <x v="0"/>
    <x v="51"/>
    <n v="9452"/>
    <s v="Pave"/>
    <s v="NA"/>
    <x v="0"/>
    <x v="0"/>
    <s v="AllPub"/>
    <x v="0"/>
    <s v="Gtl"/>
    <s v="NoRidge"/>
    <s v="Norm"/>
    <s v="Norm"/>
    <x v="0"/>
    <x v="0"/>
    <n v="8"/>
    <n v="5"/>
    <n v="1997"/>
    <s v="90's"/>
    <n v="1998"/>
    <n v="1"/>
    <s v="Y"/>
    <x v="0"/>
    <x v="1"/>
    <x v="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2"/>
    <x v="51"/>
    <s v="WD"/>
    <s v="Normal"/>
    <x v="532"/>
  </r>
  <r>
    <x v="991"/>
    <n v="70"/>
    <x v="1"/>
    <x v="39"/>
    <n v="17671"/>
    <s v="Pave"/>
    <s v="Grvl"/>
    <x v="0"/>
    <x v="0"/>
    <s v="AllPub"/>
    <x v="2"/>
    <s v="Gtl"/>
    <s v="OldTown"/>
    <s v="Artery"/>
    <s v="Norm"/>
    <x v="0"/>
    <x v="0"/>
    <n v="8"/>
    <n v="9"/>
    <n v="1882"/>
    <s v="1880's"/>
    <n v="1986"/>
    <n v="104"/>
    <s v="Y"/>
    <x v="0"/>
    <x v="1"/>
    <x v="1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3"/>
    <x v="7"/>
    <s v="WD"/>
    <s v="Normal"/>
    <x v="282"/>
  </r>
  <r>
    <x v="992"/>
    <n v="60"/>
    <x v="0"/>
    <x v="1"/>
    <n v="9760"/>
    <s v="Pave"/>
    <s v="NA"/>
    <x v="0"/>
    <x v="0"/>
    <s v="AllPub"/>
    <x v="0"/>
    <s v="Mod"/>
    <s v="NAmes"/>
    <s v="Norm"/>
    <s v="Norm"/>
    <x v="0"/>
    <x v="0"/>
    <n v="6"/>
    <n v="8"/>
    <n v="1964"/>
    <s v="60's"/>
    <n v="1993"/>
    <n v="29"/>
    <s v="Y"/>
    <x v="0"/>
    <x v="1"/>
    <x v="1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1"/>
    <x v="12"/>
    <s v="WD"/>
    <s v="Normal"/>
    <x v="313"/>
  </r>
  <r>
    <x v="993"/>
    <n v="60"/>
    <x v="0"/>
    <x v="2"/>
    <n v="8846"/>
    <s v="Pave"/>
    <s v="NA"/>
    <x v="0"/>
    <x v="0"/>
    <s v="AllPub"/>
    <x v="0"/>
    <s v="Gtl"/>
    <s v="CollgCr"/>
    <s v="Norm"/>
    <s v="Norm"/>
    <x v="0"/>
    <x v="0"/>
    <n v="6"/>
    <n v="5"/>
    <n v="2005"/>
    <s v="2000's"/>
    <n v="2006"/>
    <n v="1"/>
    <s v="Y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2"/>
    <x v="33"/>
    <s v="New"/>
    <s v="Partial"/>
    <x v="533"/>
  </r>
  <r>
    <x v="994"/>
    <n v="20"/>
    <x v="0"/>
    <x v="82"/>
    <n v="12456"/>
    <s v="Pave"/>
    <s v="NA"/>
    <x v="0"/>
    <x v="0"/>
    <s v="AllPub"/>
    <x v="1"/>
    <s v="Gtl"/>
    <s v="NridgHt"/>
    <s v="Norm"/>
    <s v="Norm"/>
    <x v="0"/>
    <x v="1"/>
    <n v="10"/>
    <n v="5"/>
    <n v="2006"/>
    <s v="2000's"/>
    <n v="2007"/>
    <n v="1"/>
    <s v="Y"/>
    <x v="1"/>
    <x v="0"/>
    <x v="0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3"/>
    <x v="20"/>
    <s v="WD"/>
    <s v="Normal"/>
    <x v="534"/>
  </r>
  <r>
    <x v="995"/>
    <n v="50"/>
    <x v="0"/>
    <x v="8"/>
    <n v="4712"/>
    <s v="Pave"/>
    <s v="NA"/>
    <x v="1"/>
    <x v="0"/>
    <s v="AllPub"/>
    <x v="0"/>
    <s v="Mod"/>
    <s v="BrkSide"/>
    <s v="Feedr"/>
    <s v="Norm"/>
    <x v="0"/>
    <x v="2"/>
    <n v="4"/>
    <n v="7"/>
    <n v="1946"/>
    <s v="40's"/>
    <n v="1950"/>
    <n v="4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2"/>
    <x v="33"/>
    <s v="WD"/>
    <s v="Abnorml"/>
    <x v="535"/>
  </r>
  <r>
    <x v="996"/>
    <n v="20"/>
    <x v="0"/>
    <x v="7"/>
    <n v="10659"/>
    <s v="Pave"/>
    <s v="NA"/>
    <x v="1"/>
    <x v="0"/>
    <s v="AllPub"/>
    <x v="0"/>
    <s v="Gtl"/>
    <s v="NAmes"/>
    <s v="Norm"/>
    <s v="Norm"/>
    <x v="0"/>
    <x v="1"/>
    <n v="5"/>
    <n v="6"/>
    <n v="1961"/>
    <s v="60's"/>
    <n v="1961"/>
    <n v="0"/>
    <s v="N"/>
    <x v="0"/>
    <x v="1"/>
    <x v="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2"/>
    <x v="52"/>
    <s v="COD"/>
    <s v="Normal"/>
    <x v="73"/>
  </r>
  <r>
    <x v="997"/>
    <n v="20"/>
    <x v="0"/>
    <x v="7"/>
    <n v="11717"/>
    <s v="Pave"/>
    <s v="NA"/>
    <x v="1"/>
    <x v="0"/>
    <s v="AllPub"/>
    <x v="0"/>
    <s v="Gtl"/>
    <s v="NWAmes"/>
    <s v="PosA"/>
    <s v="Norm"/>
    <x v="0"/>
    <x v="1"/>
    <n v="6"/>
    <n v="6"/>
    <n v="1970"/>
    <s v="70's"/>
    <n v="1970"/>
    <n v="0"/>
    <s v="N"/>
    <x v="0"/>
    <x v="1"/>
    <x v="1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3"/>
    <x v="36"/>
    <s v="WD"/>
    <s v="Normal"/>
    <x v="68"/>
  </r>
  <r>
    <x v="998"/>
    <n v="30"/>
    <x v="1"/>
    <x v="3"/>
    <n v="9786"/>
    <s v="Pave"/>
    <s v="NA"/>
    <x v="0"/>
    <x v="0"/>
    <s v="AllPub"/>
    <x v="0"/>
    <s v="Gtl"/>
    <s v="IDOTRR"/>
    <s v="Norm"/>
    <s v="Norm"/>
    <x v="0"/>
    <x v="1"/>
    <n v="3"/>
    <n v="4"/>
    <n v="1922"/>
    <s v="20's"/>
    <n v="1950"/>
    <n v="28"/>
    <s v="Y"/>
    <x v="0"/>
    <x v="1"/>
    <x v="1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2"/>
    <x v="28"/>
    <s v="WD"/>
    <s v="Normal"/>
    <x v="71"/>
  </r>
  <r>
    <x v="999"/>
    <n v="20"/>
    <x v="0"/>
    <x v="45"/>
    <n v="6762"/>
    <s v="Pave"/>
    <s v="NA"/>
    <x v="0"/>
    <x v="0"/>
    <s v="AllPub"/>
    <x v="0"/>
    <s v="Gtl"/>
    <s v="CollgCr"/>
    <s v="Norm"/>
    <s v="Norm"/>
    <x v="0"/>
    <x v="1"/>
    <n v="7"/>
    <n v="5"/>
    <n v="2006"/>
    <s v="2000's"/>
    <n v="2006"/>
    <n v="0"/>
    <s v="N"/>
    <x v="1"/>
    <x v="0"/>
    <x v="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4"/>
    <x v="29"/>
    <s v="WD"/>
    <s v="Normal"/>
    <x v="536"/>
  </r>
  <r>
    <x v="1000"/>
    <n v="20"/>
    <x v="0"/>
    <x v="22"/>
    <n v="10206"/>
    <s v="Pave"/>
    <s v="NA"/>
    <x v="0"/>
    <x v="0"/>
    <s v="AllPub"/>
    <x v="2"/>
    <s v="Gtl"/>
    <s v="Edwards"/>
    <s v="Norm"/>
    <s v="Norm"/>
    <x v="0"/>
    <x v="1"/>
    <n v="3"/>
    <n v="3"/>
    <n v="1952"/>
    <s v="50's"/>
    <n v="1952"/>
    <n v="0"/>
    <s v="N"/>
    <x v="0"/>
    <x v="1"/>
    <x v="1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3"/>
    <x v="20"/>
    <s v="WD"/>
    <s v="Normal"/>
    <x v="38"/>
  </r>
  <r>
    <x v="1001"/>
    <n v="30"/>
    <x v="0"/>
    <x v="3"/>
    <n v="5400"/>
    <s v="Pave"/>
    <s v="NA"/>
    <x v="0"/>
    <x v="0"/>
    <s v="AllPub"/>
    <x v="2"/>
    <s v="Gtl"/>
    <s v="OldTown"/>
    <s v="Norm"/>
    <s v="Norm"/>
    <x v="0"/>
    <x v="1"/>
    <n v="5"/>
    <n v="6"/>
    <n v="1920"/>
    <s v="20's"/>
    <n v="1950"/>
    <n v="30"/>
    <s v="Y"/>
    <x v="0"/>
    <x v="1"/>
    <x v="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1"/>
    <x v="31"/>
    <s v="WD"/>
    <s v="Abnorml"/>
    <x v="324"/>
  </r>
  <r>
    <x v="1002"/>
    <n v="20"/>
    <x v="0"/>
    <x v="6"/>
    <n v="11957"/>
    <s v="Pave"/>
    <s v="NA"/>
    <x v="1"/>
    <x v="0"/>
    <s v="AllPub"/>
    <x v="0"/>
    <s v="Gtl"/>
    <s v="Somerst"/>
    <s v="RRAn"/>
    <s v="Norm"/>
    <x v="0"/>
    <x v="1"/>
    <n v="8"/>
    <n v="5"/>
    <n v="2006"/>
    <s v="2000's"/>
    <n v="2006"/>
    <n v="0"/>
    <s v="N"/>
    <x v="1"/>
    <x v="0"/>
    <x v="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0"/>
    <x v="22"/>
    <s v="WD"/>
    <s v="Normal"/>
    <x v="537"/>
  </r>
  <r>
    <x v="1003"/>
    <n v="90"/>
    <x v="0"/>
    <x v="7"/>
    <n v="11500"/>
    <s v="Pave"/>
    <s v="NA"/>
    <x v="1"/>
    <x v="0"/>
    <s v="AllPub"/>
    <x v="2"/>
    <s v="Gtl"/>
    <s v="NWAmes"/>
    <s v="Feedr"/>
    <s v="RRAn"/>
    <x v="2"/>
    <x v="1"/>
    <n v="5"/>
    <n v="6"/>
    <n v="1976"/>
    <s v="70's"/>
    <n v="1976"/>
    <n v="0"/>
    <s v="N"/>
    <x v="0"/>
    <x v="1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"/>
    <x v="18"/>
    <s v="WD"/>
    <s v="Normal"/>
    <x v="538"/>
  </r>
  <r>
    <x v="1004"/>
    <n v="120"/>
    <x v="0"/>
    <x v="68"/>
    <n v="3182"/>
    <s v="Pave"/>
    <s v="NA"/>
    <x v="0"/>
    <x v="0"/>
    <s v="AllPub"/>
    <x v="0"/>
    <s v="Gtl"/>
    <s v="Blmngtn"/>
    <s v="Norm"/>
    <s v="Norm"/>
    <x v="3"/>
    <x v="1"/>
    <n v="7"/>
    <n v="5"/>
    <n v="2005"/>
    <s v="2000's"/>
    <n v="2006"/>
    <n v="1"/>
    <s v="Y"/>
    <x v="1"/>
    <x v="0"/>
    <x v="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3"/>
    <x v="16"/>
    <s v="WD"/>
    <s v="Normal"/>
    <x v="111"/>
  </r>
  <r>
    <x v="1005"/>
    <n v="80"/>
    <x v="0"/>
    <x v="0"/>
    <n v="8385"/>
    <s v="Pave"/>
    <s v="NA"/>
    <x v="0"/>
    <x v="0"/>
    <s v="AllPub"/>
    <x v="0"/>
    <s v="Gtl"/>
    <s v="CollgCr"/>
    <s v="Norm"/>
    <s v="Norm"/>
    <x v="0"/>
    <x v="5"/>
    <n v="5"/>
    <n v="8"/>
    <n v="1977"/>
    <s v="70's"/>
    <n v="1977"/>
    <n v="0"/>
    <s v="N"/>
    <x v="0"/>
    <x v="1"/>
    <x v="1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0"/>
    <x v="53"/>
    <s v="WD"/>
    <s v="Normal"/>
    <x v="219"/>
  </r>
  <r>
    <x v="1006"/>
    <n v="20"/>
    <x v="0"/>
    <x v="7"/>
    <n v="12155"/>
    <s v="Pave"/>
    <s v="NA"/>
    <x v="3"/>
    <x v="0"/>
    <s v="AllPub"/>
    <x v="0"/>
    <s v="Gtl"/>
    <s v="NAmes"/>
    <s v="PosN"/>
    <s v="Norm"/>
    <x v="0"/>
    <x v="1"/>
    <n v="6"/>
    <n v="3"/>
    <n v="1970"/>
    <s v="70's"/>
    <n v="1970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"/>
    <x v="34"/>
    <s v="WD"/>
    <s v="Normal"/>
    <x v="86"/>
  </r>
  <r>
    <x v="1007"/>
    <n v="160"/>
    <x v="1"/>
    <x v="36"/>
    <n v="2217"/>
    <s v="Pave"/>
    <s v="NA"/>
    <x v="0"/>
    <x v="0"/>
    <s v="AllPub"/>
    <x v="0"/>
    <s v="Gtl"/>
    <s v="MeadowV"/>
    <s v="Norm"/>
    <s v="Norm"/>
    <x v="3"/>
    <x v="0"/>
    <n v="4"/>
    <n v="4"/>
    <n v="1970"/>
    <s v="70's"/>
    <n v="1970"/>
    <n v="0"/>
    <s v="N"/>
    <x v="0"/>
    <x v="1"/>
    <x v="1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3"/>
    <x v="30"/>
    <s v="WD"/>
    <s v="Normal"/>
    <x v="209"/>
  </r>
  <r>
    <x v="1008"/>
    <n v="20"/>
    <x v="0"/>
    <x v="68"/>
    <n v="12118"/>
    <s v="Pave"/>
    <s v="NA"/>
    <x v="1"/>
    <x v="0"/>
    <s v="AllPub"/>
    <x v="3"/>
    <s v="Gtl"/>
    <s v="Mitchel"/>
    <s v="Norm"/>
    <s v="Norm"/>
    <x v="0"/>
    <x v="1"/>
    <n v="7"/>
    <n v="5"/>
    <n v="2004"/>
    <s v="2000's"/>
    <n v="2005"/>
    <n v="1"/>
    <s v="Y"/>
    <x v="1"/>
    <x v="0"/>
    <x v="0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3"/>
    <x v="45"/>
    <s v="WD"/>
    <s v="Normal"/>
    <x v="270"/>
  </r>
  <r>
    <x v="1009"/>
    <n v="50"/>
    <x v="0"/>
    <x v="3"/>
    <n v="6000"/>
    <s v="Pave"/>
    <s v="NA"/>
    <x v="0"/>
    <x v="0"/>
    <s v="AllPub"/>
    <x v="0"/>
    <s v="Gtl"/>
    <s v="SWISU"/>
    <s v="Norm"/>
    <s v="Norm"/>
    <x v="0"/>
    <x v="2"/>
    <n v="5"/>
    <n v="5"/>
    <n v="1926"/>
    <s v="20's"/>
    <n v="1950"/>
    <n v="24"/>
    <s v="Y"/>
    <x v="0"/>
    <x v="1"/>
    <x v="1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2"/>
    <x v="51"/>
    <s v="WD"/>
    <s v="Normal"/>
    <x v="452"/>
  </r>
  <r>
    <x v="1010"/>
    <n v="50"/>
    <x v="0"/>
    <x v="23"/>
    <n v="21286"/>
    <s v="Pave"/>
    <s v="NA"/>
    <x v="0"/>
    <x v="0"/>
    <s v="AllPub"/>
    <x v="0"/>
    <s v="Gtl"/>
    <s v="Sawyer"/>
    <s v="Norm"/>
    <s v="Norm"/>
    <x v="0"/>
    <x v="2"/>
    <n v="5"/>
    <n v="5"/>
    <n v="1948"/>
    <s v="40's"/>
    <n v="1950"/>
    <n v="2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0"/>
    <x v="46"/>
    <s v="WD"/>
    <s v="Normal"/>
    <x v="152"/>
  </r>
  <r>
    <x v="1011"/>
    <n v="90"/>
    <x v="0"/>
    <x v="6"/>
    <n v="9825"/>
    <s v="Pave"/>
    <s v="NA"/>
    <x v="0"/>
    <x v="0"/>
    <s v="AllPub"/>
    <x v="0"/>
    <s v="Gtl"/>
    <s v="Edwards"/>
    <s v="Norm"/>
    <s v="Norm"/>
    <x v="2"/>
    <x v="1"/>
    <n v="5"/>
    <n v="5"/>
    <n v="1965"/>
    <s v="60's"/>
    <n v="1965"/>
    <n v="0"/>
    <s v="N"/>
    <x v="0"/>
    <x v="1"/>
    <x v="1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4"/>
    <x v="19"/>
    <s v="WD"/>
    <s v="Normal"/>
    <x v="98"/>
  </r>
  <r>
    <x v="1012"/>
    <n v="70"/>
    <x v="0"/>
    <x v="49"/>
    <n v="10592"/>
    <s v="Pave"/>
    <s v="NA"/>
    <x v="0"/>
    <x v="0"/>
    <s v="AllPub"/>
    <x v="0"/>
    <s v="Gtl"/>
    <s v="Crawfor"/>
    <s v="Norm"/>
    <s v="Norm"/>
    <x v="0"/>
    <x v="0"/>
    <n v="6"/>
    <n v="7"/>
    <n v="1923"/>
    <s v="20's"/>
    <n v="1996"/>
    <n v="73"/>
    <s v="Y"/>
    <x v="0"/>
    <x v="1"/>
    <x v="0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1"/>
    <x v="6"/>
    <s v="WD"/>
    <s v="Normal"/>
    <x v="258"/>
  </r>
  <r>
    <x v="1013"/>
    <n v="30"/>
    <x v="1"/>
    <x v="3"/>
    <n v="7200"/>
    <s v="Pave"/>
    <s v="NA"/>
    <x v="0"/>
    <x v="0"/>
    <s v="AllPub"/>
    <x v="0"/>
    <s v="Gtl"/>
    <s v="OldTown"/>
    <s v="Norm"/>
    <s v="Norm"/>
    <x v="0"/>
    <x v="1"/>
    <n v="5"/>
    <n v="4"/>
    <n v="1910"/>
    <s v="1900's"/>
    <n v="2006"/>
    <n v="96"/>
    <s v="Y"/>
    <x v="1"/>
    <x v="0"/>
    <x v="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3"/>
    <x v="25"/>
    <s v="WD"/>
    <s v="Normal"/>
    <x v="82"/>
  </r>
  <r>
    <x v="1014"/>
    <n v="20"/>
    <x v="0"/>
    <x v="3"/>
    <n v="11664"/>
    <s v="Pave"/>
    <s v="NA"/>
    <x v="0"/>
    <x v="0"/>
    <s v="AllPub"/>
    <x v="0"/>
    <s v="Gtl"/>
    <s v="NAmes"/>
    <s v="Artery"/>
    <s v="Norm"/>
    <x v="0"/>
    <x v="1"/>
    <n v="6"/>
    <n v="5"/>
    <n v="1948"/>
    <s v="40's"/>
    <n v="1950"/>
    <n v="2"/>
    <s v="Y"/>
    <x v="0"/>
    <x v="1"/>
    <x v="1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1"/>
    <x v="44"/>
    <s v="WD"/>
    <s v="Normal"/>
    <x v="539"/>
  </r>
  <r>
    <x v="1015"/>
    <n v="60"/>
    <x v="0"/>
    <x v="10"/>
    <n v="8400"/>
    <s v="Pave"/>
    <s v="NA"/>
    <x v="0"/>
    <x v="0"/>
    <s v="AllPub"/>
    <x v="0"/>
    <s v="Gtl"/>
    <s v="NWAmes"/>
    <s v="Norm"/>
    <s v="Norm"/>
    <x v="0"/>
    <x v="0"/>
    <n v="8"/>
    <n v="6"/>
    <n v="2001"/>
    <s v="2000's"/>
    <n v="2001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3"/>
    <x v="7"/>
    <s v="WD"/>
    <s v="Normal"/>
    <x v="540"/>
  </r>
  <r>
    <x v="1016"/>
    <n v="20"/>
    <x v="0"/>
    <x v="43"/>
    <n v="11883"/>
    <s v="Pave"/>
    <s v="NA"/>
    <x v="0"/>
    <x v="0"/>
    <s v="AllPub"/>
    <x v="0"/>
    <s v="Gtl"/>
    <s v="CollgCr"/>
    <s v="Norm"/>
    <s v="Norm"/>
    <x v="0"/>
    <x v="1"/>
    <n v="7"/>
    <n v="5"/>
    <n v="1996"/>
    <s v="90's"/>
    <n v="1996"/>
    <n v="0"/>
    <s v="N"/>
    <x v="0"/>
    <x v="1"/>
    <x v="0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3"/>
    <x v="25"/>
    <s v="WD"/>
    <s v="Normal"/>
    <x v="541"/>
  </r>
  <r>
    <x v="1017"/>
    <n v="120"/>
    <x v="0"/>
    <x v="7"/>
    <n v="5814"/>
    <s v="Pave"/>
    <s v="NA"/>
    <x v="1"/>
    <x v="0"/>
    <s v="AllPub"/>
    <x v="3"/>
    <s v="Gtl"/>
    <s v="StoneBr"/>
    <s v="Norm"/>
    <s v="Norm"/>
    <x v="3"/>
    <x v="1"/>
    <n v="8"/>
    <n v="5"/>
    <n v="1984"/>
    <s v="80's"/>
    <n v="1984"/>
    <n v="0"/>
    <s v="N"/>
    <x v="0"/>
    <x v="1"/>
    <x v="1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3"/>
    <x v="30"/>
    <s v="COD"/>
    <s v="Abnorml"/>
    <x v="229"/>
  </r>
  <r>
    <x v="1018"/>
    <n v="80"/>
    <x v="0"/>
    <x v="7"/>
    <n v="10784"/>
    <s v="Pave"/>
    <s v="NA"/>
    <x v="1"/>
    <x v="0"/>
    <s v="AllPub"/>
    <x v="1"/>
    <s v="Gtl"/>
    <s v="Gilbert"/>
    <s v="Norm"/>
    <s v="Norm"/>
    <x v="0"/>
    <x v="5"/>
    <n v="7"/>
    <n v="5"/>
    <n v="1991"/>
    <s v="90's"/>
    <n v="1992"/>
    <n v="1"/>
    <s v="Y"/>
    <x v="0"/>
    <x v="1"/>
    <x v="1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x v="1"/>
    <s v="WD"/>
    <s v="Normal"/>
    <x v="39"/>
  </r>
  <r>
    <x v="1019"/>
    <n v="120"/>
    <x v="0"/>
    <x v="68"/>
    <n v="3013"/>
    <s v="Pave"/>
    <s v="NA"/>
    <x v="0"/>
    <x v="0"/>
    <s v="AllPub"/>
    <x v="0"/>
    <s v="Gtl"/>
    <s v="Blmngtn"/>
    <s v="Norm"/>
    <s v="Norm"/>
    <x v="3"/>
    <x v="1"/>
    <n v="7"/>
    <n v="5"/>
    <n v="2005"/>
    <s v="2000's"/>
    <n v="2005"/>
    <n v="0"/>
    <s v="N"/>
    <x v="1"/>
    <x v="0"/>
    <x v="0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2"/>
    <x v="42"/>
    <s v="WD"/>
    <s v="Normal"/>
    <x v="542"/>
  </r>
  <r>
    <x v="1020"/>
    <n v="20"/>
    <x v="0"/>
    <x v="3"/>
    <n v="7024"/>
    <s v="Pave"/>
    <s v="NA"/>
    <x v="0"/>
    <x v="0"/>
    <s v="AllPub"/>
    <x v="0"/>
    <s v="Gtl"/>
    <s v="Edwards"/>
    <s v="Norm"/>
    <s v="Norm"/>
    <x v="0"/>
    <x v="1"/>
    <n v="4"/>
    <n v="5"/>
    <n v="2005"/>
    <s v="2000's"/>
    <n v="2005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0"/>
    <x v="15"/>
    <s v="WD"/>
    <s v="Normal"/>
    <x v="105"/>
  </r>
  <r>
    <x v="1021"/>
    <n v="20"/>
    <x v="0"/>
    <x v="45"/>
    <n v="7406"/>
    <s v="Pave"/>
    <s v="NA"/>
    <x v="0"/>
    <x v="0"/>
    <s v="AllPub"/>
    <x v="0"/>
    <s v="Gtl"/>
    <s v="CollgCr"/>
    <s v="Norm"/>
    <s v="Norm"/>
    <x v="0"/>
    <x v="1"/>
    <n v="7"/>
    <n v="5"/>
    <n v="2006"/>
    <s v="2000's"/>
    <n v="2006"/>
    <n v="0"/>
    <s v="N"/>
    <x v="1"/>
    <x v="0"/>
    <x v="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2"/>
    <x v="10"/>
    <s v="New"/>
    <s v="Partial"/>
    <x v="543"/>
  </r>
  <r>
    <x v="1022"/>
    <n v="50"/>
    <x v="1"/>
    <x v="27"/>
    <n v="9439"/>
    <s v="Pave"/>
    <s v="NA"/>
    <x v="0"/>
    <x v="0"/>
    <s v="AllPub"/>
    <x v="0"/>
    <s v="Gtl"/>
    <s v="OldTown"/>
    <s v="Norm"/>
    <s v="Norm"/>
    <x v="0"/>
    <x v="2"/>
    <n v="5"/>
    <n v="5"/>
    <n v="1930"/>
    <s v="30's"/>
    <n v="1950"/>
    <n v="20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"/>
    <x v="34"/>
    <s v="WD"/>
    <s v="Normal"/>
    <x v="114"/>
  </r>
  <r>
    <x v="1023"/>
    <n v="120"/>
    <x v="0"/>
    <x v="68"/>
    <n v="3182"/>
    <s v="Pave"/>
    <s v="NA"/>
    <x v="0"/>
    <x v="0"/>
    <s v="AllPub"/>
    <x v="0"/>
    <s v="Gtl"/>
    <s v="Blmngtn"/>
    <s v="Norm"/>
    <s v="Norm"/>
    <x v="3"/>
    <x v="1"/>
    <n v="7"/>
    <n v="5"/>
    <n v="2005"/>
    <s v="2000's"/>
    <n v="2006"/>
    <n v="1"/>
    <s v="Y"/>
    <x v="1"/>
    <x v="0"/>
    <x v="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0"/>
    <x v="11"/>
    <s v="WD"/>
    <s v="Normal"/>
    <x v="272"/>
  </r>
  <r>
    <x v="1024"/>
    <n v="20"/>
    <x v="0"/>
    <x v="7"/>
    <n v="15498"/>
    <s v="Pave"/>
    <s v="NA"/>
    <x v="1"/>
    <x v="0"/>
    <s v="AllPub"/>
    <x v="2"/>
    <s v="Gtl"/>
    <s v="Timber"/>
    <s v="Norm"/>
    <s v="Norm"/>
    <x v="0"/>
    <x v="1"/>
    <n v="8"/>
    <n v="6"/>
    <n v="1976"/>
    <s v="70's"/>
    <n v="1976"/>
    <n v="0"/>
    <s v="N"/>
    <x v="0"/>
    <x v="1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0"/>
    <x v="11"/>
    <s v="COD"/>
    <s v="Abnorml"/>
    <x v="544"/>
  </r>
  <r>
    <x v="1025"/>
    <n v="20"/>
    <x v="0"/>
    <x v="10"/>
    <n v="7700"/>
    <s v="Pave"/>
    <s v="NA"/>
    <x v="0"/>
    <x v="0"/>
    <s v="AllPub"/>
    <x v="2"/>
    <s v="Gtl"/>
    <s v="CollgCr"/>
    <s v="Norm"/>
    <s v="Norm"/>
    <x v="0"/>
    <x v="1"/>
    <n v="5"/>
    <n v="5"/>
    <n v="1972"/>
    <s v="70's"/>
    <n v="1972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"/>
    <x v="34"/>
    <s v="WD"/>
    <s v="Normal"/>
    <x v="353"/>
  </r>
  <r>
    <x v="1026"/>
    <n v="20"/>
    <x v="0"/>
    <x v="43"/>
    <n v="9300"/>
    <s v="Pave"/>
    <s v="NA"/>
    <x v="0"/>
    <x v="0"/>
    <s v="AllPub"/>
    <x v="0"/>
    <s v="Gtl"/>
    <s v="NAmes"/>
    <s v="Feedr"/>
    <s v="Norm"/>
    <x v="0"/>
    <x v="1"/>
    <n v="5"/>
    <n v="5"/>
    <n v="1960"/>
    <s v="60's"/>
    <n v="1960"/>
    <n v="0"/>
    <s v="N"/>
    <x v="0"/>
    <x v="1"/>
    <x v="1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4"/>
    <x v="23"/>
    <s v="WD"/>
    <s v="Normal"/>
    <x v="522"/>
  </r>
  <r>
    <x v="1027"/>
    <n v="20"/>
    <x v="0"/>
    <x v="52"/>
    <n v="9520"/>
    <s v="Pave"/>
    <s v="NA"/>
    <x v="1"/>
    <x v="3"/>
    <s v="AllPub"/>
    <x v="0"/>
    <s v="Gtl"/>
    <s v="Timber"/>
    <s v="Norm"/>
    <s v="Norm"/>
    <x v="0"/>
    <x v="1"/>
    <n v="8"/>
    <n v="5"/>
    <n v="2007"/>
    <s v="2000's"/>
    <n v="2008"/>
    <n v="1"/>
    <s v="Y"/>
    <x v="1"/>
    <x v="0"/>
    <x v="0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0"/>
    <x v="8"/>
    <s v="New"/>
    <s v="Partial"/>
    <x v="545"/>
  </r>
  <r>
    <x v="1028"/>
    <n v="50"/>
    <x v="0"/>
    <x v="63"/>
    <n v="9492"/>
    <s v="Pave"/>
    <s v="NA"/>
    <x v="0"/>
    <x v="0"/>
    <s v="AllPub"/>
    <x v="0"/>
    <s v="Gtl"/>
    <s v="NAmes"/>
    <s v="Artery"/>
    <s v="Norm"/>
    <x v="0"/>
    <x v="2"/>
    <n v="5"/>
    <n v="5"/>
    <n v="1941"/>
    <s v="40's"/>
    <n v="1950"/>
    <n v="9"/>
    <s v="Y"/>
    <x v="0"/>
    <x v="1"/>
    <x v="1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1"/>
    <x v="48"/>
    <s v="WD"/>
    <s v="Normal"/>
    <x v="123"/>
  </r>
  <r>
    <x v="1029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6"/>
    <n v="7"/>
    <n v="1972"/>
    <s v="70's"/>
    <n v="1972"/>
    <n v="0"/>
    <s v="N"/>
    <x v="0"/>
    <x v="1"/>
    <x v="1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2"/>
    <x v="28"/>
    <s v="WD"/>
    <s v="Normal"/>
    <x v="9"/>
  </r>
  <r>
    <x v="1030"/>
    <n v="190"/>
    <x v="4"/>
    <x v="7"/>
    <n v="7082"/>
    <s v="Pave"/>
    <s v="NA"/>
    <x v="0"/>
    <x v="0"/>
    <s v="AllPub"/>
    <x v="0"/>
    <s v="Gtl"/>
    <s v="SWISU"/>
    <s v="Norm"/>
    <s v="Norm"/>
    <x v="1"/>
    <x v="0"/>
    <n v="5"/>
    <n v="8"/>
    <n v="1916"/>
    <s v="10's"/>
    <n v="1995"/>
    <n v="79"/>
    <s v="Y"/>
    <x v="0"/>
    <x v="1"/>
    <x v="0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2"/>
    <x v="10"/>
    <s v="WD"/>
    <s v="Normal"/>
    <x v="39"/>
  </r>
  <r>
    <x v="1031"/>
    <n v="75"/>
    <x v="0"/>
    <x v="86"/>
    <n v="15863"/>
    <s v="Pave"/>
    <s v="NA"/>
    <x v="0"/>
    <x v="0"/>
    <s v="AllPub"/>
    <x v="2"/>
    <s v="Gtl"/>
    <s v="SWISU"/>
    <s v="Norm"/>
    <s v="Norm"/>
    <x v="0"/>
    <x v="7"/>
    <n v="7"/>
    <n v="3"/>
    <n v="1920"/>
    <s v="20's"/>
    <n v="1970"/>
    <n v="50"/>
    <s v="Y"/>
    <x v="0"/>
    <x v="1"/>
    <x v="1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3"/>
    <x v="30"/>
    <s v="WD"/>
    <s v="Normal"/>
    <x v="531"/>
  </r>
  <r>
    <x v="1032"/>
    <n v="60"/>
    <x v="0"/>
    <x v="7"/>
    <n v="14541"/>
    <s v="Pave"/>
    <s v="NA"/>
    <x v="1"/>
    <x v="0"/>
    <s v="AllPub"/>
    <x v="2"/>
    <s v="Gtl"/>
    <s v="NoRidge"/>
    <s v="Norm"/>
    <s v="Norm"/>
    <x v="0"/>
    <x v="0"/>
    <n v="8"/>
    <n v="7"/>
    <n v="1993"/>
    <s v="90's"/>
    <n v="1993"/>
    <n v="0"/>
    <s v="N"/>
    <x v="0"/>
    <x v="1"/>
    <x v="1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2"/>
    <x v="17"/>
    <s v="WD"/>
    <s v="Abnorml"/>
    <x v="546"/>
  </r>
  <r>
    <x v="1033"/>
    <n v="20"/>
    <x v="0"/>
    <x v="7"/>
    <n v="8125"/>
    <s v="Pave"/>
    <s v="NA"/>
    <x v="0"/>
    <x v="0"/>
    <s v="AllPub"/>
    <x v="0"/>
    <s v="Gtl"/>
    <s v="CollgCr"/>
    <s v="Norm"/>
    <s v="Norm"/>
    <x v="0"/>
    <x v="1"/>
    <n v="7"/>
    <n v="5"/>
    <n v="2002"/>
    <s v="2000's"/>
    <n v="2002"/>
    <n v="0"/>
    <s v="N"/>
    <x v="0"/>
    <x v="0"/>
    <x v="0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2"/>
    <x v="3"/>
    <s v="WD"/>
    <s v="Normal"/>
    <x v="22"/>
  </r>
  <r>
    <x v="1034"/>
    <n v="30"/>
    <x v="0"/>
    <x v="9"/>
    <n v="6305"/>
    <s v="Pave"/>
    <s v="NA"/>
    <x v="0"/>
    <x v="1"/>
    <s v="AllPub"/>
    <x v="0"/>
    <s v="Gtl"/>
    <s v="Crawfor"/>
    <s v="Norm"/>
    <s v="Norm"/>
    <x v="0"/>
    <x v="1"/>
    <n v="5"/>
    <n v="7"/>
    <n v="1938"/>
    <s v="30's"/>
    <n v="1950"/>
    <n v="12"/>
    <s v="Y"/>
    <x v="0"/>
    <x v="1"/>
    <x v="1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"/>
    <x v="18"/>
    <s v="WD"/>
    <s v="Normal"/>
    <x v="547"/>
  </r>
  <r>
    <x v="1035"/>
    <n v="20"/>
    <x v="0"/>
    <x v="7"/>
    <n v="11500"/>
    <s v="Pave"/>
    <s v="NA"/>
    <x v="1"/>
    <x v="0"/>
    <s v="AllPub"/>
    <x v="3"/>
    <s v="Gtl"/>
    <s v="Edwards"/>
    <s v="Norm"/>
    <s v="Norm"/>
    <x v="0"/>
    <x v="1"/>
    <n v="4"/>
    <n v="3"/>
    <n v="1957"/>
    <s v="50's"/>
    <n v="1957"/>
    <n v="0"/>
    <s v="N"/>
    <x v="0"/>
    <x v="1"/>
    <x v="1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3"/>
    <x v="50"/>
    <s v="WD"/>
    <s v="Normal"/>
    <x v="548"/>
  </r>
  <r>
    <x v="1036"/>
    <n v="20"/>
    <x v="0"/>
    <x v="30"/>
    <n v="12898"/>
    <s v="Pave"/>
    <s v="NA"/>
    <x v="1"/>
    <x v="3"/>
    <s v="AllPub"/>
    <x v="0"/>
    <s v="Gtl"/>
    <s v="Timber"/>
    <s v="Norm"/>
    <s v="Norm"/>
    <x v="0"/>
    <x v="1"/>
    <n v="9"/>
    <n v="5"/>
    <n v="2007"/>
    <s v="2000's"/>
    <n v="2008"/>
    <n v="1"/>
    <s v="Y"/>
    <x v="1"/>
    <x v="0"/>
    <x v="0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3"/>
    <x v="47"/>
    <s v="WD"/>
    <s v="Normal"/>
    <x v="549"/>
  </r>
  <r>
    <x v="1037"/>
    <n v="60"/>
    <x v="0"/>
    <x v="7"/>
    <n v="9240"/>
    <s v="Pave"/>
    <s v="NA"/>
    <x v="0"/>
    <x v="0"/>
    <s v="AllPub"/>
    <x v="0"/>
    <s v="Gtl"/>
    <s v="CollgCr"/>
    <s v="Norm"/>
    <s v="Norm"/>
    <x v="0"/>
    <x v="0"/>
    <n v="8"/>
    <n v="5"/>
    <n v="2001"/>
    <s v="2000's"/>
    <n v="2002"/>
    <n v="1"/>
    <s v="Y"/>
    <x v="0"/>
    <x v="0"/>
    <x v="0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0"/>
    <x v="2"/>
    <s v="WD"/>
    <s v="Normal"/>
    <x v="544"/>
  </r>
  <r>
    <x v="1038"/>
    <n v="160"/>
    <x v="1"/>
    <x v="36"/>
    <n v="1533"/>
    <s v="Pave"/>
    <s v="NA"/>
    <x v="0"/>
    <x v="0"/>
    <s v="AllPub"/>
    <x v="0"/>
    <s v="Gtl"/>
    <s v="MeadowV"/>
    <s v="Norm"/>
    <s v="Norm"/>
    <x v="4"/>
    <x v="0"/>
    <n v="4"/>
    <n v="6"/>
    <n v="1970"/>
    <s v="70's"/>
    <n v="2008"/>
    <n v="38"/>
    <s v="Y"/>
    <x v="1"/>
    <x v="0"/>
    <x v="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3"/>
    <x v="16"/>
    <s v="WD"/>
    <s v="Normal"/>
    <x v="176"/>
  </r>
  <r>
    <x v="1039"/>
    <n v="180"/>
    <x v="1"/>
    <x v="36"/>
    <n v="1477"/>
    <s v="Pave"/>
    <s v="NA"/>
    <x v="0"/>
    <x v="0"/>
    <s v="AllPub"/>
    <x v="0"/>
    <s v="Gtl"/>
    <s v="MeadowV"/>
    <s v="Norm"/>
    <s v="Norm"/>
    <x v="3"/>
    <x v="4"/>
    <n v="4"/>
    <n v="4"/>
    <n v="1970"/>
    <s v="70's"/>
    <n v="1970"/>
    <n v="0"/>
    <s v="N"/>
    <x v="0"/>
    <x v="1"/>
    <x v="1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3"/>
    <x v="45"/>
    <s v="WD"/>
    <s v="Normal"/>
    <x v="65"/>
  </r>
  <r>
    <x v="1040"/>
    <n v="20"/>
    <x v="0"/>
    <x v="50"/>
    <n v="13125"/>
    <s v="Pave"/>
    <s v="NA"/>
    <x v="0"/>
    <x v="0"/>
    <s v="AllPub"/>
    <x v="2"/>
    <s v="Gtl"/>
    <s v="Sawyer"/>
    <s v="Norm"/>
    <s v="Norm"/>
    <x v="0"/>
    <x v="1"/>
    <n v="5"/>
    <n v="4"/>
    <n v="1957"/>
    <s v="50's"/>
    <n v="2000"/>
    <n v="43"/>
    <s v="Y"/>
    <x v="0"/>
    <x v="0"/>
    <x v="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2"/>
    <x v="52"/>
    <s v="WD"/>
    <s v="Normal"/>
    <x v="106"/>
  </r>
  <r>
    <x v="1041"/>
    <n v="60"/>
    <x v="0"/>
    <x v="7"/>
    <n v="9130"/>
    <s v="Pave"/>
    <s v="NA"/>
    <x v="0"/>
    <x v="0"/>
    <s v="AllPub"/>
    <x v="0"/>
    <s v="Gtl"/>
    <s v="NWAmes"/>
    <s v="Feedr"/>
    <s v="Norm"/>
    <x v="0"/>
    <x v="0"/>
    <n v="6"/>
    <n v="8"/>
    <n v="1966"/>
    <s v="60's"/>
    <n v="2000"/>
    <n v="34"/>
    <s v="Y"/>
    <x v="0"/>
    <x v="0"/>
    <x v="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0"/>
    <x v="22"/>
    <s v="WD"/>
    <s v="Normal"/>
    <x v="151"/>
  </r>
  <r>
    <x v="1042"/>
    <n v="120"/>
    <x v="0"/>
    <x v="47"/>
    <n v="5381"/>
    <s v="Pave"/>
    <s v="NA"/>
    <x v="1"/>
    <x v="0"/>
    <s v="AllPub"/>
    <x v="0"/>
    <s v="Gtl"/>
    <s v="NridgHt"/>
    <s v="Norm"/>
    <s v="Norm"/>
    <x v="4"/>
    <x v="1"/>
    <n v="6"/>
    <n v="5"/>
    <n v="2005"/>
    <s v="2000's"/>
    <n v="2005"/>
    <n v="0"/>
    <s v="N"/>
    <x v="1"/>
    <x v="0"/>
    <x v="0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3"/>
    <x v="30"/>
    <s v="WD"/>
    <s v="Normal"/>
    <x v="420"/>
  </r>
  <r>
    <x v="1043"/>
    <n v="60"/>
    <x v="0"/>
    <x v="58"/>
    <n v="11839"/>
    <s v="Pave"/>
    <s v="NA"/>
    <x v="0"/>
    <x v="0"/>
    <s v="AllPub"/>
    <x v="0"/>
    <s v="Gtl"/>
    <s v="SawyerW"/>
    <s v="Norm"/>
    <s v="Norm"/>
    <x v="0"/>
    <x v="0"/>
    <n v="7"/>
    <n v="5"/>
    <n v="1990"/>
    <s v="90's"/>
    <n v="1990"/>
    <n v="0"/>
    <s v="N"/>
    <x v="0"/>
    <x v="1"/>
    <x v="1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0"/>
    <x v="11"/>
    <s v="WD"/>
    <s v="Normal"/>
    <x v="550"/>
  </r>
  <r>
    <x v="1044"/>
    <n v="20"/>
    <x v="0"/>
    <x v="1"/>
    <n v="9600"/>
    <s v="Pave"/>
    <s v="NA"/>
    <x v="0"/>
    <x v="0"/>
    <s v="AllPub"/>
    <x v="0"/>
    <s v="Gtl"/>
    <s v="NWAmes"/>
    <s v="PosN"/>
    <s v="Norm"/>
    <x v="0"/>
    <x v="1"/>
    <n v="8"/>
    <n v="5"/>
    <n v="1981"/>
    <s v="80's"/>
    <n v="1981"/>
    <n v="0"/>
    <s v="N"/>
    <x v="0"/>
    <x v="1"/>
    <x v="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3"/>
    <x v="20"/>
    <s v="WD"/>
    <s v="Normal"/>
    <x v="551"/>
  </r>
  <r>
    <x v="1045"/>
    <n v="20"/>
    <x v="0"/>
    <x v="7"/>
    <n v="13680"/>
    <s v="Pave"/>
    <s v="NA"/>
    <x v="1"/>
    <x v="0"/>
    <s v="AllPub"/>
    <x v="3"/>
    <s v="Gtl"/>
    <s v="Edwards"/>
    <s v="Norm"/>
    <s v="Norm"/>
    <x v="0"/>
    <x v="1"/>
    <n v="3"/>
    <n v="5"/>
    <n v="1955"/>
    <s v="50's"/>
    <n v="1955"/>
    <n v="0"/>
    <s v="N"/>
    <x v="0"/>
    <x v="1"/>
    <x v="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3"/>
    <x v="25"/>
    <s v="WD"/>
    <s v="Normal"/>
    <x v="552"/>
  </r>
  <r>
    <x v="1046"/>
    <n v="60"/>
    <x v="0"/>
    <x v="5"/>
    <n v="16056"/>
    <s v="Pave"/>
    <s v="NA"/>
    <x v="1"/>
    <x v="0"/>
    <s v="AllPub"/>
    <x v="0"/>
    <s v="Gtl"/>
    <s v="StoneBr"/>
    <s v="Norm"/>
    <s v="Norm"/>
    <x v="0"/>
    <x v="0"/>
    <n v="9"/>
    <n v="5"/>
    <n v="2005"/>
    <s v="2000's"/>
    <n v="2006"/>
    <n v="1"/>
    <s v="Y"/>
    <x v="1"/>
    <x v="0"/>
    <x v="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2"/>
    <x v="10"/>
    <s v="New"/>
    <s v="Partial"/>
    <x v="553"/>
  </r>
  <r>
    <x v="1047"/>
    <n v="20"/>
    <x v="0"/>
    <x v="15"/>
    <n v="9245"/>
    <s v="Pave"/>
    <s v="NA"/>
    <x v="2"/>
    <x v="0"/>
    <s v="AllPub"/>
    <x v="0"/>
    <s v="Gtl"/>
    <s v="CollgCr"/>
    <s v="Norm"/>
    <s v="Norm"/>
    <x v="0"/>
    <x v="1"/>
    <n v="5"/>
    <n v="5"/>
    <n v="1994"/>
    <s v="90's"/>
    <n v="1995"/>
    <n v="1"/>
    <s v="Y"/>
    <x v="0"/>
    <x v="1"/>
    <x v="0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x v="0"/>
    <s v="WD"/>
    <s v="Normal"/>
    <x v="35"/>
  </r>
  <r>
    <x v="1048"/>
    <n v="20"/>
    <x v="0"/>
    <x v="28"/>
    <n v="21750"/>
    <s v="Pave"/>
    <s v="NA"/>
    <x v="0"/>
    <x v="0"/>
    <s v="AllPub"/>
    <x v="0"/>
    <s v="Gtl"/>
    <s v="Mitchel"/>
    <s v="Norm"/>
    <s v="Norm"/>
    <x v="0"/>
    <x v="1"/>
    <n v="5"/>
    <n v="4"/>
    <n v="1960"/>
    <s v="60's"/>
    <n v="2006"/>
    <n v="46"/>
    <s v="Y"/>
    <x v="1"/>
    <x v="0"/>
    <x v="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3"/>
    <x v="7"/>
    <s v="WD"/>
    <s v="Normal"/>
    <x v="99"/>
  </r>
  <r>
    <x v="1049"/>
    <n v="20"/>
    <x v="0"/>
    <x v="3"/>
    <n v="11100"/>
    <s v="Pave"/>
    <s v="NA"/>
    <x v="0"/>
    <x v="2"/>
    <s v="AllPub"/>
    <x v="0"/>
    <s v="Gtl"/>
    <s v="Edwards"/>
    <s v="Norm"/>
    <s v="Norm"/>
    <x v="0"/>
    <x v="1"/>
    <n v="4"/>
    <n v="7"/>
    <n v="1946"/>
    <s v="40's"/>
    <n v="2006"/>
    <n v="60"/>
    <s v="Y"/>
    <x v="1"/>
    <x v="0"/>
    <x v="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4"/>
    <x v="23"/>
    <s v="WD"/>
    <s v="Abnorml"/>
    <x v="554"/>
  </r>
  <r>
    <x v="1050"/>
    <n v="20"/>
    <x v="0"/>
    <x v="43"/>
    <n v="8993"/>
    <s v="Pave"/>
    <s v="NA"/>
    <x v="1"/>
    <x v="0"/>
    <s v="AllPub"/>
    <x v="0"/>
    <s v="Gtl"/>
    <s v="Gilbert"/>
    <s v="Norm"/>
    <s v="Norm"/>
    <x v="0"/>
    <x v="1"/>
    <n v="7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1"/>
    <x v="6"/>
    <s v="New"/>
    <s v="Partial"/>
    <x v="555"/>
  </r>
  <r>
    <x v="1051"/>
    <n v="20"/>
    <x v="0"/>
    <x v="69"/>
    <n v="11175"/>
    <s v="Pave"/>
    <s v="NA"/>
    <x v="1"/>
    <x v="0"/>
    <s v="AllPub"/>
    <x v="2"/>
    <s v="Gtl"/>
    <s v="CollgCr"/>
    <s v="Norm"/>
    <s v="Norm"/>
    <x v="0"/>
    <x v="1"/>
    <n v="7"/>
    <n v="5"/>
    <n v="2007"/>
    <s v="2000's"/>
    <n v="2007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1"/>
    <x v="35"/>
    <s v="New"/>
    <s v="Partial"/>
    <x v="556"/>
  </r>
  <r>
    <x v="1052"/>
    <n v="60"/>
    <x v="0"/>
    <x v="28"/>
    <n v="9500"/>
    <s v="Pave"/>
    <s v="NA"/>
    <x v="0"/>
    <x v="0"/>
    <s v="AllPub"/>
    <x v="2"/>
    <s v="Gtl"/>
    <s v="NAmes"/>
    <s v="Artery"/>
    <s v="Norm"/>
    <x v="0"/>
    <x v="0"/>
    <n v="6"/>
    <n v="6"/>
    <n v="1964"/>
    <s v="60's"/>
    <n v="1978"/>
    <n v="14"/>
    <s v="Y"/>
    <x v="0"/>
    <x v="1"/>
    <x v="1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"/>
    <x v="18"/>
    <s v="WD"/>
    <s v="Normal"/>
    <x v="258"/>
  </r>
  <r>
    <x v="1053"/>
    <n v="20"/>
    <x v="0"/>
    <x v="2"/>
    <n v="8562"/>
    <s v="Pave"/>
    <s v="NA"/>
    <x v="0"/>
    <x v="0"/>
    <s v="AllPub"/>
    <x v="0"/>
    <s v="Mod"/>
    <s v="Edwards"/>
    <s v="Norm"/>
    <s v="Norm"/>
    <x v="0"/>
    <x v="1"/>
    <n v="5"/>
    <n v="6"/>
    <n v="1957"/>
    <s v="50's"/>
    <n v="2002"/>
    <n v="45"/>
    <s v="Y"/>
    <x v="0"/>
    <x v="0"/>
    <x v="0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4"/>
    <x v="19"/>
    <s v="WD"/>
    <s v="Normal"/>
    <x v="469"/>
  </r>
  <r>
    <x v="1054"/>
    <n v="60"/>
    <x v="0"/>
    <x v="48"/>
    <n v="11367"/>
    <s v="Pave"/>
    <s v="NA"/>
    <x v="0"/>
    <x v="0"/>
    <s v="AllPub"/>
    <x v="2"/>
    <s v="Gtl"/>
    <s v="CollgCr"/>
    <s v="Norm"/>
    <s v="Norm"/>
    <x v="0"/>
    <x v="0"/>
    <n v="8"/>
    <n v="5"/>
    <n v="2002"/>
    <s v="2000's"/>
    <n v="2002"/>
    <n v="0"/>
    <s v="N"/>
    <x v="0"/>
    <x v="0"/>
    <x v="0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2"/>
    <x v="17"/>
    <s v="WD"/>
    <s v="Normal"/>
    <x v="498"/>
  </r>
  <r>
    <x v="1055"/>
    <n v="20"/>
    <x v="0"/>
    <x v="95"/>
    <n v="11361"/>
    <s v="Pave"/>
    <s v="NA"/>
    <x v="0"/>
    <x v="0"/>
    <s v="AllPub"/>
    <x v="0"/>
    <s v="Gtl"/>
    <s v="NWAmes"/>
    <s v="Norm"/>
    <s v="Norm"/>
    <x v="0"/>
    <x v="1"/>
    <n v="6"/>
    <n v="5"/>
    <n v="1976"/>
    <s v="70's"/>
    <n v="1976"/>
    <n v="0"/>
    <s v="N"/>
    <x v="0"/>
    <x v="1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0"/>
    <x v="11"/>
    <s v="COD"/>
    <s v="Abnorml"/>
    <x v="63"/>
  </r>
  <r>
    <x v="1056"/>
    <n v="120"/>
    <x v="0"/>
    <x v="68"/>
    <n v="7052"/>
    <s v="Pave"/>
    <s v="NA"/>
    <x v="1"/>
    <x v="0"/>
    <s v="AllPub"/>
    <x v="0"/>
    <s v="Gtl"/>
    <s v="NridgHt"/>
    <s v="Norm"/>
    <s v="Norm"/>
    <x v="3"/>
    <x v="1"/>
    <n v="7"/>
    <n v="5"/>
    <n v="2005"/>
    <s v="2000's"/>
    <n v="2005"/>
    <n v="0"/>
    <s v="N"/>
    <x v="1"/>
    <x v="0"/>
    <x v="0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2"/>
    <x v="51"/>
    <s v="WD"/>
    <s v="Normal"/>
    <x v="557"/>
  </r>
  <r>
    <x v="1057"/>
    <n v="60"/>
    <x v="0"/>
    <x v="7"/>
    <n v="29959"/>
    <s v="Pave"/>
    <s v="NA"/>
    <x v="2"/>
    <x v="0"/>
    <s v="AllPub"/>
    <x v="1"/>
    <s v="Gtl"/>
    <s v="NoRidge"/>
    <s v="Norm"/>
    <s v="Norm"/>
    <x v="0"/>
    <x v="0"/>
    <n v="7"/>
    <n v="6"/>
    <n v="1994"/>
    <s v="90's"/>
    <n v="1994"/>
    <n v="0"/>
    <s v="N"/>
    <x v="0"/>
    <x v="1"/>
    <x v="1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3"/>
    <x v="50"/>
    <s v="WD"/>
    <s v="Normal"/>
    <x v="348"/>
  </r>
  <r>
    <x v="1058"/>
    <n v="60"/>
    <x v="0"/>
    <x v="82"/>
    <n v="11308"/>
    <s v="Pave"/>
    <s v="NA"/>
    <x v="1"/>
    <x v="0"/>
    <s v="AllPub"/>
    <x v="0"/>
    <s v="Gtl"/>
    <s v="NridgHt"/>
    <s v="Norm"/>
    <s v="Norm"/>
    <x v="0"/>
    <x v="0"/>
    <n v="9"/>
    <n v="5"/>
    <n v="2008"/>
    <s v="2000's"/>
    <n v="2008"/>
    <n v="0"/>
    <s v="N"/>
    <x v="1"/>
    <x v="0"/>
    <x v="0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3"/>
    <x v="20"/>
    <s v="WD"/>
    <s v="Normal"/>
    <x v="414"/>
  </r>
  <r>
    <x v="1059"/>
    <n v="50"/>
    <x v="0"/>
    <x v="7"/>
    <n v="11275"/>
    <s v="Pave"/>
    <s v="NA"/>
    <x v="1"/>
    <x v="3"/>
    <s v="AllPub"/>
    <x v="2"/>
    <s v="Mod"/>
    <s v="Crawfor"/>
    <s v="Norm"/>
    <s v="Norm"/>
    <x v="0"/>
    <x v="2"/>
    <n v="6"/>
    <n v="7"/>
    <n v="1932"/>
    <s v="30's"/>
    <n v="1950"/>
    <n v="18"/>
    <s v="Y"/>
    <x v="0"/>
    <x v="1"/>
    <x v="1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"/>
    <x v="34"/>
    <s v="WD"/>
    <s v="Normal"/>
    <x v="117"/>
  </r>
  <r>
    <x v="1060"/>
    <n v="120"/>
    <x v="0"/>
    <x v="62"/>
    <n v="4920"/>
    <s v="Pave"/>
    <s v="NA"/>
    <x v="0"/>
    <x v="0"/>
    <s v="AllPub"/>
    <x v="0"/>
    <s v="Gtl"/>
    <s v="StoneBr"/>
    <s v="Norm"/>
    <s v="Norm"/>
    <x v="3"/>
    <x v="1"/>
    <n v="8"/>
    <n v="5"/>
    <n v="2001"/>
    <s v="2000's"/>
    <n v="2001"/>
    <n v="0"/>
    <s v="N"/>
    <x v="0"/>
    <x v="0"/>
    <x v="0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4"/>
    <x v="23"/>
    <s v="WD"/>
    <s v="Normal"/>
    <x v="268"/>
  </r>
  <r>
    <x v="1061"/>
    <n v="30"/>
    <x v="2"/>
    <x v="53"/>
    <n v="18000"/>
    <s v="Grvl"/>
    <s v="NA"/>
    <x v="0"/>
    <x v="2"/>
    <s v="AllPub"/>
    <x v="0"/>
    <s v="Gtl"/>
    <s v="IDOTRR"/>
    <s v="Norm"/>
    <s v="Norm"/>
    <x v="0"/>
    <x v="1"/>
    <n v="3"/>
    <n v="4"/>
    <n v="1935"/>
    <s v="30's"/>
    <n v="1950"/>
    <n v="15"/>
    <s v="Y"/>
    <x v="0"/>
    <x v="1"/>
    <x v="1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0"/>
    <x v="46"/>
    <s v="ConLD"/>
    <s v="Normal"/>
    <x v="271"/>
  </r>
  <r>
    <x v="1062"/>
    <n v="190"/>
    <x v="1"/>
    <x v="5"/>
    <n v="13600"/>
    <s v="Pave"/>
    <s v="Grvl"/>
    <x v="0"/>
    <x v="0"/>
    <s v="AllPub"/>
    <x v="0"/>
    <s v="Gtl"/>
    <s v="OldTown"/>
    <s v="Norm"/>
    <s v="Norm"/>
    <x v="1"/>
    <x v="0"/>
    <n v="5"/>
    <n v="5"/>
    <n v="1900"/>
    <s v="1900's"/>
    <n v="1950"/>
    <n v="50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1"/>
    <x v="54"/>
    <s v="WD"/>
    <s v="Normal"/>
    <x v="17"/>
  </r>
  <r>
    <x v="1063"/>
    <n v="30"/>
    <x v="1"/>
    <x v="9"/>
    <n v="6000"/>
    <s v="Pave"/>
    <s v="NA"/>
    <x v="0"/>
    <x v="0"/>
    <s v="AllPub"/>
    <x v="0"/>
    <s v="Gtl"/>
    <s v="OldTown"/>
    <s v="Artery"/>
    <s v="Norm"/>
    <x v="0"/>
    <x v="1"/>
    <n v="6"/>
    <n v="6"/>
    <n v="1925"/>
    <s v="20's"/>
    <n v="1980"/>
    <n v="55"/>
    <s v="Y"/>
    <x v="0"/>
    <x v="1"/>
    <x v="1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2"/>
    <x v="10"/>
    <s v="WD"/>
    <s v="Normal"/>
    <x v="191"/>
  </r>
  <r>
    <x v="1064"/>
    <n v="20"/>
    <x v="0"/>
    <x v="7"/>
    <n v="11000"/>
    <s v="Pave"/>
    <s v="NA"/>
    <x v="1"/>
    <x v="0"/>
    <s v="AllPub"/>
    <x v="3"/>
    <s v="Gtl"/>
    <s v="NAmes"/>
    <s v="Norm"/>
    <s v="Norm"/>
    <x v="0"/>
    <x v="1"/>
    <n v="5"/>
    <n v="6"/>
    <n v="1966"/>
    <s v="60's"/>
    <n v="1966"/>
    <n v="0"/>
    <s v="N"/>
    <x v="0"/>
    <x v="1"/>
    <x v="1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3"/>
    <x v="7"/>
    <s v="WD"/>
    <s v="Normal"/>
    <x v="23"/>
  </r>
  <r>
    <x v="1065"/>
    <n v="60"/>
    <x v="0"/>
    <x v="1"/>
    <n v="14000"/>
    <s v="Pave"/>
    <s v="NA"/>
    <x v="0"/>
    <x v="0"/>
    <s v="AllPub"/>
    <x v="0"/>
    <s v="Mod"/>
    <s v="ClearCr"/>
    <s v="Norm"/>
    <s v="Norm"/>
    <x v="0"/>
    <x v="0"/>
    <n v="7"/>
    <n v="5"/>
    <n v="1996"/>
    <s v="90's"/>
    <n v="1997"/>
    <n v="1"/>
    <s v="Y"/>
    <x v="0"/>
    <x v="1"/>
    <x v="0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4"/>
    <x v="23"/>
    <s v="WD"/>
    <s v="Normal"/>
    <x v="558"/>
  </r>
  <r>
    <x v="1066"/>
    <n v="60"/>
    <x v="0"/>
    <x v="83"/>
    <n v="7837"/>
    <s v="Pave"/>
    <s v="NA"/>
    <x v="1"/>
    <x v="0"/>
    <s v="AllPub"/>
    <x v="0"/>
    <s v="Gtl"/>
    <s v="Gilbert"/>
    <s v="Norm"/>
    <s v="Norm"/>
    <x v="0"/>
    <x v="0"/>
    <n v="6"/>
    <n v="7"/>
    <n v="1993"/>
    <s v="90's"/>
    <n v="1994"/>
    <n v="1"/>
    <s v="Y"/>
    <x v="0"/>
    <x v="1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3"/>
    <x v="16"/>
    <s v="WD"/>
    <s v="Normal"/>
    <x v="94"/>
  </r>
  <r>
    <x v="1067"/>
    <n v="60"/>
    <x v="0"/>
    <x v="1"/>
    <n v="9760"/>
    <s v="Pave"/>
    <s v="NA"/>
    <x v="0"/>
    <x v="0"/>
    <s v="AllPub"/>
    <x v="0"/>
    <s v="Mod"/>
    <s v="NAmes"/>
    <s v="Norm"/>
    <s v="Norm"/>
    <x v="0"/>
    <x v="0"/>
    <n v="6"/>
    <n v="6"/>
    <n v="1964"/>
    <s v="60's"/>
    <n v="1964"/>
    <n v="0"/>
    <s v="N"/>
    <x v="0"/>
    <x v="1"/>
    <x v="1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0"/>
    <x v="15"/>
    <s v="WD"/>
    <s v="Normal"/>
    <x v="559"/>
  </r>
  <r>
    <x v="1068"/>
    <n v="160"/>
    <x v="1"/>
    <x v="96"/>
    <n v="3964"/>
    <s v="Pave"/>
    <s v="NA"/>
    <x v="0"/>
    <x v="0"/>
    <s v="AllPub"/>
    <x v="0"/>
    <s v="Gtl"/>
    <s v="MeadowV"/>
    <s v="Norm"/>
    <s v="Norm"/>
    <x v="3"/>
    <x v="0"/>
    <n v="6"/>
    <n v="4"/>
    <n v="1973"/>
    <s v="70's"/>
    <n v="1973"/>
    <n v="0"/>
    <s v="N"/>
    <x v="0"/>
    <x v="1"/>
    <x v="1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2"/>
    <x v="51"/>
    <s v="WD"/>
    <s v="Normal"/>
    <x v="560"/>
  </r>
  <r>
    <x v="1069"/>
    <n v="45"/>
    <x v="0"/>
    <x v="3"/>
    <n v="9600"/>
    <s v="Pave"/>
    <s v="NA"/>
    <x v="0"/>
    <x v="0"/>
    <s v="AllPub"/>
    <x v="0"/>
    <s v="Gtl"/>
    <s v="NAmes"/>
    <s v="Norm"/>
    <s v="Norm"/>
    <x v="0"/>
    <x v="3"/>
    <n v="5"/>
    <n v="7"/>
    <n v="1949"/>
    <s v="40's"/>
    <n v="2003"/>
    <n v="54"/>
    <s v="Y"/>
    <x v="0"/>
    <x v="0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x v="1"/>
    <s v="WD"/>
    <s v="Normal"/>
    <x v="152"/>
  </r>
  <r>
    <x v="1070"/>
    <n v="20"/>
    <x v="0"/>
    <x v="12"/>
    <n v="10152"/>
    <s v="Pave"/>
    <s v="NA"/>
    <x v="0"/>
    <x v="0"/>
    <s v="AllPub"/>
    <x v="0"/>
    <s v="Gtl"/>
    <s v="NAmes"/>
    <s v="Norm"/>
    <s v="Norm"/>
    <x v="0"/>
    <x v="1"/>
    <n v="5"/>
    <n v="5"/>
    <n v="1956"/>
    <s v="50's"/>
    <n v="1956"/>
    <n v="0"/>
    <s v="N"/>
    <x v="0"/>
    <x v="1"/>
    <x v="1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"/>
    <x v="18"/>
    <s v="WD"/>
    <s v="Normal"/>
    <x v="152"/>
  </r>
  <r>
    <x v="1071"/>
    <n v="60"/>
    <x v="0"/>
    <x v="38"/>
    <n v="11700"/>
    <s v="Pave"/>
    <s v="NA"/>
    <x v="0"/>
    <x v="0"/>
    <s v="AllPub"/>
    <x v="0"/>
    <s v="Gtl"/>
    <s v="NWAmes"/>
    <s v="RRAn"/>
    <s v="Norm"/>
    <x v="0"/>
    <x v="0"/>
    <n v="6"/>
    <n v="6"/>
    <n v="1968"/>
    <s v="60's"/>
    <n v="1968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3"/>
    <x v="16"/>
    <s v="WD"/>
    <s v="Normal"/>
    <x v="23"/>
  </r>
  <r>
    <x v="1072"/>
    <n v="50"/>
    <x v="0"/>
    <x v="9"/>
    <n v="7585"/>
    <s v="Pave"/>
    <s v="NA"/>
    <x v="0"/>
    <x v="0"/>
    <s v="AllPub"/>
    <x v="0"/>
    <s v="Gtl"/>
    <s v="Edwards"/>
    <s v="Artery"/>
    <s v="Norm"/>
    <x v="0"/>
    <x v="2"/>
    <n v="5"/>
    <n v="3"/>
    <n v="1948"/>
    <s v="40's"/>
    <n v="1950"/>
    <n v="2"/>
    <s v="Y"/>
    <x v="0"/>
    <x v="1"/>
    <x v="1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2"/>
    <x v="33"/>
    <s v="WD"/>
    <s v="Normal"/>
    <x v="561"/>
  </r>
  <r>
    <x v="1073"/>
    <n v="60"/>
    <x v="0"/>
    <x v="6"/>
    <n v="7950"/>
    <s v="Pave"/>
    <s v="NA"/>
    <x v="1"/>
    <x v="1"/>
    <s v="AllPub"/>
    <x v="2"/>
    <s v="Gtl"/>
    <s v="Edwards"/>
    <s v="Norm"/>
    <s v="Norm"/>
    <x v="0"/>
    <x v="0"/>
    <n v="6"/>
    <n v="6"/>
    <n v="1977"/>
    <s v="70's"/>
    <n v="1977"/>
    <n v="0"/>
    <s v="N"/>
    <x v="0"/>
    <x v="1"/>
    <x v="1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3"/>
    <x v="20"/>
    <s v="WD"/>
    <s v="Normal"/>
    <x v="432"/>
  </r>
  <r>
    <x v="1074"/>
    <n v="20"/>
    <x v="0"/>
    <x v="22"/>
    <n v="8556"/>
    <s v="Pave"/>
    <s v="NA"/>
    <x v="0"/>
    <x v="0"/>
    <s v="AllPub"/>
    <x v="0"/>
    <s v="Gtl"/>
    <s v="CollgCr"/>
    <s v="Norm"/>
    <s v="Norm"/>
    <x v="0"/>
    <x v="1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x v="1"/>
    <s v="WD"/>
    <s v="Normal"/>
    <x v="543"/>
  </r>
  <r>
    <x v="1075"/>
    <n v="70"/>
    <x v="0"/>
    <x v="6"/>
    <n v="13125"/>
    <s v="Pave"/>
    <s v="NA"/>
    <x v="0"/>
    <x v="0"/>
    <s v="AllPub"/>
    <x v="0"/>
    <s v="Gtl"/>
    <s v="Crawfor"/>
    <s v="Norm"/>
    <s v="Norm"/>
    <x v="0"/>
    <x v="0"/>
    <n v="7"/>
    <n v="6"/>
    <n v="1940"/>
    <s v="40's"/>
    <n v="1984"/>
    <n v="44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1"/>
    <x v="12"/>
    <s v="CWD"/>
    <s v="Normal"/>
    <x v="61"/>
  </r>
  <r>
    <x v="1076"/>
    <n v="50"/>
    <x v="0"/>
    <x v="3"/>
    <n v="10800"/>
    <s v="Pave"/>
    <s v="Grvl"/>
    <x v="0"/>
    <x v="0"/>
    <s v="AllPub"/>
    <x v="0"/>
    <s v="Gtl"/>
    <s v="OldTown"/>
    <s v="Norm"/>
    <s v="Norm"/>
    <x v="0"/>
    <x v="2"/>
    <n v="5"/>
    <n v="8"/>
    <n v="1936"/>
    <s v="30's"/>
    <n v="1989"/>
    <n v="53"/>
    <s v="Y"/>
    <x v="0"/>
    <x v="1"/>
    <x v="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2"/>
    <x v="42"/>
    <s v="WD"/>
    <s v="Normal"/>
    <x v="40"/>
  </r>
  <r>
    <x v="1077"/>
    <n v="20"/>
    <x v="0"/>
    <x v="7"/>
    <n v="15870"/>
    <s v="Pave"/>
    <s v="NA"/>
    <x v="1"/>
    <x v="0"/>
    <s v="AllPub"/>
    <x v="2"/>
    <s v="Gtl"/>
    <s v="NAmes"/>
    <s v="Norm"/>
    <s v="Norm"/>
    <x v="0"/>
    <x v="1"/>
    <n v="5"/>
    <n v="5"/>
    <n v="1969"/>
    <s v="60's"/>
    <n v="1969"/>
    <n v="0"/>
    <s v="N"/>
    <x v="0"/>
    <x v="1"/>
    <x v="1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2"/>
    <x v="40"/>
    <s v="WD"/>
    <s v="Abnorml"/>
    <x v="562"/>
  </r>
  <r>
    <x v="1078"/>
    <n v="120"/>
    <x v="1"/>
    <x v="75"/>
    <n v="4435"/>
    <s v="Pave"/>
    <s v="NA"/>
    <x v="0"/>
    <x v="0"/>
    <s v="AllPub"/>
    <x v="0"/>
    <s v="Gtl"/>
    <s v="CollgCr"/>
    <s v="Norm"/>
    <s v="Norm"/>
    <x v="3"/>
    <x v="1"/>
    <n v="6"/>
    <n v="5"/>
    <n v="2004"/>
    <s v="2000's"/>
    <n v="2004"/>
    <n v="0"/>
    <s v="N"/>
    <x v="0"/>
    <x v="0"/>
    <x v="0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2"/>
    <x v="28"/>
    <s v="WD"/>
    <s v="Normal"/>
    <x v="563"/>
  </r>
  <r>
    <x v="1079"/>
    <n v="20"/>
    <x v="0"/>
    <x v="0"/>
    <n v="8775"/>
    <s v="Pave"/>
    <s v="NA"/>
    <x v="0"/>
    <x v="0"/>
    <s v="AllPub"/>
    <x v="0"/>
    <s v="Gtl"/>
    <s v="CollgCr"/>
    <s v="Norm"/>
    <s v="Norm"/>
    <x v="0"/>
    <x v="1"/>
    <n v="5"/>
    <n v="5"/>
    <n v="1994"/>
    <s v="90's"/>
    <n v="1994"/>
    <n v="0"/>
    <s v="N"/>
    <x v="0"/>
    <x v="1"/>
    <x v="1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1"/>
    <x v="48"/>
    <s v="WD"/>
    <s v="Normal"/>
    <x v="288"/>
  </r>
  <r>
    <x v="1080"/>
    <n v="20"/>
    <x v="0"/>
    <x v="1"/>
    <n v="11040"/>
    <s v="Pave"/>
    <s v="NA"/>
    <x v="0"/>
    <x v="0"/>
    <s v="AllPub"/>
    <x v="0"/>
    <s v="Gtl"/>
    <s v="NWAmes"/>
    <s v="Norm"/>
    <s v="Norm"/>
    <x v="0"/>
    <x v="1"/>
    <n v="6"/>
    <n v="7"/>
    <n v="1971"/>
    <s v="70's"/>
    <n v="2004"/>
    <n v="33"/>
    <s v="Y"/>
    <x v="0"/>
    <x v="0"/>
    <x v="0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0"/>
    <x v="41"/>
    <s v="COD"/>
    <s v="Abnorml"/>
    <x v="35"/>
  </r>
  <r>
    <x v="1081"/>
    <n v="20"/>
    <x v="0"/>
    <x v="6"/>
    <n v="7500"/>
    <s v="Pave"/>
    <s v="NA"/>
    <x v="0"/>
    <x v="0"/>
    <s v="AllPub"/>
    <x v="2"/>
    <s v="Gtl"/>
    <s v="Sawyer"/>
    <s v="Feedr"/>
    <s v="Norm"/>
    <x v="0"/>
    <x v="1"/>
    <n v="5"/>
    <n v="5"/>
    <n v="1963"/>
    <s v="60's"/>
    <n v="1963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4"/>
    <x v="38"/>
    <s v="WD"/>
    <s v="Normal"/>
    <x v="325"/>
  </r>
  <r>
    <x v="1082"/>
    <n v="20"/>
    <x v="0"/>
    <x v="10"/>
    <n v="8749"/>
    <s v="Pave"/>
    <s v="NA"/>
    <x v="0"/>
    <x v="0"/>
    <s v="AllPub"/>
    <x v="0"/>
    <s v="Gtl"/>
    <s v="CollgCr"/>
    <s v="Norm"/>
    <s v="Norm"/>
    <x v="0"/>
    <x v="1"/>
    <n v="7"/>
    <n v="5"/>
    <n v="2002"/>
    <s v="2000's"/>
    <n v="2002"/>
    <n v="0"/>
    <s v="N"/>
    <x v="0"/>
    <x v="0"/>
    <x v="0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1"/>
    <x v="54"/>
    <s v="WD"/>
    <s v="Normal"/>
    <x v="156"/>
  </r>
  <r>
    <x v="1083"/>
    <n v="20"/>
    <x v="0"/>
    <x v="1"/>
    <n v="8800"/>
    <s v="Pave"/>
    <s v="NA"/>
    <x v="0"/>
    <x v="0"/>
    <s v="AllPub"/>
    <x v="0"/>
    <s v="Gtl"/>
    <s v="NAmes"/>
    <s v="Norm"/>
    <s v="Norm"/>
    <x v="0"/>
    <x v="1"/>
    <n v="6"/>
    <n v="6"/>
    <n v="1964"/>
    <s v="60's"/>
    <n v="1964"/>
    <n v="0"/>
    <s v="N"/>
    <x v="0"/>
    <x v="1"/>
    <x v="1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2"/>
    <x v="40"/>
    <s v="WD"/>
    <s v="Normal"/>
    <x v="39"/>
  </r>
  <r>
    <x v="1084"/>
    <n v="60"/>
    <x v="0"/>
    <x v="7"/>
    <n v="13031"/>
    <s v="Pave"/>
    <s v="NA"/>
    <x v="2"/>
    <x v="0"/>
    <s v="AllPub"/>
    <x v="2"/>
    <s v="Gtl"/>
    <s v="Gilbert"/>
    <s v="Norm"/>
    <s v="Norm"/>
    <x v="0"/>
    <x v="0"/>
    <n v="6"/>
    <n v="5"/>
    <n v="1995"/>
    <s v="90's"/>
    <n v="1996"/>
    <n v="1"/>
    <s v="Y"/>
    <x v="0"/>
    <x v="1"/>
    <x v="0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2"/>
    <x v="10"/>
    <s v="WD"/>
    <s v="Normal"/>
    <x v="229"/>
  </r>
  <r>
    <x v="1085"/>
    <n v="85"/>
    <x v="0"/>
    <x v="43"/>
    <n v="9069"/>
    <s v="Pave"/>
    <s v="NA"/>
    <x v="0"/>
    <x v="0"/>
    <s v="AllPub"/>
    <x v="0"/>
    <s v="Gtl"/>
    <s v="SawyerW"/>
    <s v="Norm"/>
    <s v="Norm"/>
    <x v="0"/>
    <x v="4"/>
    <n v="6"/>
    <n v="6"/>
    <n v="1992"/>
    <s v="90's"/>
    <n v="1992"/>
    <n v="0"/>
    <s v="N"/>
    <x v="0"/>
    <x v="1"/>
    <x v="1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4"/>
    <x v="23"/>
    <s v="WD"/>
    <s v="Normal"/>
    <x v="257"/>
  </r>
  <r>
    <x v="1086"/>
    <n v="160"/>
    <x v="1"/>
    <x v="7"/>
    <n v="1974"/>
    <s v="Pave"/>
    <s v="NA"/>
    <x v="0"/>
    <x v="0"/>
    <s v="AllPub"/>
    <x v="0"/>
    <s v="Gtl"/>
    <s v="MeadowV"/>
    <s v="Norm"/>
    <s v="Norm"/>
    <x v="3"/>
    <x v="0"/>
    <n v="4"/>
    <n v="5"/>
    <n v="1973"/>
    <s v="70's"/>
    <n v="1973"/>
    <n v="0"/>
    <s v="N"/>
    <x v="0"/>
    <x v="1"/>
    <x v="1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4"/>
    <x v="19"/>
    <s v="WD"/>
    <s v="Normal"/>
    <x v="564"/>
  </r>
  <r>
    <x v="1087"/>
    <n v="60"/>
    <x v="3"/>
    <x v="5"/>
    <n v="10574"/>
    <s v="Pave"/>
    <s v="NA"/>
    <x v="0"/>
    <x v="0"/>
    <s v="AllPub"/>
    <x v="0"/>
    <s v="Gtl"/>
    <s v="Somerst"/>
    <s v="Norm"/>
    <s v="Norm"/>
    <x v="0"/>
    <x v="0"/>
    <n v="8"/>
    <n v="5"/>
    <n v="2005"/>
    <s v="2000's"/>
    <n v="2006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3"/>
    <x v="16"/>
    <s v="WD"/>
    <s v="Normal"/>
    <x v="565"/>
  </r>
  <r>
    <x v="1088"/>
    <n v="160"/>
    <x v="1"/>
    <x v="29"/>
    <n v="2522"/>
    <s v="Pave"/>
    <s v="NA"/>
    <x v="0"/>
    <x v="0"/>
    <s v="AllPub"/>
    <x v="0"/>
    <s v="Gtl"/>
    <s v="Edwards"/>
    <s v="Norm"/>
    <s v="Norm"/>
    <x v="4"/>
    <x v="0"/>
    <n v="7"/>
    <n v="5"/>
    <n v="2004"/>
    <s v="2000's"/>
    <n v="2004"/>
    <n v="0"/>
    <s v="N"/>
    <x v="0"/>
    <x v="0"/>
    <x v="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x v="42"/>
    <s v="WD"/>
    <s v="Normal"/>
    <x v="381"/>
  </r>
  <r>
    <x v="1089"/>
    <n v="120"/>
    <x v="3"/>
    <x v="75"/>
    <n v="3316"/>
    <s v="Pave"/>
    <s v="Pave"/>
    <x v="1"/>
    <x v="0"/>
    <s v="AllPub"/>
    <x v="0"/>
    <s v="Gtl"/>
    <s v="Somerst"/>
    <s v="Norm"/>
    <s v="Norm"/>
    <x v="3"/>
    <x v="1"/>
    <n v="8"/>
    <n v="5"/>
    <n v="2005"/>
    <s v="2000's"/>
    <n v="2005"/>
    <n v="0"/>
    <s v="N"/>
    <x v="1"/>
    <x v="0"/>
    <x v="0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2"/>
    <x v="42"/>
    <s v="WD"/>
    <s v="Normal"/>
    <x v="531"/>
  </r>
  <r>
    <x v="1090"/>
    <n v="90"/>
    <x v="0"/>
    <x v="3"/>
    <n v="8544"/>
    <s v="Pave"/>
    <s v="NA"/>
    <x v="0"/>
    <x v="0"/>
    <s v="AllPub"/>
    <x v="2"/>
    <s v="Gtl"/>
    <s v="NAmes"/>
    <s v="Norm"/>
    <s v="Norm"/>
    <x v="2"/>
    <x v="1"/>
    <n v="3"/>
    <n v="4"/>
    <n v="1950"/>
    <s v="50's"/>
    <n v="1950"/>
    <n v="0"/>
    <s v="N"/>
    <x v="0"/>
    <x v="1"/>
    <x v="1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x v="25"/>
    <s v="WD"/>
    <s v="Normal"/>
    <x v="566"/>
  </r>
  <r>
    <x v="1091"/>
    <n v="160"/>
    <x v="3"/>
    <x v="29"/>
    <n v="2160"/>
    <s v="Pave"/>
    <s v="Pave"/>
    <x v="0"/>
    <x v="0"/>
    <s v="AllPub"/>
    <x v="0"/>
    <s v="Gtl"/>
    <s v="Somerst"/>
    <s v="Norm"/>
    <s v="Norm"/>
    <x v="4"/>
    <x v="0"/>
    <n v="7"/>
    <n v="5"/>
    <n v="1999"/>
    <s v="90's"/>
    <n v="2000"/>
    <n v="1"/>
    <s v="Y"/>
    <x v="0"/>
    <x v="0"/>
    <x v="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0"/>
    <x v="49"/>
    <s v="WD"/>
    <s v="Normal"/>
    <x v="39"/>
  </r>
  <r>
    <x v="1092"/>
    <n v="50"/>
    <x v="0"/>
    <x v="3"/>
    <n v="8400"/>
    <s v="Pave"/>
    <s v="NA"/>
    <x v="0"/>
    <x v="1"/>
    <s v="AllPub"/>
    <x v="0"/>
    <s v="Gtl"/>
    <s v="SWISU"/>
    <s v="Norm"/>
    <s v="Norm"/>
    <x v="0"/>
    <x v="2"/>
    <n v="6"/>
    <n v="5"/>
    <n v="1925"/>
    <s v="20's"/>
    <n v="1950"/>
    <n v="25"/>
    <s v="Y"/>
    <x v="0"/>
    <x v="1"/>
    <x v="1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0"/>
    <x v="15"/>
    <s v="WD"/>
    <s v="Normal"/>
    <x v="73"/>
  </r>
  <r>
    <x v="1093"/>
    <n v="20"/>
    <x v="0"/>
    <x v="52"/>
    <n v="9230"/>
    <s v="Pave"/>
    <s v="NA"/>
    <x v="0"/>
    <x v="0"/>
    <s v="AllPub"/>
    <x v="2"/>
    <s v="Gtl"/>
    <s v="NAmes"/>
    <s v="Feedr"/>
    <s v="Norm"/>
    <x v="0"/>
    <x v="1"/>
    <n v="5"/>
    <n v="8"/>
    <n v="1965"/>
    <s v="60's"/>
    <n v="1998"/>
    <n v="33"/>
    <s v="Y"/>
    <x v="0"/>
    <x v="1"/>
    <x v="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2"/>
    <x v="14"/>
    <s v="WD"/>
    <s v="Normal"/>
    <x v="363"/>
  </r>
  <r>
    <x v="1094"/>
    <n v="20"/>
    <x v="0"/>
    <x v="22"/>
    <n v="5868"/>
    <s v="Pave"/>
    <s v="NA"/>
    <x v="0"/>
    <x v="0"/>
    <s v="AllPub"/>
    <x v="0"/>
    <s v="Gtl"/>
    <s v="NAmes"/>
    <s v="Norm"/>
    <s v="Norm"/>
    <x v="0"/>
    <x v="1"/>
    <n v="5"/>
    <n v="7"/>
    <n v="1956"/>
    <s v="50's"/>
    <n v="2000"/>
    <n v="44"/>
    <s v="Y"/>
    <x v="0"/>
    <x v="0"/>
    <x v="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4"/>
    <x v="19"/>
    <s v="WD"/>
    <s v="Normal"/>
    <x v="275"/>
  </r>
  <r>
    <x v="1095"/>
    <n v="20"/>
    <x v="0"/>
    <x v="38"/>
    <n v="9317"/>
    <s v="Pave"/>
    <s v="NA"/>
    <x v="1"/>
    <x v="0"/>
    <s v="AllPub"/>
    <x v="0"/>
    <s v="Gtl"/>
    <s v="CollgCr"/>
    <s v="Norm"/>
    <s v="Norm"/>
    <x v="0"/>
    <x v="1"/>
    <n v="6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"/>
    <x v="34"/>
    <s v="WD"/>
    <s v="Normal"/>
    <x v="567"/>
  </r>
  <r>
    <x v="1096"/>
    <n v="70"/>
    <x v="1"/>
    <x v="3"/>
    <n v="6882"/>
    <s v="Pave"/>
    <s v="NA"/>
    <x v="0"/>
    <x v="0"/>
    <s v="AllPub"/>
    <x v="0"/>
    <s v="Gtl"/>
    <s v="IDOTRR"/>
    <s v="Norm"/>
    <s v="Norm"/>
    <x v="0"/>
    <x v="0"/>
    <n v="6"/>
    <n v="7"/>
    <n v="1914"/>
    <s v="10's"/>
    <n v="2006"/>
    <n v="92"/>
    <s v="Y"/>
    <x v="1"/>
    <x v="0"/>
    <x v="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"/>
    <x v="34"/>
    <s v="WD"/>
    <s v="Normal"/>
    <x v="47"/>
  </r>
  <r>
    <x v="1097"/>
    <n v="120"/>
    <x v="0"/>
    <x v="7"/>
    <n v="3696"/>
    <s v="Pave"/>
    <s v="NA"/>
    <x v="0"/>
    <x v="0"/>
    <s v="AllPub"/>
    <x v="0"/>
    <s v="Gtl"/>
    <s v="StoneBr"/>
    <s v="Norm"/>
    <s v="Norm"/>
    <x v="3"/>
    <x v="1"/>
    <n v="8"/>
    <n v="5"/>
    <n v="1986"/>
    <s v="80's"/>
    <n v="1986"/>
    <n v="0"/>
    <s v="N"/>
    <x v="0"/>
    <x v="1"/>
    <x v="1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1"/>
    <x v="35"/>
    <s v="WD"/>
    <s v="Normal"/>
    <x v="40"/>
  </r>
  <r>
    <x v="1098"/>
    <n v="50"/>
    <x v="1"/>
    <x v="9"/>
    <n v="6000"/>
    <s v="Pave"/>
    <s v="NA"/>
    <x v="0"/>
    <x v="0"/>
    <s v="AllPub"/>
    <x v="0"/>
    <s v="Gtl"/>
    <s v="BrkSide"/>
    <s v="Norm"/>
    <s v="Norm"/>
    <x v="0"/>
    <x v="2"/>
    <n v="4"/>
    <n v="6"/>
    <n v="1936"/>
    <s v="30's"/>
    <n v="1950"/>
    <n v="14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3"/>
    <x v="20"/>
    <s v="WD"/>
    <s v="Normal"/>
    <x v="113"/>
  </r>
  <r>
    <x v="1099"/>
    <n v="20"/>
    <x v="0"/>
    <x v="51"/>
    <n v="11880"/>
    <s v="Pave"/>
    <s v="NA"/>
    <x v="1"/>
    <x v="0"/>
    <s v="AllPub"/>
    <x v="0"/>
    <s v="Gtl"/>
    <s v="NWAmes"/>
    <s v="RRAn"/>
    <s v="Norm"/>
    <x v="0"/>
    <x v="1"/>
    <n v="7"/>
    <n v="5"/>
    <n v="1978"/>
    <s v="70's"/>
    <n v="1978"/>
    <n v="0"/>
    <s v="N"/>
    <x v="0"/>
    <x v="1"/>
    <x v="1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3"/>
    <x v="45"/>
    <s v="COD"/>
    <s v="Abnorml"/>
    <x v="14"/>
  </r>
  <r>
    <x v="1100"/>
    <n v="30"/>
    <x v="0"/>
    <x v="3"/>
    <n v="8400"/>
    <s v="Pave"/>
    <s v="NA"/>
    <x v="0"/>
    <x v="1"/>
    <s v="AllPub"/>
    <x v="0"/>
    <s v="Gtl"/>
    <s v="SWISU"/>
    <s v="Norm"/>
    <s v="Norm"/>
    <x v="0"/>
    <x v="1"/>
    <n v="2"/>
    <n v="5"/>
    <n v="1920"/>
    <s v="20's"/>
    <n v="1950"/>
    <n v="30"/>
    <s v="Y"/>
    <x v="0"/>
    <x v="1"/>
    <x v="1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3"/>
    <x v="50"/>
    <s v="WD"/>
    <s v="Normal"/>
    <x v="284"/>
  </r>
  <r>
    <x v="1101"/>
    <n v="20"/>
    <x v="0"/>
    <x v="24"/>
    <n v="9758"/>
    <s v="Pave"/>
    <s v="NA"/>
    <x v="1"/>
    <x v="0"/>
    <s v="AllPub"/>
    <x v="0"/>
    <s v="Gtl"/>
    <s v="NAmes"/>
    <s v="Norm"/>
    <s v="Norm"/>
    <x v="0"/>
    <x v="1"/>
    <n v="5"/>
    <n v="5"/>
    <n v="1971"/>
    <s v="70's"/>
    <n v="1971"/>
    <n v="0"/>
    <s v="N"/>
    <x v="0"/>
    <x v="1"/>
    <x v="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1"/>
    <x v="12"/>
    <s v="WD"/>
    <s v="Normal"/>
    <x v="303"/>
  </r>
  <r>
    <x v="1102"/>
    <n v="20"/>
    <x v="0"/>
    <x v="10"/>
    <n v="7000"/>
    <s v="Pave"/>
    <s v="NA"/>
    <x v="0"/>
    <x v="0"/>
    <s v="AllPub"/>
    <x v="0"/>
    <s v="Gtl"/>
    <s v="NAmes"/>
    <s v="Norm"/>
    <s v="Norm"/>
    <x v="0"/>
    <x v="1"/>
    <n v="5"/>
    <n v="7"/>
    <n v="1960"/>
    <s v="60's"/>
    <n v="2002"/>
    <n v="42"/>
    <s v="Y"/>
    <x v="0"/>
    <x v="0"/>
    <x v="0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1"/>
    <x v="48"/>
    <s v="WD"/>
    <s v="Family"/>
    <x v="152"/>
  </r>
  <r>
    <x v="1103"/>
    <n v="20"/>
    <x v="0"/>
    <x v="63"/>
    <n v="8910"/>
    <s v="Pave"/>
    <s v="NA"/>
    <x v="0"/>
    <x v="0"/>
    <s v="AllPub"/>
    <x v="2"/>
    <s v="Gtl"/>
    <s v="NAmes"/>
    <s v="Norm"/>
    <s v="Norm"/>
    <x v="0"/>
    <x v="1"/>
    <n v="6"/>
    <n v="6"/>
    <n v="1959"/>
    <s v="50's"/>
    <n v="1959"/>
    <n v="0"/>
    <s v="N"/>
    <x v="0"/>
    <x v="1"/>
    <x v="1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2"/>
    <x v="10"/>
    <s v="WD"/>
    <s v="Normal"/>
    <x v="432"/>
  </r>
  <r>
    <x v="1104"/>
    <n v="160"/>
    <x v="1"/>
    <x v="29"/>
    <n v="2016"/>
    <s v="Pave"/>
    <s v="NA"/>
    <x v="0"/>
    <x v="0"/>
    <s v="AllPub"/>
    <x v="0"/>
    <s v="Gtl"/>
    <s v="BrDale"/>
    <s v="Norm"/>
    <s v="Norm"/>
    <x v="3"/>
    <x v="0"/>
    <n v="5"/>
    <n v="5"/>
    <n v="1970"/>
    <s v="70's"/>
    <n v="1970"/>
    <n v="0"/>
    <s v="N"/>
    <x v="0"/>
    <x v="1"/>
    <x v="1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1"/>
    <x v="48"/>
    <s v="WD"/>
    <s v="Normal"/>
    <x v="179"/>
  </r>
  <r>
    <x v="1105"/>
    <n v="60"/>
    <x v="0"/>
    <x v="18"/>
    <n v="12256"/>
    <s v="Pave"/>
    <s v="NA"/>
    <x v="1"/>
    <x v="0"/>
    <s v="AllPub"/>
    <x v="2"/>
    <s v="Gtl"/>
    <s v="NoRidge"/>
    <s v="Norm"/>
    <s v="Norm"/>
    <x v="0"/>
    <x v="0"/>
    <n v="8"/>
    <n v="5"/>
    <n v="1994"/>
    <s v="90's"/>
    <n v="1995"/>
    <n v="1"/>
    <s v="Y"/>
    <x v="0"/>
    <x v="1"/>
    <x v="0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4"/>
    <x v="23"/>
    <s v="WD"/>
    <s v="Normal"/>
    <x v="357"/>
  </r>
  <r>
    <x v="1106"/>
    <n v="20"/>
    <x v="0"/>
    <x v="99"/>
    <n v="10357"/>
    <s v="Pave"/>
    <s v="NA"/>
    <x v="1"/>
    <x v="0"/>
    <s v="AllPub"/>
    <x v="2"/>
    <s v="Gtl"/>
    <s v="SawyerW"/>
    <s v="Feedr"/>
    <s v="Norm"/>
    <x v="0"/>
    <x v="1"/>
    <n v="7"/>
    <n v="5"/>
    <n v="1990"/>
    <s v="90's"/>
    <n v="1991"/>
    <n v="1"/>
    <s v="Y"/>
    <x v="0"/>
    <x v="1"/>
    <x v="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x v="1"/>
    <s v="WD"/>
    <s v="Normal"/>
    <x v="31"/>
  </r>
  <r>
    <x v="1107"/>
    <n v="60"/>
    <x v="0"/>
    <x v="103"/>
    <n v="23257"/>
    <s v="Pave"/>
    <s v="NA"/>
    <x v="3"/>
    <x v="3"/>
    <s v="AllPub"/>
    <x v="3"/>
    <s v="Gtl"/>
    <s v="Gilbert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x v="24"/>
    <s v="New"/>
    <s v="Partial"/>
    <x v="568"/>
  </r>
  <r>
    <x v="1108"/>
    <n v="60"/>
    <x v="0"/>
    <x v="7"/>
    <n v="8063"/>
    <s v="Pave"/>
    <s v="NA"/>
    <x v="0"/>
    <x v="0"/>
    <s v="AllPub"/>
    <x v="0"/>
    <s v="Gtl"/>
    <s v="Gilbert"/>
    <s v="Norm"/>
    <s v="Norm"/>
    <x v="0"/>
    <x v="0"/>
    <n v="6"/>
    <n v="5"/>
    <n v="2000"/>
    <s v="2000's"/>
    <n v="2000"/>
    <n v="0"/>
    <s v="N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1"/>
    <x v="44"/>
    <s v="WD"/>
    <s v="Abnorml"/>
    <x v="111"/>
  </r>
  <r>
    <x v="1109"/>
    <n v="20"/>
    <x v="0"/>
    <x v="54"/>
    <n v="11362"/>
    <s v="Pave"/>
    <s v="NA"/>
    <x v="1"/>
    <x v="0"/>
    <s v="AllPub"/>
    <x v="0"/>
    <s v="Gtl"/>
    <s v="NridgHt"/>
    <s v="Norm"/>
    <s v="Norm"/>
    <x v="0"/>
    <x v="1"/>
    <n v="8"/>
    <n v="5"/>
    <n v="2004"/>
    <s v="2000's"/>
    <n v="2005"/>
    <n v="1"/>
    <s v="Y"/>
    <x v="1"/>
    <x v="0"/>
    <x v="0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3"/>
    <x v="43"/>
    <s v="WD"/>
    <s v="Normal"/>
    <x v="255"/>
  </r>
  <r>
    <x v="1110"/>
    <n v="60"/>
    <x v="0"/>
    <x v="7"/>
    <n v="8000"/>
    <s v="Pave"/>
    <s v="NA"/>
    <x v="0"/>
    <x v="0"/>
    <s v="AllPub"/>
    <x v="0"/>
    <s v="Gtl"/>
    <s v="Gilbert"/>
    <s v="Norm"/>
    <s v="Norm"/>
    <x v="0"/>
    <x v="0"/>
    <n v="6"/>
    <n v="5"/>
    <n v="1995"/>
    <s v="90's"/>
    <n v="1996"/>
    <n v="1"/>
    <s v="Y"/>
    <x v="0"/>
    <x v="1"/>
    <x v="0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0"/>
    <x v="15"/>
    <s v="WD"/>
    <s v="Normal"/>
    <x v="304"/>
  </r>
  <r>
    <x v="1111"/>
    <n v="60"/>
    <x v="0"/>
    <x v="1"/>
    <n v="10480"/>
    <s v="Pave"/>
    <s v="NA"/>
    <x v="0"/>
    <x v="0"/>
    <s v="AllPub"/>
    <x v="0"/>
    <s v="Gtl"/>
    <s v="NWAmes"/>
    <s v="Norm"/>
    <s v="Norm"/>
    <x v="0"/>
    <x v="0"/>
    <n v="7"/>
    <n v="6"/>
    <n v="1976"/>
    <s v="70's"/>
    <n v="1976"/>
    <n v="0"/>
    <s v="N"/>
    <x v="0"/>
    <x v="1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0"/>
    <x v="2"/>
    <s v="WD"/>
    <s v="Normal"/>
    <x v="93"/>
  </r>
  <r>
    <x v="1112"/>
    <n v="20"/>
    <x v="0"/>
    <x v="43"/>
    <n v="7100"/>
    <s v="Pave"/>
    <s v="NA"/>
    <x v="1"/>
    <x v="0"/>
    <s v="AllPub"/>
    <x v="2"/>
    <s v="Gtl"/>
    <s v="NAmes"/>
    <s v="Norm"/>
    <s v="Norm"/>
    <x v="0"/>
    <x v="1"/>
    <n v="5"/>
    <n v="7"/>
    <n v="1957"/>
    <s v="50's"/>
    <n v="1957"/>
    <n v="0"/>
    <s v="N"/>
    <x v="0"/>
    <x v="1"/>
    <x v="1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2"/>
    <x v="10"/>
    <s v="WD"/>
    <s v="Normal"/>
    <x v="8"/>
  </r>
  <r>
    <x v="1113"/>
    <n v="20"/>
    <x v="0"/>
    <x v="13"/>
    <n v="8923"/>
    <s v="Pave"/>
    <s v="NA"/>
    <x v="0"/>
    <x v="0"/>
    <s v="AllPub"/>
    <x v="0"/>
    <s v="Gtl"/>
    <s v="NAmes"/>
    <s v="Norm"/>
    <s v="Norm"/>
    <x v="0"/>
    <x v="1"/>
    <n v="5"/>
    <n v="7"/>
    <n v="1953"/>
    <s v="50's"/>
    <n v="2006"/>
    <n v="53"/>
    <s v="Y"/>
    <x v="1"/>
    <x v="0"/>
    <x v="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x v="1"/>
    <s v="WD"/>
    <s v="Normal"/>
    <x v="569"/>
  </r>
  <r>
    <x v="1114"/>
    <n v="20"/>
    <x v="0"/>
    <x v="48"/>
    <n v="5400"/>
    <s v="Pave"/>
    <s v="NA"/>
    <x v="0"/>
    <x v="0"/>
    <s v="AllPub"/>
    <x v="0"/>
    <s v="Gtl"/>
    <s v="OldTown"/>
    <s v="Norm"/>
    <s v="Norm"/>
    <x v="0"/>
    <x v="1"/>
    <n v="5"/>
    <n v="7"/>
    <n v="1954"/>
    <s v="50's"/>
    <n v="2000"/>
    <n v="46"/>
    <s v="Y"/>
    <x v="0"/>
    <x v="0"/>
    <x v="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2"/>
    <x v="33"/>
    <s v="WD"/>
    <s v="Normal"/>
    <x v="528"/>
  </r>
  <r>
    <x v="1115"/>
    <n v="20"/>
    <x v="0"/>
    <x v="70"/>
    <n v="12085"/>
    <s v="Pave"/>
    <s v="NA"/>
    <x v="0"/>
    <x v="0"/>
    <s v="AllPub"/>
    <x v="0"/>
    <s v="Gtl"/>
    <s v="NridgHt"/>
    <s v="Norm"/>
    <s v="Norm"/>
    <x v="0"/>
    <x v="1"/>
    <n v="8"/>
    <n v="5"/>
    <n v="2007"/>
    <s v="2000's"/>
    <n v="2007"/>
    <n v="0"/>
    <s v="N"/>
    <x v="1"/>
    <x v="0"/>
    <x v="0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1"/>
    <x v="44"/>
    <s v="New"/>
    <s v="Partial"/>
    <x v="189"/>
  </r>
  <r>
    <x v="1116"/>
    <n v="80"/>
    <x v="0"/>
    <x v="7"/>
    <n v="7750"/>
    <s v="Pave"/>
    <s v="NA"/>
    <x v="0"/>
    <x v="0"/>
    <s v="AllPub"/>
    <x v="0"/>
    <s v="Gtl"/>
    <s v="Gilbert"/>
    <s v="Norm"/>
    <s v="Norm"/>
    <x v="0"/>
    <x v="5"/>
    <n v="8"/>
    <n v="5"/>
    <n v="2002"/>
    <s v="2000's"/>
    <n v="2002"/>
    <n v="0"/>
    <s v="N"/>
    <x v="0"/>
    <x v="0"/>
    <x v="0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3"/>
    <x v="43"/>
    <s v="WD"/>
    <s v="Normal"/>
    <x v="570"/>
  </r>
  <r>
    <x v="1117"/>
    <n v="20"/>
    <x v="0"/>
    <x v="15"/>
    <n v="9764"/>
    <s v="Pave"/>
    <s v="NA"/>
    <x v="1"/>
    <x v="0"/>
    <s v="AllPub"/>
    <x v="1"/>
    <s v="Gtl"/>
    <s v="Sawyer"/>
    <s v="Feedr"/>
    <s v="Norm"/>
    <x v="0"/>
    <x v="1"/>
    <n v="5"/>
    <n v="7"/>
    <n v="1967"/>
    <s v="60's"/>
    <n v="2003"/>
    <n v="36"/>
    <s v="Y"/>
    <x v="0"/>
    <x v="0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0"/>
    <x v="11"/>
    <s v="WD"/>
    <s v="Normal"/>
    <x v="52"/>
  </r>
  <r>
    <x v="1118"/>
    <n v="80"/>
    <x v="0"/>
    <x v="5"/>
    <n v="13825"/>
    <s v="Pave"/>
    <s v="NA"/>
    <x v="0"/>
    <x v="0"/>
    <s v="AllPub"/>
    <x v="0"/>
    <s v="Gtl"/>
    <s v="Sawyer"/>
    <s v="Norm"/>
    <s v="Norm"/>
    <x v="0"/>
    <x v="5"/>
    <n v="5"/>
    <n v="6"/>
    <n v="1958"/>
    <s v="50's"/>
    <n v="1987"/>
    <n v="29"/>
    <s v="Y"/>
    <x v="0"/>
    <x v="1"/>
    <x v="1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0"/>
    <x v="4"/>
    <s v="WD"/>
    <s v="Normal"/>
    <x v="3"/>
  </r>
  <r>
    <x v="1119"/>
    <n v="20"/>
    <x v="0"/>
    <x v="10"/>
    <n v="7560"/>
    <s v="Pave"/>
    <s v="NA"/>
    <x v="0"/>
    <x v="0"/>
    <s v="AllPub"/>
    <x v="0"/>
    <s v="Gtl"/>
    <s v="NAmes"/>
    <s v="Norm"/>
    <s v="Norm"/>
    <x v="0"/>
    <x v="1"/>
    <n v="5"/>
    <n v="5"/>
    <n v="1959"/>
    <s v="50's"/>
    <n v="1959"/>
    <n v="0"/>
    <s v="N"/>
    <x v="0"/>
    <x v="1"/>
    <x v="1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2"/>
    <x v="10"/>
    <s v="WD"/>
    <s v="Normal"/>
    <x v="571"/>
  </r>
  <r>
    <x v="1120"/>
    <n v="30"/>
    <x v="1"/>
    <x v="83"/>
    <n v="8263"/>
    <s v="Pave"/>
    <s v="NA"/>
    <x v="0"/>
    <x v="1"/>
    <s v="AllPub"/>
    <x v="0"/>
    <s v="Mod"/>
    <s v="IDOTRR"/>
    <s v="Norm"/>
    <s v="Norm"/>
    <x v="0"/>
    <x v="1"/>
    <n v="6"/>
    <n v="5"/>
    <n v="1920"/>
    <s v="20's"/>
    <n v="1950"/>
    <n v="30"/>
    <s v="Y"/>
    <x v="0"/>
    <x v="1"/>
    <x v="1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x v="1"/>
    <s v="WD"/>
    <s v="Normal"/>
    <x v="572"/>
  </r>
  <r>
    <x v="1121"/>
    <n v="20"/>
    <x v="0"/>
    <x v="4"/>
    <n v="10084"/>
    <s v="Pave"/>
    <s v="NA"/>
    <x v="0"/>
    <x v="0"/>
    <s v="AllPub"/>
    <x v="0"/>
    <s v="Gtl"/>
    <s v="CollgCr"/>
    <s v="Norm"/>
    <s v="Norm"/>
    <x v="0"/>
    <x v="1"/>
    <n v="7"/>
    <n v="5"/>
    <n v="2005"/>
    <s v="2000's"/>
    <n v="2006"/>
    <n v="1"/>
    <s v="Y"/>
    <x v="1"/>
    <x v="0"/>
    <x v="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2"/>
    <x v="10"/>
    <s v="New"/>
    <s v="Partial"/>
    <x v="573"/>
  </r>
  <r>
    <x v="1122"/>
    <n v="20"/>
    <x v="0"/>
    <x v="7"/>
    <n v="8926"/>
    <s v="Pave"/>
    <s v="NA"/>
    <x v="1"/>
    <x v="0"/>
    <s v="AllPub"/>
    <x v="2"/>
    <s v="Gtl"/>
    <s v="Edwards"/>
    <s v="Norm"/>
    <s v="Norm"/>
    <x v="0"/>
    <x v="1"/>
    <n v="4"/>
    <n v="3"/>
    <n v="1956"/>
    <s v="50's"/>
    <n v="1956"/>
    <n v="0"/>
    <s v="N"/>
    <x v="0"/>
    <x v="1"/>
    <x v="1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3"/>
    <x v="5"/>
    <s v="COD"/>
    <s v="Abnorml"/>
    <x v="162"/>
  </r>
  <r>
    <x v="1123"/>
    <n v="20"/>
    <x v="0"/>
    <x v="9"/>
    <n v="9405"/>
    <s v="Pave"/>
    <s v="NA"/>
    <x v="0"/>
    <x v="0"/>
    <s v="AllPub"/>
    <x v="0"/>
    <s v="Gtl"/>
    <s v="Edwards"/>
    <s v="Norm"/>
    <s v="Norm"/>
    <x v="0"/>
    <x v="1"/>
    <n v="5"/>
    <n v="9"/>
    <n v="1947"/>
    <s v="40's"/>
    <n v="2008"/>
    <n v="61"/>
    <s v="Y"/>
    <x v="1"/>
    <x v="0"/>
    <x v="0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3"/>
    <x v="25"/>
    <s v="WD"/>
    <s v="Normal"/>
    <x v="9"/>
  </r>
  <r>
    <x v="1124"/>
    <n v="80"/>
    <x v="0"/>
    <x v="7"/>
    <n v="9125"/>
    <s v="Pave"/>
    <s v="NA"/>
    <x v="1"/>
    <x v="0"/>
    <s v="AllPub"/>
    <x v="0"/>
    <s v="Gtl"/>
    <s v="Gilbert"/>
    <s v="Norm"/>
    <s v="Norm"/>
    <x v="0"/>
    <x v="5"/>
    <n v="7"/>
    <n v="5"/>
    <n v="1992"/>
    <s v="90's"/>
    <n v="1992"/>
    <n v="0"/>
    <s v="N"/>
    <x v="0"/>
    <x v="1"/>
    <x v="1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1"/>
    <x v="12"/>
    <s v="WD"/>
    <s v="Normal"/>
    <x v="574"/>
  </r>
  <r>
    <x v="1125"/>
    <n v="20"/>
    <x v="0"/>
    <x v="3"/>
    <n v="10434"/>
    <s v="Pave"/>
    <s v="NA"/>
    <x v="0"/>
    <x v="0"/>
    <s v="AllPub"/>
    <x v="0"/>
    <s v="Gtl"/>
    <s v="NAmes"/>
    <s v="Norm"/>
    <s v="Norm"/>
    <x v="0"/>
    <x v="1"/>
    <n v="4"/>
    <n v="5"/>
    <n v="1955"/>
    <s v="50's"/>
    <n v="1955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3"/>
    <x v="7"/>
    <s v="WD"/>
    <s v="Normal"/>
    <x v="99"/>
  </r>
  <r>
    <x v="1126"/>
    <n v="120"/>
    <x v="0"/>
    <x v="91"/>
    <n v="3684"/>
    <s v="Pave"/>
    <s v="NA"/>
    <x v="0"/>
    <x v="0"/>
    <s v="AllPub"/>
    <x v="0"/>
    <s v="Gtl"/>
    <s v="Blmngtn"/>
    <s v="Norm"/>
    <s v="Norm"/>
    <x v="3"/>
    <x v="1"/>
    <n v="7"/>
    <n v="5"/>
    <n v="2007"/>
    <s v="2000's"/>
    <n v="2007"/>
    <n v="0"/>
    <s v="N"/>
    <x v="1"/>
    <x v="0"/>
    <x v="0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3"/>
    <x v="25"/>
    <s v="WD"/>
    <s v="Normal"/>
    <x v="80"/>
  </r>
  <r>
    <x v="1127"/>
    <n v="20"/>
    <x v="0"/>
    <x v="104"/>
    <n v="14572"/>
    <s v="Pave"/>
    <s v="NA"/>
    <x v="3"/>
    <x v="0"/>
    <s v="AllPub"/>
    <x v="2"/>
    <s v="Gtl"/>
    <s v="Gilbert"/>
    <s v="Norm"/>
    <s v="Norm"/>
    <x v="0"/>
    <x v="1"/>
    <n v="7"/>
    <n v="5"/>
    <n v="2004"/>
    <s v="2000's"/>
    <n v="2004"/>
    <n v="0"/>
    <s v="N"/>
    <x v="0"/>
    <x v="0"/>
    <x v="0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1"/>
    <x v="44"/>
    <s v="WD"/>
    <s v="Family"/>
    <x v="575"/>
  </r>
  <r>
    <x v="1128"/>
    <n v="60"/>
    <x v="0"/>
    <x v="83"/>
    <n v="11796"/>
    <s v="Pave"/>
    <s v="NA"/>
    <x v="1"/>
    <x v="0"/>
    <s v="AllPub"/>
    <x v="0"/>
    <s v="Gtl"/>
    <s v="Gilbert"/>
    <s v="Norm"/>
    <s v="Norm"/>
    <x v="0"/>
    <x v="0"/>
    <n v="7"/>
    <n v="5"/>
    <n v="2004"/>
    <s v="2000's"/>
    <n v="2005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1"/>
    <x v="12"/>
    <s v="WD"/>
    <s v="Normal"/>
    <x v="141"/>
  </r>
  <r>
    <x v="1129"/>
    <n v="90"/>
    <x v="1"/>
    <x v="3"/>
    <n v="7200"/>
    <s v="Pave"/>
    <s v="Grvl"/>
    <x v="0"/>
    <x v="0"/>
    <s v="AllPub"/>
    <x v="0"/>
    <s v="Gtl"/>
    <s v="OldTown"/>
    <s v="Norm"/>
    <s v="Norm"/>
    <x v="2"/>
    <x v="4"/>
    <n v="5"/>
    <n v="5"/>
    <n v="1980"/>
    <s v="80's"/>
    <n v="1980"/>
    <n v="0"/>
    <s v="N"/>
    <x v="0"/>
    <x v="1"/>
    <x v="1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1"/>
    <x v="6"/>
    <s v="WD"/>
    <s v="Normal"/>
    <x v="3"/>
  </r>
  <r>
    <x v="1130"/>
    <n v="50"/>
    <x v="0"/>
    <x v="0"/>
    <n v="7804"/>
    <s v="Pave"/>
    <s v="NA"/>
    <x v="0"/>
    <x v="0"/>
    <s v="AllPub"/>
    <x v="0"/>
    <s v="Gtl"/>
    <s v="SWISU"/>
    <s v="Norm"/>
    <s v="Norm"/>
    <x v="0"/>
    <x v="2"/>
    <n v="4"/>
    <n v="3"/>
    <n v="1928"/>
    <s v="20's"/>
    <n v="1950"/>
    <n v="22"/>
    <s v="Y"/>
    <x v="0"/>
    <x v="1"/>
    <x v="1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x v="39"/>
    <s v="WD"/>
    <s v="Normal"/>
    <x v="152"/>
  </r>
  <r>
    <x v="1131"/>
    <n v="20"/>
    <x v="0"/>
    <x v="31"/>
    <n v="10712"/>
    <s v="Pave"/>
    <s v="NA"/>
    <x v="0"/>
    <x v="0"/>
    <s v="AllPub"/>
    <x v="0"/>
    <s v="Gtl"/>
    <s v="Mitchel"/>
    <s v="Norm"/>
    <s v="Norm"/>
    <x v="0"/>
    <x v="1"/>
    <n v="5"/>
    <n v="5"/>
    <n v="1991"/>
    <s v="90's"/>
    <n v="1992"/>
    <n v="1"/>
    <s v="Y"/>
    <x v="0"/>
    <x v="1"/>
    <x v="1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1"/>
    <x v="54"/>
    <s v="Oth"/>
    <s v="Abnorml"/>
    <x v="437"/>
  </r>
  <r>
    <x v="1132"/>
    <n v="70"/>
    <x v="1"/>
    <x v="48"/>
    <n v="9900"/>
    <s v="Pave"/>
    <s v="NA"/>
    <x v="0"/>
    <x v="0"/>
    <s v="AllPub"/>
    <x v="0"/>
    <s v="Gtl"/>
    <s v="OldTown"/>
    <s v="Norm"/>
    <s v="Norm"/>
    <x v="0"/>
    <x v="0"/>
    <n v="6"/>
    <n v="4"/>
    <n v="1880"/>
    <s v="1880's"/>
    <n v="1950"/>
    <n v="70"/>
    <s v="Y"/>
    <x v="0"/>
    <x v="1"/>
    <x v="1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x v="1"/>
    <s v="WD"/>
    <s v="Normal"/>
    <x v="508"/>
  </r>
  <r>
    <x v="1133"/>
    <n v="60"/>
    <x v="0"/>
    <x v="1"/>
    <n v="9828"/>
    <s v="Pave"/>
    <s v="NA"/>
    <x v="1"/>
    <x v="0"/>
    <s v="AllPub"/>
    <x v="0"/>
    <s v="Gtl"/>
    <s v="SawyerW"/>
    <s v="Norm"/>
    <s v="Norm"/>
    <x v="0"/>
    <x v="0"/>
    <n v="8"/>
    <n v="5"/>
    <n v="1995"/>
    <s v="90's"/>
    <n v="1995"/>
    <n v="0"/>
    <s v="N"/>
    <x v="0"/>
    <x v="1"/>
    <x v="0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3"/>
    <x v="25"/>
    <s v="WD"/>
    <s v="Normal"/>
    <x v="576"/>
  </r>
  <r>
    <x v="1134"/>
    <n v="60"/>
    <x v="0"/>
    <x v="15"/>
    <n v="8773"/>
    <s v="Pave"/>
    <s v="NA"/>
    <x v="1"/>
    <x v="3"/>
    <s v="AllPub"/>
    <x v="0"/>
    <s v="Gtl"/>
    <s v="Gilbert"/>
    <s v="Norm"/>
    <s v="Norm"/>
    <x v="0"/>
    <x v="0"/>
    <n v="6"/>
    <n v="5"/>
    <n v="1997"/>
    <s v="90's"/>
    <n v="1997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1"/>
    <x v="6"/>
    <s v="WD"/>
    <s v="Normal"/>
    <x v="486"/>
  </r>
  <r>
    <x v="1135"/>
    <n v="30"/>
    <x v="1"/>
    <x v="3"/>
    <n v="6180"/>
    <s v="Pave"/>
    <s v="NA"/>
    <x v="0"/>
    <x v="0"/>
    <s v="AllPub"/>
    <x v="2"/>
    <s v="Gtl"/>
    <s v="BrkSide"/>
    <s v="Norm"/>
    <s v="Norm"/>
    <x v="0"/>
    <x v="1"/>
    <n v="6"/>
    <n v="5"/>
    <n v="1926"/>
    <s v="20's"/>
    <n v="1950"/>
    <n v="24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x v="1"/>
    <s v="WD"/>
    <s v="Normal"/>
    <x v="452"/>
  </r>
  <r>
    <x v="1136"/>
    <n v="50"/>
    <x v="0"/>
    <x v="1"/>
    <n v="9600"/>
    <s v="Pave"/>
    <s v="NA"/>
    <x v="0"/>
    <x v="0"/>
    <s v="AllPub"/>
    <x v="0"/>
    <s v="Gtl"/>
    <s v="NAmes"/>
    <s v="Norm"/>
    <s v="Norm"/>
    <x v="0"/>
    <x v="2"/>
    <n v="6"/>
    <n v="5"/>
    <n v="1950"/>
    <s v="50's"/>
    <n v="1950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0"/>
    <x v="8"/>
    <s v="WD"/>
    <s v="Abnorml"/>
    <x v="239"/>
  </r>
  <r>
    <x v="1137"/>
    <n v="50"/>
    <x v="0"/>
    <x v="61"/>
    <n v="6342"/>
    <s v="Pave"/>
    <s v="NA"/>
    <x v="0"/>
    <x v="0"/>
    <s v="AllPub"/>
    <x v="0"/>
    <s v="Gtl"/>
    <s v="Sawyer"/>
    <s v="Feedr"/>
    <s v="Norm"/>
    <x v="0"/>
    <x v="2"/>
    <n v="5"/>
    <n v="8"/>
    <n v="1875"/>
    <s v="1870's"/>
    <n v="1996"/>
    <n v="121"/>
    <s v="Y"/>
    <x v="0"/>
    <x v="1"/>
    <x v="0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4"/>
    <x v="19"/>
    <s v="WD"/>
    <s v="Normal"/>
    <x v="577"/>
  </r>
  <r>
    <x v="1138"/>
    <n v="20"/>
    <x v="0"/>
    <x v="7"/>
    <n v="9819"/>
    <s v="Pave"/>
    <s v="NA"/>
    <x v="1"/>
    <x v="0"/>
    <s v="AllPub"/>
    <x v="0"/>
    <s v="Mod"/>
    <s v="Mitchel"/>
    <s v="Norm"/>
    <s v="Norm"/>
    <x v="0"/>
    <x v="1"/>
    <n v="6"/>
    <n v="5"/>
    <n v="1977"/>
    <s v="70's"/>
    <n v="1977"/>
    <n v="0"/>
    <s v="N"/>
    <x v="0"/>
    <x v="1"/>
    <x v="1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3"/>
    <x v="16"/>
    <s v="WD"/>
    <s v="Normal"/>
    <x v="420"/>
  </r>
  <r>
    <x v="1139"/>
    <n v="30"/>
    <x v="0"/>
    <x v="18"/>
    <n v="8731"/>
    <s v="Pave"/>
    <s v="NA"/>
    <x v="1"/>
    <x v="0"/>
    <s v="AllPub"/>
    <x v="0"/>
    <s v="Gtl"/>
    <s v="BrkSide"/>
    <s v="Norm"/>
    <s v="Norm"/>
    <x v="0"/>
    <x v="1"/>
    <n v="5"/>
    <n v="5"/>
    <n v="1920"/>
    <s v="20's"/>
    <n v="1950"/>
    <n v="30"/>
    <s v="Y"/>
    <x v="0"/>
    <x v="1"/>
    <x v="1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x v="1"/>
    <s v="WD"/>
    <s v="Normal"/>
    <x v="12"/>
  </r>
  <r>
    <x v="1140"/>
    <n v="20"/>
    <x v="0"/>
    <x v="3"/>
    <n v="7350"/>
    <s v="Pave"/>
    <s v="NA"/>
    <x v="0"/>
    <x v="0"/>
    <s v="AllPub"/>
    <x v="2"/>
    <s v="Gtl"/>
    <s v="NAmes"/>
    <s v="Norm"/>
    <s v="Norm"/>
    <x v="0"/>
    <x v="1"/>
    <n v="5"/>
    <n v="7"/>
    <n v="1951"/>
    <s v="50's"/>
    <n v="1951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0"/>
    <x v="15"/>
    <s v="COD"/>
    <s v="Abnorml"/>
    <x v="19"/>
  </r>
  <r>
    <x v="1141"/>
    <n v="60"/>
    <x v="0"/>
    <x v="7"/>
    <n v="10304"/>
    <s v="Pave"/>
    <s v="NA"/>
    <x v="1"/>
    <x v="0"/>
    <s v="AllPub"/>
    <x v="3"/>
    <s v="Gtl"/>
    <s v="NWAmes"/>
    <s v="PosN"/>
    <s v="Norm"/>
    <x v="0"/>
    <x v="0"/>
    <n v="5"/>
    <n v="7"/>
    <n v="1976"/>
    <s v="70's"/>
    <n v="1976"/>
    <n v="0"/>
    <s v="N"/>
    <x v="0"/>
    <x v="1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3"/>
    <x v="5"/>
    <s v="WD"/>
    <s v="Normal"/>
    <x v="514"/>
  </r>
  <r>
    <x v="1142"/>
    <n v="60"/>
    <x v="0"/>
    <x v="44"/>
    <n v="9965"/>
    <s v="Pave"/>
    <s v="NA"/>
    <x v="0"/>
    <x v="0"/>
    <s v="AllPub"/>
    <x v="0"/>
    <s v="Gtl"/>
    <s v="CollgCr"/>
    <s v="Norm"/>
    <s v="Norm"/>
    <x v="0"/>
    <x v="0"/>
    <n v="8"/>
    <n v="5"/>
    <n v="2006"/>
    <s v="2000's"/>
    <n v="2007"/>
    <n v="1"/>
    <s v="Y"/>
    <x v="1"/>
    <x v="0"/>
    <x v="0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1"/>
    <x v="48"/>
    <s v="New"/>
    <s v="Partial"/>
    <x v="578"/>
  </r>
  <r>
    <x v="1143"/>
    <n v="20"/>
    <x v="0"/>
    <x v="7"/>
    <n v="9000"/>
    <s v="Pave"/>
    <s v="NA"/>
    <x v="0"/>
    <x v="0"/>
    <s v="AllPub"/>
    <x v="0"/>
    <s v="Gtl"/>
    <s v="Sawyer"/>
    <s v="Norm"/>
    <s v="Norm"/>
    <x v="0"/>
    <x v="1"/>
    <n v="5"/>
    <n v="3"/>
    <n v="1959"/>
    <s v="50's"/>
    <n v="1959"/>
    <n v="0"/>
    <s v="N"/>
    <x v="0"/>
    <x v="1"/>
    <x v="1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0"/>
    <x v="22"/>
    <s v="WD"/>
    <s v="Normal"/>
    <x v="65"/>
  </r>
  <r>
    <x v="1144"/>
    <n v="190"/>
    <x v="0"/>
    <x v="3"/>
    <n v="12180"/>
    <s v="Pave"/>
    <s v="NA"/>
    <x v="0"/>
    <x v="0"/>
    <s v="AllPub"/>
    <x v="0"/>
    <s v="Gtl"/>
    <s v="Edwards"/>
    <s v="Norm"/>
    <s v="Norm"/>
    <x v="1"/>
    <x v="2"/>
    <n v="4"/>
    <n v="4"/>
    <n v="1941"/>
    <s v="40's"/>
    <n v="1950"/>
    <n v="9"/>
    <s v="Y"/>
    <x v="0"/>
    <x v="1"/>
    <x v="1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4"/>
    <x v="37"/>
    <s v="WD"/>
    <s v="Normal"/>
    <x v="65"/>
  </r>
  <r>
    <x v="1145"/>
    <n v="50"/>
    <x v="1"/>
    <x v="27"/>
    <n v="6240"/>
    <s v="Pave"/>
    <s v="NA"/>
    <x v="0"/>
    <x v="0"/>
    <s v="AllPub"/>
    <x v="0"/>
    <s v="Gtl"/>
    <s v="BrkSide"/>
    <s v="Norm"/>
    <s v="Norm"/>
    <x v="0"/>
    <x v="2"/>
    <n v="5"/>
    <n v="6"/>
    <n v="1928"/>
    <s v="20's"/>
    <n v="1950"/>
    <n v="22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2"/>
    <x v="33"/>
    <s v="WD"/>
    <s v="Family"/>
    <x v="16"/>
  </r>
  <r>
    <x v="1146"/>
    <n v="20"/>
    <x v="0"/>
    <x v="7"/>
    <n v="11200"/>
    <s v="Pave"/>
    <s v="NA"/>
    <x v="0"/>
    <x v="0"/>
    <s v="AllPub"/>
    <x v="0"/>
    <s v="Gtl"/>
    <s v="SawyerW"/>
    <s v="Norm"/>
    <s v="Norm"/>
    <x v="0"/>
    <x v="1"/>
    <n v="6"/>
    <n v="5"/>
    <n v="1985"/>
    <s v="80's"/>
    <n v="1985"/>
    <n v="0"/>
    <s v="N"/>
    <x v="0"/>
    <x v="1"/>
    <x v="1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2"/>
    <x v="28"/>
    <s v="WD"/>
    <s v="Normal"/>
    <x v="63"/>
  </r>
  <r>
    <x v="1147"/>
    <n v="70"/>
    <x v="0"/>
    <x v="6"/>
    <n v="12000"/>
    <s v="Pave"/>
    <s v="NA"/>
    <x v="0"/>
    <x v="1"/>
    <s v="AllPub"/>
    <x v="0"/>
    <s v="Gtl"/>
    <s v="Crawfor"/>
    <s v="Norm"/>
    <s v="Norm"/>
    <x v="0"/>
    <x v="0"/>
    <n v="7"/>
    <n v="7"/>
    <n v="1941"/>
    <s v="40's"/>
    <n v="1950"/>
    <n v="9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3"/>
    <x v="20"/>
    <s v="WD"/>
    <s v="Normal"/>
    <x v="579"/>
  </r>
  <r>
    <x v="1148"/>
    <n v="50"/>
    <x v="1"/>
    <x v="7"/>
    <n v="5700"/>
    <s v="Pave"/>
    <s v="NA"/>
    <x v="0"/>
    <x v="0"/>
    <s v="AllPub"/>
    <x v="0"/>
    <s v="Gtl"/>
    <s v="OldTown"/>
    <s v="Norm"/>
    <s v="Norm"/>
    <x v="0"/>
    <x v="2"/>
    <n v="7"/>
    <n v="7"/>
    <n v="1926"/>
    <s v="20's"/>
    <n v="1950"/>
    <n v="24"/>
    <s v="Y"/>
    <x v="0"/>
    <x v="1"/>
    <x v="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0"/>
    <x v="46"/>
    <s v="WD"/>
    <s v="Normal"/>
    <x v="580"/>
  </r>
  <r>
    <x v="1149"/>
    <n v="70"/>
    <x v="1"/>
    <x v="9"/>
    <n v="9000"/>
    <s v="Pave"/>
    <s v="NA"/>
    <x v="0"/>
    <x v="0"/>
    <s v="AllPub"/>
    <x v="0"/>
    <s v="Gtl"/>
    <s v="OldTown"/>
    <s v="Artery"/>
    <s v="Norm"/>
    <x v="0"/>
    <x v="0"/>
    <n v="7"/>
    <n v="9"/>
    <n v="1920"/>
    <s v="20's"/>
    <n v="1988"/>
    <n v="68"/>
    <s v="Y"/>
    <x v="0"/>
    <x v="1"/>
    <x v="1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3"/>
    <x v="20"/>
    <s v="WD"/>
    <s v="Normal"/>
    <x v="5"/>
  </r>
  <r>
    <x v="1150"/>
    <n v="20"/>
    <x v="0"/>
    <x v="15"/>
    <n v="8280"/>
    <s v="Pave"/>
    <s v="NA"/>
    <x v="1"/>
    <x v="0"/>
    <s v="AllPub"/>
    <x v="0"/>
    <s v="Gtl"/>
    <s v="NAmes"/>
    <s v="Norm"/>
    <s v="Norm"/>
    <x v="0"/>
    <x v="1"/>
    <n v="6"/>
    <n v="5"/>
    <n v="1950"/>
    <s v="50's"/>
    <n v="1950"/>
    <n v="0"/>
    <s v="N"/>
    <x v="0"/>
    <x v="1"/>
    <x v="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1"/>
    <x v="44"/>
    <s v="WD"/>
    <s v="Normal"/>
    <x v="310"/>
  </r>
  <r>
    <x v="1151"/>
    <n v="20"/>
    <x v="0"/>
    <x v="56"/>
    <n v="17755"/>
    <s v="Pave"/>
    <s v="NA"/>
    <x v="0"/>
    <x v="0"/>
    <s v="AllPub"/>
    <x v="0"/>
    <s v="Gtl"/>
    <s v="Edwards"/>
    <s v="Norm"/>
    <s v="Norm"/>
    <x v="0"/>
    <x v="1"/>
    <n v="5"/>
    <n v="4"/>
    <n v="1959"/>
    <s v="50's"/>
    <n v="1959"/>
    <n v="0"/>
    <s v="N"/>
    <x v="0"/>
    <x v="1"/>
    <x v="1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2"/>
    <x v="17"/>
    <s v="WD"/>
    <s v="Normal"/>
    <x v="219"/>
  </r>
  <r>
    <x v="1152"/>
    <n v="20"/>
    <x v="0"/>
    <x v="48"/>
    <n v="14115"/>
    <s v="Pave"/>
    <s v="NA"/>
    <x v="1"/>
    <x v="0"/>
    <s v="AllPub"/>
    <x v="0"/>
    <s v="Gtl"/>
    <s v="Crawfor"/>
    <s v="Norm"/>
    <s v="Norm"/>
    <x v="0"/>
    <x v="1"/>
    <n v="6"/>
    <n v="7"/>
    <n v="1956"/>
    <s v="50's"/>
    <n v="2004"/>
    <n v="48"/>
    <s v="Y"/>
    <x v="0"/>
    <x v="0"/>
    <x v="0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2"/>
    <x v="10"/>
    <s v="WD"/>
    <s v="Abnorml"/>
    <x v="22"/>
  </r>
  <r>
    <x v="1153"/>
    <n v="30"/>
    <x v="1"/>
    <x v="7"/>
    <n v="5890"/>
    <s v="Pave"/>
    <s v="NA"/>
    <x v="0"/>
    <x v="0"/>
    <s v="AllPub"/>
    <x v="2"/>
    <s v="Gtl"/>
    <s v="IDOTRR"/>
    <s v="Norm"/>
    <s v="Norm"/>
    <x v="0"/>
    <x v="1"/>
    <n v="6"/>
    <n v="8"/>
    <n v="1930"/>
    <s v="30's"/>
    <n v="2007"/>
    <n v="77"/>
    <s v="Y"/>
    <x v="1"/>
    <x v="0"/>
    <x v="0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0"/>
    <x v="15"/>
    <s v="WD"/>
    <s v="Normal"/>
    <x v="200"/>
  </r>
  <r>
    <x v="1154"/>
    <n v="60"/>
    <x v="0"/>
    <x v="7"/>
    <n v="13700"/>
    <s v="Pave"/>
    <s v="NA"/>
    <x v="1"/>
    <x v="0"/>
    <s v="AllPub"/>
    <x v="0"/>
    <s v="Gtl"/>
    <s v="NAmes"/>
    <s v="Norm"/>
    <s v="Norm"/>
    <x v="0"/>
    <x v="0"/>
    <n v="7"/>
    <n v="6"/>
    <n v="1965"/>
    <s v="60's"/>
    <n v="1988"/>
    <n v="23"/>
    <s v="Y"/>
    <x v="0"/>
    <x v="1"/>
    <x v="1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0"/>
    <x v="11"/>
    <s v="WD"/>
    <s v="Normal"/>
    <x v="581"/>
  </r>
  <r>
    <x v="1155"/>
    <n v="20"/>
    <x v="0"/>
    <x v="48"/>
    <n v="10768"/>
    <s v="Pave"/>
    <s v="NA"/>
    <x v="1"/>
    <x v="0"/>
    <s v="AllPub"/>
    <x v="2"/>
    <s v="Gtl"/>
    <s v="Veenker"/>
    <s v="Norm"/>
    <s v="Norm"/>
    <x v="0"/>
    <x v="1"/>
    <n v="5"/>
    <n v="8"/>
    <n v="1976"/>
    <s v="70's"/>
    <n v="2004"/>
    <n v="28"/>
    <s v="Y"/>
    <x v="0"/>
    <x v="0"/>
    <x v="0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1"/>
    <x v="12"/>
    <s v="WD"/>
    <s v="Normal"/>
    <x v="582"/>
  </r>
  <r>
    <x v="1156"/>
    <n v="80"/>
    <x v="0"/>
    <x v="5"/>
    <n v="9350"/>
    <s v="Pave"/>
    <s v="NA"/>
    <x v="0"/>
    <x v="0"/>
    <s v="AllPub"/>
    <x v="0"/>
    <s v="Gtl"/>
    <s v="NAmes"/>
    <s v="Norm"/>
    <s v="Norm"/>
    <x v="0"/>
    <x v="5"/>
    <n v="5"/>
    <n v="8"/>
    <n v="1965"/>
    <s v="60's"/>
    <n v="1999"/>
    <n v="34"/>
    <s v="Y"/>
    <x v="0"/>
    <x v="1"/>
    <x v="0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0"/>
    <x v="41"/>
    <s v="WD"/>
    <s v="Normal"/>
    <x v="31"/>
  </r>
  <r>
    <x v="1157"/>
    <n v="120"/>
    <x v="0"/>
    <x v="47"/>
    <n v="5001"/>
    <s v="Pave"/>
    <s v="NA"/>
    <x v="1"/>
    <x v="0"/>
    <s v="AllPub"/>
    <x v="0"/>
    <s v="Gtl"/>
    <s v="NridgHt"/>
    <s v="Norm"/>
    <s v="Norm"/>
    <x v="4"/>
    <x v="1"/>
    <n v="7"/>
    <n v="5"/>
    <n v="2007"/>
    <s v="2000's"/>
    <n v="2008"/>
    <n v="1"/>
    <s v="Y"/>
    <x v="1"/>
    <x v="0"/>
    <x v="0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3"/>
    <x v="20"/>
    <s v="WD"/>
    <s v="Normal"/>
    <x v="22"/>
  </r>
  <r>
    <x v="1158"/>
    <n v="20"/>
    <x v="0"/>
    <x v="55"/>
    <n v="11932"/>
    <s v="Pave"/>
    <s v="NA"/>
    <x v="0"/>
    <x v="0"/>
    <s v="AllPub"/>
    <x v="1"/>
    <s v="Gtl"/>
    <s v="Somerst"/>
    <s v="Feedr"/>
    <s v="Norm"/>
    <x v="0"/>
    <x v="1"/>
    <n v="8"/>
    <n v="5"/>
    <n v="2007"/>
    <s v="2000's"/>
    <n v="2008"/>
    <n v="1"/>
    <s v="Y"/>
    <x v="1"/>
    <x v="0"/>
    <x v="0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0"/>
    <x v="15"/>
    <s v="ConLD"/>
    <s v="Partial"/>
    <x v="583"/>
  </r>
  <r>
    <x v="1159"/>
    <n v="60"/>
    <x v="0"/>
    <x v="32"/>
    <n v="9120"/>
    <s v="Pave"/>
    <s v="NA"/>
    <x v="0"/>
    <x v="0"/>
    <s v="AllPub"/>
    <x v="0"/>
    <s v="Gtl"/>
    <s v="NWAmes"/>
    <s v="Norm"/>
    <s v="Norm"/>
    <x v="0"/>
    <x v="0"/>
    <n v="6"/>
    <n v="6"/>
    <n v="1974"/>
    <s v="70's"/>
    <n v="1974"/>
    <n v="0"/>
    <s v="N"/>
    <x v="0"/>
    <x v="1"/>
    <x v="1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0"/>
    <x v="22"/>
    <s v="WD"/>
    <s v="Normal"/>
    <x v="68"/>
  </r>
  <r>
    <x v="1160"/>
    <n v="160"/>
    <x v="0"/>
    <x v="29"/>
    <n v="2280"/>
    <s v="Pave"/>
    <s v="NA"/>
    <x v="0"/>
    <x v="0"/>
    <s v="AllPub"/>
    <x v="0"/>
    <s v="Gtl"/>
    <s v="NPkVill"/>
    <s v="Norm"/>
    <s v="Norm"/>
    <x v="4"/>
    <x v="0"/>
    <n v="6"/>
    <n v="5"/>
    <n v="1978"/>
    <s v="70's"/>
    <n v="1978"/>
    <n v="0"/>
    <s v="N"/>
    <x v="0"/>
    <x v="1"/>
    <x v="1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4"/>
    <x v="37"/>
    <s v="WD"/>
    <s v="Normal"/>
    <x v="363"/>
  </r>
  <r>
    <x v="1161"/>
    <n v="20"/>
    <x v="0"/>
    <x v="7"/>
    <n v="14778"/>
    <s v="Pave"/>
    <s v="NA"/>
    <x v="1"/>
    <x v="2"/>
    <s v="AllPub"/>
    <x v="3"/>
    <s v="Gtl"/>
    <s v="Crawfor"/>
    <s v="PosN"/>
    <s v="Norm"/>
    <x v="0"/>
    <x v="1"/>
    <n v="6"/>
    <n v="7"/>
    <n v="1954"/>
    <s v="50's"/>
    <n v="2006"/>
    <n v="52"/>
    <s v="Y"/>
    <x v="1"/>
    <x v="0"/>
    <x v="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0"/>
    <x v="53"/>
    <s v="WD"/>
    <s v="Normal"/>
    <x v="474"/>
  </r>
  <r>
    <x v="1162"/>
    <n v="20"/>
    <x v="0"/>
    <x v="89"/>
    <n v="8724"/>
    <s v="Pave"/>
    <s v="NA"/>
    <x v="0"/>
    <x v="0"/>
    <s v="AllPub"/>
    <x v="0"/>
    <s v="Gtl"/>
    <s v="Sawyer"/>
    <s v="Norm"/>
    <s v="Norm"/>
    <x v="0"/>
    <x v="1"/>
    <n v="5"/>
    <n v="5"/>
    <n v="1968"/>
    <s v="60's"/>
    <n v="1968"/>
    <n v="0"/>
    <s v="N"/>
    <x v="0"/>
    <x v="1"/>
    <x v="1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x v="1"/>
    <s v="WD"/>
    <s v="Normal"/>
    <x v="275"/>
  </r>
  <r>
    <x v="1163"/>
    <n v="90"/>
    <x v="0"/>
    <x v="3"/>
    <n v="12900"/>
    <s v="Pave"/>
    <s v="NA"/>
    <x v="0"/>
    <x v="0"/>
    <s v="AllPub"/>
    <x v="0"/>
    <s v="Gtl"/>
    <s v="Sawyer"/>
    <s v="Feedr"/>
    <s v="Norm"/>
    <x v="2"/>
    <x v="4"/>
    <n v="4"/>
    <n v="4"/>
    <n v="1969"/>
    <s v="60's"/>
    <n v="1969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0"/>
    <x v="9"/>
    <s v="WD"/>
    <s v="Alloca"/>
    <x v="584"/>
  </r>
  <r>
    <x v="1164"/>
    <n v="80"/>
    <x v="0"/>
    <x v="7"/>
    <n v="16157"/>
    <s v="Pave"/>
    <s v="NA"/>
    <x v="1"/>
    <x v="0"/>
    <s v="AllPub"/>
    <x v="1"/>
    <s v="Gtl"/>
    <s v="Veenker"/>
    <s v="Feedr"/>
    <s v="Norm"/>
    <x v="0"/>
    <x v="5"/>
    <n v="5"/>
    <n v="7"/>
    <n v="1978"/>
    <s v="70's"/>
    <n v="1978"/>
    <n v="0"/>
    <s v="N"/>
    <x v="0"/>
    <x v="1"/>
    <x v="1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"/>
    <x v="18"/>
    <s v="WD"/>
    <s v="Normal"/>
    <x v="543"/>
  </r>
  <r>
    <x v="1165"/>
    <n v="20"/>
    <x v="0"/>
    <x v="63"/>
    <n v="9541"/>
    <s v="Pave"/>
    <s v="NA"/>
    <x v="1"/>
    <x v="0"/>
    <s v="AllPub"/>
    <x v="0"/>
    <s v="Gtl"/>
    <s v="NridgHt"/>
    <s v="Norm"/>
    <s v="Norm"/>
    <x v="0"/>
    <x v="1"/>
    <n v="7"/>
    <n v="5"/>
    <n v="2009"/>
    <s v="2000's"/>
    <n v="2009"/>
    <n v="0"/>
    <s v="N"/>
    <x v="1"/>
    <x v="0"/>
    <x v="0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3"/>
    <x v="47"/>
    <s v="New"/>
    <s v="Partial"/>
    <x v="585"/>
  </r>
  <r>
    <x v="1166"/>
    <n v="20"/>
    <x v="0"/>
    <x v="45"/>
    <n v="10475"/>
    <s v="Pave"/>
    <s v="NA"/>
    <x v="1"/>
    <x v="0"/>
    <s v="AllPub"/>
    <x v="2"/>
    <s v="Gtl"/>
    <s v="CollgCr"/>
    <s v="Norm"/>
    <s v="Norm"/>
    <x v="0"/>
    <x v="1"/>
    <n v="8"/>
    <n v="5"/>
    <n v="2008"/>
    <s v="2000's"/>
    <n v="2008"/>
    <n v="0"/>
    <s v="N"/>
    <x v="1"/>
    <x v="0"/>
    <x v="0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4"/>
    <x v="29"/>
    <s v="WD"/>
    <s v="Normal"/>
    <x v="586"/>
  </r>
  <r>
    <x v="1167"/>
    <n v="60"/>
    <x v="0"/>
    <x v="87"/>
    <n v="10852"/>
    <s v="Pave"/>
    <s v="NA"/>
    <x v="1"/>
    <x v="0"/>
    <s v="AllPub"/>
    <x v="0"/>
    <s v="Gtl"/>
    <s v="Gilbert"/>
    <s v="RRAn"/>
    <s v="Norm"/>
    <x v="0"/>
    <x v="0"/>
    <n v="6"/>
    <n v="5"/>
    <n v="2000"/>
    <s v="2000's"/>
    <n v="2000"/>
    <n v="0"/>
    <s v="N"/>
    <x v="0"/>
    <x v="0"/>
    <x v="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2"/>
    <x v="3"/>
    <s v="WD"/>
    <s v="Normal"/>
    <x v="151"/>
  </r>
  <r>
    <x v="1168"/>
    <n v="70"/>
    <x v="0"/>
    <x v="53"/>
    <n v="13728"/>
    <s v="Pave"/>
    <s v="NA"/>
    <x v="0"/>
    <x v="0"/>
    <s v="AllPub"/>
    <x v="2"/>
    <s v="Gtl"/>
    <s v="Edwards"/>
    <s v="Norm"/>
    <s v="Norm"/>
    <x v="0"/>
    <x v="0"/>
    <n v="6"/>
    <n v="7"/>
    <n v="1935"/>
    <s v="30's"/>
    <n v="1986"/>
    <n v="51"/>
    <s v="Y"/>
    <x v="0"/>
    <x v="1"/>
    <x v="1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0"/>
    <x v="22"/>
    <s v="WD"/>
    <s v="Normal"/>
    <x v="127"/>
  </r>
  <r>
    <x v="1169"/>
    <n v="60"/>
    <x v="0"/>
    <x v="76"/>
    <n v="35760"/>
    <s v="Pave"/>
    <s v="NA"/>
    <x v="1"/>
    <x v="0"/>
    <s v="AllPub"/>
    <x v="3"/>
    <s v="Gtl"/>
    <s v="NoRidge"/>
    <s v="Norm"/>
    <s v="Norm"/>
    <x v="0"/>
    <x v="0"/>
    <n v="10"/>
    <n v="5"/>
    <n v="1995"/>
    <s v="90's"/>
    <n v="1996"/>
    <n v="1"/>
    <s v="Y"/>
    <x v="0"/>
    <x v="1"/>
    <x v="0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2"/>
    <x v="10"/>
    <s v="WD"/>
    <s v="Normal"/>
    <x v="587"/>
  </r>
  <r>
    <x v="1170"/>
    <n v="80"/>
    <x v="0"/>
    <x v="32"/>
    <n v="9880"/>
    <s v="Pave"/>
    <s v="NA"/>
    <x v="0"/>
    <x v="0"/>
    <s v="AllPub"/>
    <x v="0"/>
    <s v="Gtl"/>
    <s v="Mitchel"/>
    <s v="Norm"/>
    <s v="Norm"/>
    <x v="0"/>
    <x v="5"/>
    <n v="6"/>
    <n v="6"/>
    <n v="1977"/>
    <s v="70's"/>
    <n v="1977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0"/>
    <x v="22"/>
    <s v="WD"/>
    <s v="Normal"/>
    <x v="118"/>
  </r>
  <r>
    <x v="1171"/>
    <n v="20"/>
    <x v="0"/>
    <x v="32"/>
    <n v="9120"/>
    <s v="Pave"/>
    <s v="NA"/>
    <x v="0"/>
    <x v="0"/>
    <s v="AllPub"/>
    <x v="0"/>
    <s v="Gtl"/>
    <s v="NAmes"/>
    <s v="Norm"/>
    <s v="Norm"/>
    <x v="0"/>
    <x v="1"/>
    <n v="6"/>
    <n v="6"/>
    <n v="1958"/>
    <s v="50's"/>
    <n v="1958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0"/>
    <x v="53"/>
    <s v="WD"/>
    <s v="Normal"/>
    <x v="143"/>
  </r>
  <r>
    <x v="1172"/>
    <n v="160"/>
    <x v="3"/>
    <x v="74"/>
    <n v="4017"/>
    <s v="Pave"/>
    <s v="Pave"/>
    <x v="1"/>
    <x v="0"/>
    <s v="AllPub"/>
    <x v="0"/>
    <s v="Gtl"/>
    <s v="Somerst"/>
    <s v="Norm"/>
    <s v="Norm"/>
    <x v="3"/>
    <x v="0"/>
    <n v="7"/>
    <n v="5"/>
    <n v="2006"/>
    <s v="2000's"/>
    <n v="2007"/>
    <n v="1"/>
    <s v="Y"/>
    <x v="1"/>
    <x v="0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0"/>
    <x v="49"/>
    <s v="WD"/>
    <s v="Normal"/>
    <x v="588"/>
  </r>
  <r>
    <x v="1173"/>
    <n v="50"/>
    <x v="0"/>
    <x v="105"/>
    <n v="18030"/>
    <s v="Pave"/>
    <s v="NA"/>
    <x v="1"/>
    <x v="1"/>
    <s v="AllPub"/>
    <x v="0"/>
    <s v="Gtl"/>
    <s v="ClearCr"/>
    <s v="Norm"/>
    <s v="Norm"/>
    <x v="0"/>
    <x v="2"/>
    <n v="5"/>
    <n v="6"/>
    <n v="1946"/>
    <s v="40's"/>
    <n v="1994"/>
    <n v="48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"/>
    <x v="34"/>
    <s v="WD"/>
    <s v="Normal"/>
    <x v="487"/>
  </r>
  <r>
    <x v="1174"/>
    <n v="70"/>
    <x v="0"/>
    <x v="1"/>
    <n v="16560"/>
    <s v="Pave"/>
    <s v="NA"/>
    <x v="1"/>
    <x v="0"/>
    <s v="AllPub"/>
    <x v="0"/>
    <s v="Gtl"/>
    <s v="Crawfor"/>
    <s v="Norm"/>
    <s v="Norm"/>
    <x v="0"/>
    <x v="0"/>
    <n v="6"/>
    <n v="8"/>
    <n v="1932"/>
    <s v="30's"/>
    <n v="1950"/>
    <n v="18"/>
    <s v="Y"/>
    <x v="0"/>
    <x v="1"/>
    <x v="1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2"/>
    <x v="10"/>
    <s v="WD"/>
    <s v="Normal"/>
    <x v="142"/>
  </r>
  <r>
    <x v="1175"/>
    <n v="50"/>
    <x v="0"/>
    <x v="5"/>
    <n v="10678"/>
    <s v="Pave"/>
    <s v="NA"/>
    <x v="0"/>
    <x v="0"/>
    <s v="AllPub"/>
    <x v="0"/>
    <s v="Gtl"/>
    <s v="NoRidge"/>
    <s v="Norm"/>
    <s v="Norm"/>
    <x v="0"/>
    <x v="2"/>
    <n v="8"/>
    <n v="5"/>
    <n v="1992"/>
    <s v="90's"/>
    <n v="2000"/>
    <n v="8"/>
    <s v="Y"/>
    <x v="0"/>
    <x v="0"/>
    <x v="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1"/>
    <x v="48"/>
    <s v="WD"/>
    <s v="Normal"/>
    <x v="408"/>
  </r>
  <r>
    <x v="1176"/>
    <n v="20"/>
    <x v="0"/>
    <x v="75"/>
    <n v="6951"/>
    <s v="Pave"/>
    <s v="NA"/>
    <x v="1"/>
    <x v="0"/>
    <s v="AllPub"/>
    <x v="3"/>
    <s v="Gtl"/>
    <s v="Mitchel"/>
    <s v="Norm"/>
    <s v="Norm"/>
    <x v="0"/>
    <x v="1"/>
    <n v="5"/>
    <n v="5"/>
    <n v="1984"/>
    <s v="80's"/>
    <n v="1985"/>
    <n v="1"/>
    <s v="Y"/>
    <x v="0"/>
    <x v="1"/>
    <x v="1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0"/>
    <x v="41"/>
    <s v="WD"/>
    <s v="Normal"/>
    <x v="303"/>
  </r>
  <r>
    <x v="1177"/>
    <n v="50"/>
    <x v="1"/>
    <x v="7"/>
    <n v="3950"/>
    <s v="Pave"/>
    <s v="Grvl"/>
    <x v="0"/>
    <x v="1"/>
    <s v="AllPub"/>
    <x v="0"/>
    <s v="Gtl"/>
    <s v="OldTown"/>
    <s v="Artery"/>
    <s v="Norm"/>
    <x v="0"/>
    <x v="2"/>
    <n v="6"/>
    <n v="8"/>
    <n v="1926"/>
    <s v="20's"/>
    <n v="2004"/>
    <n v="78"/>
    <s v="Y"/>
    <x v="0"/>
    <x v="0"/>
    <x v="0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x v="39"/>
    <s v="WD"/>
    <s v="Normal"/>
    <x v="99"/>
  </r>
  <r>
    <x v="1178"/>
    <n v="50"/>
    <x v="0"/>
    <x v="61"/>
    <n v="7681"/>
    <s v="Pave"/>
    <s v="NA"/>
    <x v="1"/>
    <x v="0"/>
    <s v="AllPub"/>
    <x v="1"/>
    <s v="Gtl"/>
    <s v="Crawfor"/>
    <s v="Norm"/>
    <s v="Norm"/>
    <x v="0"/>
    <x v="2"/>
    <n v="5"/>
    <n v="6"/>
    <n v="1921"/>
    <s v="20's"/>
    <n v="1950"/>
    <n v="29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3"/>
    <x v="20"/>
    <s v="WD"/>
    <s v="Normal"/>
    <x v="589"/>
  </r>
  <r>
    <x v="1179"/>
    <n v="20"/>
    <x v="0"/>
    <x v="44"/>
    <n v="8335"/>
    <s v="Pave"/>
    <s v="NA"/>
    <x v="0"/>
    <x v="0"/>
    <s v="AllPub"/>
    <x v="2"/>
    <s v="Gtl"/>
    <s v="Edwards"/>
    <s v="Norm"/>
    <s v="Norm"/>
    <x v="0"/>
    <x v="1"/>
    <n v="5"/>
    <n v="5"/>
    <n v="1954"/>
    <s v="50's"/>
    <n v="1954"/>
    <n v="0"/>
    <s v="N"/>
    <x v="0"/>
    <x v="1"/>
    <x v="1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2"/>
    <x v="42"/>
    <s v="WD"/>
    <s v="Normal"/>
    <x v="389"/>
  </r>
  <r>
    <x v="1180"/>
    <n v="60"/>
    <x v="0"/>
    <x v="7"/>
    <n v="11170"/>
    <s v="Pave"/>
    <s v="NA"/>
    <x v="2"/>
    <x v="0"/>
    <s v="AllPub"/>
    <x v="2"/>
    <s v="Gtl"/>
    <s v="Timber"/>
    <s v="Norm"/>
    <s v="Norm"/>
    <x v="0"/>
    <x v="0"/>
    <n v="7"/>
    <n v="5"/>
    <n v="1990"/>
    <s v="90's"/>
    <n v="1991"/>
    <n v="1"/>
    <s v="Y"/>
    <x v="0"/>
    <x v="1"/>
    <x v="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2"/>
    <x v="42"/>
    <s v="WD"/>
    <s v="Normal"/>
    <x v="4"/>
  </r>
  <r>
    <x v="1181"/>
    <n v="120"/>
    <x v="1"/>
    <x v="45"/>
    <n v="5587"/>
    <s v="Pave"/>
    <s v="NA"/>
    <x v="1"/>
    <x v="3"/>
    <s v="AllPub"/>
    <x v="0"/>
    <s v="Mod"/>
    <s v="Crawfor"/>
    <s v="Norm"/>
    <s v="Norm"/>
    <x v="3"/>
    <x v="1"/>
    <n v="8"/>
    <n v="5"/>
    <n v="2008"/>
    <s v="2000's"/>
    <n v="2008"/>
    <n v="0"/>
    <s v="N"/>
    <x v="1"/>
    <x v="0"/>
    <x v="0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0"/>
    <x v="53"/>
    <s v="New"/>
    <s v="Partial"/>
    <x v="590"/>
  </r>
  <r>
    <x v="1182"/>
    <n v="60"/>
    <x v="0"/>
    <x v="106"/>
    <n v="15623"/>
    <s v="Pave"/>
    <s v="NA"/>
    <x v="1"/>
    <x v="0"/>
    <s v="AllPub"/>
    <x v="2"/>
    <s v="Gtl"/>
    <s v="NoRidge"/>
    <s v="Norm"/>
    <s v="Norm"/>
    <x v="0"/>
    <x v="0"/>
    <n v="10"/>
    <n v="5"/>
    <n v="1996"/>
    <s v="90's"/>
    <n v="1996"/>
    <n v="0"/>
    <s v="N"/>
    <x v="0"/>
    <x v="1"/>
    <x v="0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1"/>
    <x v="12"/>
    <s v="WD"/>
    <s v="Abnorml"/>
    <x v="591"/>
  </r>
  <r>
    <x v="1183"/>
    <n v="30"/>
    <x v="0"/>
    <x v="3"/>
    <n v="10800"/>
    <s v="Pave"/>
    <s v="Grvl"/>
    <x v="0"/>
    <x v="0"/>
    <s v="AllPub"/>
    <x v="0"/>
    <s v="Gtl"/>
    <s v="OldTown"/>
    <s v="Norm"/>
    <s v="Norm"/>
    <x v="0"/>
    <x v="1"/>
    <n v="5"/>
    <n v="6"/>
    <n v="1920"/>
    <s v="20's"/>
    <n v="1950"/>
    <n v="30"/>
    <s v="Y"/>
    <x v="0"/>
    <x v="1"/>
    <x v="1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2"/>
    <x v="51"/>
    <s v="WD"/>
    <s v="Normal"/>
    <x v="149"/>
  </r>
  <r>
    <x v="1184"/>
    <n v="20"/>
    <x v="0"/>
    <x v="9"/>
    <n v="35133"/>
    <s v="Grvl"/>
    <s v="NA"/>
    <x v="0"/>
    <x v="0"/>
    <s v="AllPub"/>
    <x v="0"/>
    <s v="Mod"/>
    <s v="Timber"/>
    <s v="Norm"/>
    <s v="Norm"/>
    <x v="0"/>
    <x v="1"/>
    <n v="5"/>
    <n v="4"/>
    <n v="1963"/>
    <s v="60's"/>
    <n v="1963"/>
    <n v="0"/>
    <s v="N"/>
    <x v="0"/>
    <x v="1"/>
    <x v="1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x v="1"/>
    <s v="WD"/>
    <s v="Normal"/>
    <x v="592"/>
  </r>
  <r>
    <x v="1185"/>
    <n v="50"/>
    <x v="0"/>
    <x v="3"/>
    <n v="9738"/>
    <s v="Pave"/>
    <s v="NA"/>
    <x v="0"/>
    <x v="0"/>
    <s v="AllPub"/>
    <x v="0"/>
    <s v="Gtl"/>
    <s v="Edwards"/>
    <s v="Norm"/>
    <s v="Norm"/>
    <x v="0"/>
    <x v="2"/>
    <n v="5"/>
    <n v="7"/>
    <n v="1924"/>
    <s v="20's"/>
    <n v="1950"/>
    <n v="26"/>
    <s v="Y"/>
    <x v="0"/>
    <x v="1"/>
    <x v="1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2"/>
    <x v="40"/>
    <s v="WD"/>
    <s v="Normal"/>
    <x v="593"/>
  </r>
  <r>
    <x v="1186"/>
    <n v="190"/>
    <x v="0"/>
    <x v="54"/>
    <n v="10615"/>
    <s v="Pave"/>
    <s v="NA"/>
    <x v="1"/>
    <x v="1"/>
    <s v="AllPub"/>
    <x v="2"/>
    <s v="Mod"/>
    <s v="OldTown"/>
    <s v="Artery"/>
    <s v="Artery"/>
    <x v="1"/>
    <x v="0"/>
    <n v="3"/>
    <n v="5"/>
    <n v="1900"/>
    <s v="1900's"/>
    <n v="1970"/>
    <n v="70"/>
    <s v="Y"/>
    <x v="0"/>
    <x v="1"/>
    <x v="1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3"/>
    <x v="30"/>
    <s v="WD"/>
    <s v="Abnorml"/>
    <x v="251"/>
  </r>
  <r>
    <x v="1187"/>
    <n v="20"/>
    <x v="0"/>
    <x v="30"/>
    <n v="12461"/>
    <s v="Pave"/>
    <s v="NA"/>
    <x v="0"/>
    <x v="0"/>
    <s v="AllPub"/>
    <x v="2"/>
    <s v="Gtl"/>
    <s v="NoRidge"/>
    <s v="Norm"/>
    <s v="Norm"/>
    <x v="0"/>
    <x v="1"/>
    <n v="8"/>
    <n v="5"/>
    <n v="1994"/>
    <s v="90's"/>
    <n v="1995"/>
    <n v="1"/>
    <s v="Y"/>
    <x v="0"/>
    <x v="1"/>
    <x v="0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2"/>
    <x v="10"/>
    <s v="WD"/>
    <s v="Normal"/>
    <x v="594"/>
  </r>
  <r>
    <x v="1188"/>
    <n v="60"/>
    <x v="0"/>
    <x v="2"/>
    <n v="8935"/>
    <s v="Pave"/>
    <s v="NA"/>
    <x v="1"/>
    <x v="0"/>
    <s v="AllPub"/>
    <x v="0"/>
    <s v="Gtl"/>
    <s v="CollgCr"/>
    <s v="Norm"/>
    <s v="Norm"/>
    <x v="0"/>
    <x v="0"/>
    <n v="7"/>
    <n v="5"/>
    <n v="2002"/>
    <s v="2000's"/>
    <n v="2002"/>
    <n v="0"/>
    <s v="N"/>
    <x v="0"/>
    <x v="0"/>
    <x v="0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3"/>
    <x v="20"/>
    <s v="WD"/>
    <s v="Normal"/>
    <x v="530"/>
  </r>
  <r>
    <x v="1189"/>
    <n v="60"/>
    <x v="0"/>
    <x v="3"/>
    <n v="7500"/>
    <s v="Pave"/>
    <s v="NA"/>
    <x v="0"/>
    <x v="0"/>
    <s v="AllPub"/>
    <x v="0"/>
    <s v="Gtl"/>
    <s v="Gilbert"/>
    <s v="Norm"/>
    <s v="Norm"/>
    <x v="0"/>
    <x v="0"/>
    <n v="7"/>
    <n v="5"/>
    <n v="1999"/>
    <s v="90's"/>
    <n v="1999"/>
    <n v="0"/>
    <s v="N"/>
    <x v="0"/>
    <x v="1"/>
    <x v="0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4"/>
    <x v="38"/>
    <s v="WD"/>
    <s v="Normal"/>
    <x v="430"/>
  </r>
  <r>
    <x v="1190"/>
    <n v="190"/>
    <x v="0"/>
    <x v="7"/>
    <n v="32463"/>
    <s v="Pave"/>
    <s v="NA"/>
    <x v="0"/>
    <x v="2"/>
    <s v="AllPub"/>
    <x v="0"/>
    <s v="Mod"/>
    <s v="Mitchel"/>
    <s v="Norm"/>
    <s v="Norm"/>
    <x v="1"/>
    <x v="1"/>
    <n v="4"/>
    <n v="4"/>
    <n v="1961"/>
    <s v="60's"/>
    <n v="1975"/>
    <n v="14"/>
    <s v="Y"/>
    <x v="0"/>
    <x v="1"/>
    <x v="1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"/>
    <x v="34"/>
    <s v="WD"/>
    <s v="Normal"/>
    <x v="282"/>
  </r>
  <r>
    <x v="1191"/>
    <n v="160"/>
    <x v="3"/>
    <x v="29"/>
    <n v="2645"/>
    <s v="Pave"/>
    <s v="Pave"/>
    <x v="0"/>
    <x v="0"/>
    <s v="AllPub"/>
    <x v="0"/>
    <s v="Gtl"/>
    <s v="Somerst"/>
    <s v="Norm"/>
    <s v="Norm"/>
    <x v="4"/>
    <x v="0"/>
    <n v="8"/>
    <n v="5"/>
    <n v="1999"/>
    <s v="90's"/>
    <n v="2000"/>
    <n v="1"/>
    <s v="Y"/>
    <x v="0"/>
    <x v="0"/>
    <x v="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1"/>
    <x v="44"/>
    <s v="WD"/>
    <s v="Normal"/>
    <x v="80"/>
  </r>
  <r>
    <x v="1192"/>
    <n v="50"/>
    <x v="1"/>
    <x v="3"/>
    <n v="9600"/>
    <s v="Pave"/>
    <s v="Grvl"/>
    <x v="0"/>
    <x v="0"/>
    <s v="AllPub"/>
    <x v="0"/>
    <s v="Gtl"/>
    <s v="OldTown"/>
    <s v="Norm"/>
    <s v="Norm"/>
    <x v="0"/>
    <x v="2"/>
    <n v="5"/>
    <n v="8"/>
    <n v="1925"/>
    <s v="20's"/>
    <n v="1994"/>
    <n v="69"/>
    <s v="Y"/>
    <x v="0"/>
    <x v="1"/>
    <x v="1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1"/>
    <x v="12"/>
    <s v="WD"/>
    <s v="Normal"/>
    <x v="122"/>
  </r>
  <r>
    <x v="1193"/>
    <n v="120"/>
    <x v="1"/>
    <x v="7"/>
    <n v="4500"/>
    <s v="Pave"/>
    <s v="NA"/>
    <x v="0"/>
    <x v="0"/>
    <s v="AllPub"/>
    <x v="1"/>
    <s v="Gtl"/>
    <s v="Mitchel"/>
    <s v="Norm"/>
    <s v="Norm"/>
    <x v="3"/>
    <x v="1"/>
    <n v="6"/>
    <n v="5"/>
    <n v="1999"/>
    <s v="90's"/>
    <n v="1999"/>
    <n v="0"/>
    <s v="N"/>
    <x v="0"/>
    <x v="1"/>
    <x v="0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3"/>
    <x v="25"/>
    <s v="WD"/>
    <s v="Normal"/>
    <x v="258"/>
  </r>
  <r>
    <x v="1194"/>
    <n v="60"/>
    <x v="0"/>
    <x v="1"/>
    <n v="9364"/>
    <s v="Pave"/>
    <s v="NA"/>
    <x v="0"/>
    <x v="0"/>
    <s v="AllPub"/>
    <x v="2"/>
    <s v="Gtl"/>
    <s v="Sawyer"/>
    <s v="Norm"/>
    <s v="Norm"/>
    <x v="0"/>
    <x v="0"/>
    <n v="6"/>
    <n v="7"/>
    <n v="1969"/>
    <s v="60's"/>
    <n v="1969"/>
    <n v="0"/>
    <s v="N"/>
    <x v="0"/>
    <x v="1"/>
    <x v="1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4"/>
    <x v="13"/>
    <s v="WD"/>
    <s v="Normal"/>
    <x v="58"/>
  </r>
  <r>
    <x v="1195"/>
    <n v="60"/>
    <x v="0"/>
    <x v="8"/>
    <n v="8029"/>
    <s v="Pave"/>
    <s v="NA"/>
    <x v="1"/>
    <x v="0"/>
    <s v="AllPub"/>
    <x v="0"/>
    <s v="Gtl"/>
    <s v="Gilbert"/>
    <s v="Norm"/>
    <s v="Norm"/>
    <x v="0"/>
    <x v="0"/>
    <n v="6"/>
    <n v="5"/>
    <n v="2005"/>
    <s v="2000's"/>
    <n v="2005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0"/>
    <x v="22"/>
    <s v="WD"/>
    <s v="Normal"/>
    <x v="105"/>
  </r>
  <r>
    <x v="1196"/>
    <n v="60"/>
    <x v="0"/>
    <x v="87"/>
    <n v="14054"/>
    <s v="Pave"/>
    <s v="NA"/>
    <x v="1"/>
    <x v="0"/>
    <s v="AllPub"/>
    <x v="0"/>
    <s v="Gtl"/>
    <s v="Gilbert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2"/>
    <x v="17"/>
    <s v="New"/>
    <s v="Partial"/>
    <x v="595"/>
  </r>
  <r>
    <x v="1197"/>
    <n v="75"/>
    <x v="1"/>
    <x v="0"/>
    <n v="8850"/>
    <s v="Pave"/>
    <s v="NA"/>
    <x v="1"/>
    <x v="1"/>
    <s v="AllPub"/>
    <x v="2"/>
    <s v="Gtl"/>
    <s v="OldTown"/>
    <s v="Norm"/>
    <s v="Norm"/>
    <x v="0"/>
    <x v="6"/>
    <n v="7"/>
    <n v="6"/>
    <n v="1916"/>
    <s v="10's"/>
    <n v="1950"/>
    <n v="34"/>
    <s v="Y"/>
    <x v="0"/>
    <x v="1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2"/>
    <x v="10"/>
    <s v="ConLw"/>
    <s v="Normal"/>
    <x v="12"/>
  </r>
  <r>
    <x v="1198"/>
    <n v="20"/>
    <x v="0"/>
    <x v="10"/>
    <n v="9100"/>
    <s v="Pave"/>
    <s v="NA"/>
    <x v="0"/>
    <x v="0"/>
    <s v="AllPub"/>
    <x v="0"/>
    <s v="Gtl"/>
    <s v="CollgCr"/>
    <s v="Norm"/>
    <s v="Norm"/>
    <x v="0"/>
    <x v="1"/>
    <n v="7"/>
    <n v="5"/>
    <n v="2001"/>
    <s v="2000's"/>
    <n v="2001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3"/>
    <x v="25"/>
    <s v="WD"/>
    <s v="Normal"/>
    <x v="94"/>
  </r>
  <r>
    <x v="1199"/>
    <n v="20"/>
    <x v="0"/>
    <x v="6"/>
    <n v="11235"/>
    <s v="Pave"/>
    <s v="NA"/>
    <x v="0"/>
    <x v="0"/>
    <s v="AllPub"/>
    <x v="0"/>
    <s v="Gtl"/>
    <s v="Sawyer"/>
    <s v="Norm"/>
    <s v="Norm"/>
    <x v="0"/>
    <x v="1"/>
    <n v="4"/>
    <n v="5"/>
    <n v="1963"/>
    <s v="60's"/>
    <n v="1979"/>
    <n v="16"/>
    <s v="Y"/>
    <x v="0"/>
    <x v="1"/>
    <x v="1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2"/>
    <x v="14"/>
    <s v="WD"/>
    <s v="Normal"/>
    <x v="181"/>
  </r>
  <r>
    <x v="1200"/>
    <n v="20"/>
    <x v="0"/>
    <x v="52"/>
    <n v="9353"/>
    <s v="Pave"/>
    <s v="NA"/>
    <x v="0"/>
    <x v="0"/>
    <s v="AllPub"/>
    <x v="0"/>
    <s v="Gtl"/>
    <s v="NAmes"/>
    <s v="Norm"/>
    <s v="Norm"/>
    <x v="0"/>
    <x v="1"/>
    <n v="4"/>
    <n v="5"/>
    <n v="1970"/>
    <s v="70's"/>
    <n v="1970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2"/>
    <x v="10"/>
    <s v="Oth"/>
    <s v="Abnorml"/>
    <x v="596"/>
  </r>
  <r>
    <x v="1201"/>
    <n v="60"/>
    <x v="0"/>
    <x v="1"/>
    <n v="10400"/>
    <s v="Pave"/>
    <s v="NA"/>
    <x v="0"/>
    <x v="0"/>
    <s v="AllPub"/>
    <x v="2"/>
    <s v="Gtl"/>
    <s v="CollgCr"/>
    <s v="Norm"/>
    <s v="Norm"/>
    <x v="0"/>
    <x v="0"/>
    <n v="7"/>
    <n v="5"/>
    <n v="1998"/>
    <s v="90's"/>
    <n v="1998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3"/>
    <x v="43"/>
    <s v="WD"/>
    <s v="Normal"/>
    <x v="399"/>
  </r>
  <r>
    <x v="1202"/>
    <n v="50"/>
    <x v="1"/>
    <x v="9"/>
    <n v="6000"/>
    <s v="Pave"/>
    <s v="NA"/>
    <x v="0"/>
    <x v="0"/>
    <s v="AllPub"/>
    <x v="2"/>
    <s v="Gtl"/>
    <s v="BrkSide"/>
    <s v="Norm"/>
    <s v="Norm"/>
    <x v="0"/>
    <x v="2"/>
    <n v="5"/>
    <n v="8"/>
    <n v="1925"/>
    <s v="20's"/>
    <n v="1997"/>
    <n v="72"/>
    <s v="Y"/>
    <x v="0"/>
    <x v="1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3"/>
    <x v="16"/>
    <s v="WD"/>
    <s v="Normal"/>
    <x v="528"/>
  </r>
  <r>
    <x v="1203"/>
    <n v="20"/>
    <x v="0"/>
    <x v="6"/>
    <n v="9750"/>
    <s v="Pave"/>
    <s v="NA"/>
    <x v="0"/>
    <x v="0"/>
    <s v="AllPub"/>
    <x v="0"/>
    <s v="Gtl"/>
    <s v="CollgCr"/>
    <s v="Norm"/>
    <s v="Norm"/>
    <x v="0"/>
    <x v="1"/>
    <n v="7"/>
    <n v="5"/>
    <n v="2000"/>
    <s v="2000's"/>
    <n v="2001"/>
    <n v="1"/>
    <s v="Y"/>
    <x v="0"/>
    <x v="0"/>
    <x v="0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3"/>
    <x v="5"/>
    <s v="WD"/>
    <s v="Normal"/>
    <x v="423"/>
  </r>
  <r>
    <x v="1204"/>
    <n v="20"/>
    <x v="0"/>
    <x v="38"/>
    <n v="10140"/>
    <s v="Pave"/>
    <s v="NA"/>
    <x v="0"/>
    <x v="0"/>
    <s v="AllPub"/>
    <x v="0"/>
    <s v="Gtl"/>
    <s v="NWAmes"/>
    <s v="Norm"/>
    <s v="Norm"/>
    <x v="0"/>
    <x v="1"/>
    <n v="5"/>
    <n v="6"/>
    <n v="1975"/>
    <s v="70's"/>
    <n v="1975"/>
    <n v="0"/>
    <s v="N"/>
    <x v="0"/>
    <x v="1"/>
    <x v="1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2"/>
    <x v="10"/>
    <s v="WD"/>
    <s v="Normal"/>
    <x v="75"/>
  </r>
  <r>
    <x v="1205"/>
    <n v="20"/>
    <x v="0"/>
    <x v="48"/>
    <n v="14684"/>
    <s v="Pave"/>
    <s v="NA"/>
    <x v="1"/>
    <x v="0"/>
    <s v="AllPub"/>
    <x v="3"/>
    <s v="Gtl"/>
    <s v="SawyerW"/>
    <s v="Norm"/>
    <s v="Norm"/>
    <x v="0"/>
    <x v="1"/>
    <n v="7"/>
    <n v="7"/>
    <n v="1990"/>
    <s v="90's"/>
    <n v="1991"/>
    <n v="1"/>
    <s v="Y"/>
    <x v="0"/>
    <x v="1"/>
    <x v="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3"/>
    <x v="25"/>
    <s v="WD"/>
    <s v="Normal"/>
    <x v="597"/>
  </r>
  <r>
    <x v="1206"/>
    <n v="20"/>
    <x v="4"/>
    <x v="7"/>
    <n v="8900"/>
    <s v="Pave"/>
    <s v="NA"/>
    <x v="0"/>
    <x v="0"/>
    <s v="AllPub"/>
    <x v="0"/>
    <s v="Gtl"/>
    <s v="SawyerW"/>
    <s v="Norm"/>
    <s v="Norm"/>
    <x v="0"/>
    <x v="1"/>
    <n v="4"/>
    <n v="4"/>
    <n v="1966"/>
    <s v="60's"/>
    <n v="1966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2"/>
    <x v="17"/>
    <s v="WD"/>
    <s v="Normal"/>
    <x v="172"/>
  </r>
  <r>
    <x v="1207"/>
    <n v="20"/>
    <x v="0"/>
    <x v="10"/>
    <n v="9135"/>
    <s v="Pave"/>
    <s v="NA"/>
    <x v="0"/>
    <x v="0"/>
    <s v="AllPub"/>
    <x v="0"/>
    <s v="Gtl"/>
    <s v="CollgCr"/>
    <s v="Norm"/>
    <s v="Norm"/>
    <x v="0"/>
    <x v="1"/>
    <n v="6"/>
    <n v="5"/>
    <n v="2003"/>
    <s v="2000's"/>
    <n v="2003"/>
    <n v="0"/>
    <s v="N"/>
    <x v="0"/>
    <x v="0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2"/>
    <x v="28"/>
    <s v="WD"/>
    <s v="Normal"/>
    <x v="7"/>
  </r>
  <r>
    <x v="1208"/>
    <n v="20"/>
    <x v="0"/>
    <x v="10"/>
    <n v="7763"/>
    <s v="Pave"/>
    <s v="NA"/>
    <x v="0"/>
    <x v="0"/>
    <s v="AllPub"/>
    <x v="0"/>
    <s v="Gtl"/>
    <s v="NAmes"/>
    <s v="Norm"/>
    <s v="Norm"/>
    <x v="0"/>
    <x v="1"/>
    <n v="5"/>
    <n v="7"/>
    <n v="1962"/>
    <s v="60's"/>
    <n v="1980"/>
    <n v="18"/>
    <s v="Y"/>
    <x v="0"/>
    <x v="1"/>
    <x v="1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0"/>
    <x v="41"/>
    <s v="WD"/>
    <s v="Normal"/>
    <x v="3"/>
  </r>
  <r>
    <x v="1209"/>
    <n v="20"/>
    <x v="0"/>
    <x v="5"/>
    <n v="10182"/>
    <s v="Pave"/>
    <s v="NA"/>
    <x v="1"/>
    <x v="0"/>
    <s v="AllPub"/>
    <x v="3"/>
    <s v="Gtl"/>
    <s v="Somerst"/>
    <s v="RRNn"/>
    <s v="Norm"/>
    <x v="0"/>
    <x v="1"/>
    <n v="8"/>
    <n v="5"/>
    <n v="2006"/>
    <s v="2000's"/>
    <n v="2006"/>
    <n v="0"/>
    <s v="N"/>
    <x v="1"/>
    <x v="0"/>
    <x v="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2"/>
    <x v="28"/>
    <s v="New"/>
    <s v="Partial"/>
    <x v="178"/>
  </r>
  <r>
    <x v="1210"/>
    <n v="60"/>
    <x v="0"/>
    <x v="10"/>
    <n v="11218"/>
    <s v="Pave"/>
    <s v="NA"/>
    <x v="0"/>
    <x v="0"/>
    <s v="AllPub"/>
    <x v="0"/>
    <s v="Gtl"/>
    <s v="SawyerW"/>
    <s v="Norm"/>
    <s v="Norm"/>
    <x v="0"/>
    <x v="0"/>
    <n v="6"/>
    <n v="5"/>
    <n v="1992"/>
    <s v="90's"/>
    <n v="1992"/>
    <n v="0"/>
    <s v="N"/>
    <x v="0"/>
    <x v="1"/>
    <x v="1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4"/>
    <x v="19"/>
    <s v="WD"/>
    <s v="Normal"/>
    <x v="430"/>
  </r>
  <r>
    <x v="1211"/>
    <n v="50"/>
    <x v="0"/>
    <x v="107"/>
    <n v="12134"/>
    <s v="Pave"/>
    <s v="NA"/>
    <x v="1"/>
    <x v="1"/>
    <s v="AllPub"/>
    <x v="0"/>
    <s v="Mod"/>
    <s v="Gilbert"/>
    <s v="Norm"/>
    <s v="Norm"/>
    <x v="0"/>
    <x v="2"/>
    <n v="8"/>
    <n v="7"/>
    <n v="1988"/>
    <s v="80's"/>
    <n v="2005"/>
    <n v="17"/>
    <s v="Y"/>
    <x v="1"/>
    <x v="0"/>
    <x v="0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4"/>
    <x v="38"/>
    <s v="WD"/>
    <s v="Normal"/>
    <x v="323"/>
  </r>
  <r>
    <x v="1212"/>
    <n v="30"/>
    <x v="0"/>
    <x v="9"/>
    <n v="9340"/>
    <s v="Pave"/>
    <s v="NA"/>
    <x v="0"/>
    <x v="0"/>
    <s v="AllPub"/>
    <x v="0"/>
    <s v="Gtl"/>
    <s v="Edwards"/>
    <s v="Norm"/>
    <s v="Norm"/>
    <x v="0"/>
    <x v="1"/>
    <n v="4"/>
    <n v="6"/>
    <n v="1941"/>
    <s v="40's"/>
    <n v="1950"/>
    <n v="9"/>
    <s v="Y"/>
    <x v="0"/>
    <x v="1"/>
    <x v="1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3"/>
    <x v="30"/>
    <s v="WD"/>
    <s v="Normal"/>
    <x v="46"/>
  </r>
  <r>
    <x v="1213"/>
    <n v="80"/>
    <x v="0"/>
    <x v="7"/>
    <n v="10246"/>
    <s v="Pave"/>
    <s v="NA"/>
    <x v="1"/>
    <x v="0"/>
    <s v="AllPub"/>
    <x v="3"/>
    <s v="Gtl"/>
    <s v="Sawyer"/>
    <s v="Norm"/>
    <s v="Norm"/>
    <x v="0"/>
    <x v="5"/>
    <n v="4"/>
    <n v="9"/>
    <n v="1965"/>
    <s v="60's"/>
    <n v="2001"/>
    <n v="36"/>
    <s v="Y"/>
    <x v="0"/>
    <x v="0"/>
    <x v="0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2"/>
    <x v="28"/>
    <s v="WD"/>
    <s v="Normal"/>
    <x v="35"/>
  </r>
  <r>
    <x v="1214"/>
    <n v="85"/>
    <x v="0"/>
    <x v="35"/>
    <n v="10205"/>
    <s v="Pave"/>
    <s v="NA"/>
    <x v="1"/>
    <x v="0"/>
    <s v="AllPub"/>
    <x v="0"/>
    <s v="Gtl"/>
    <s v="NAmes"/>
    <s v="Norm"/>
    <s v="Norm"/>
    <x v="0"/>
    <x v="4"/>
    <n v="5"/>
    <n v="5"/>
    <n v="1962"/>
    <s v="60's"/>
    <n v="1962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2"/>
    <x v="28"/>
    <s v="WD"/>
    <s v="Normal"/>
    <x v="569"/>
  </r>
  <r>
    <x v="1215"/>
    <n v="20"/>
    <x v="0"/>
    <x v="65"/>
    <n v="7094"/>
    <s v="Pave"/>
    <s v="NA"/>
    <x v="1"/>
    <x v="0"/>
    <s v="AllPub"/>
    <x v="0"/>
    <s v="Gtl"/>
    <s v="Sawyer"/>
    <s v="Norm"/>
    <s v="Norm"/>
    <x v="0"/>
    <x v="1"/>
    <n v="5"/>
    <n v="5"/>
    <n v="1966"/>
    <s v="60's"/>
    <n v="1966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x v="1"/>
    <s v="WD"/>
    <s v="Normal"/>
    <x v="122"/>
  </r>
  <r>
    <x v="1216"/>
    <n v="90"/>
    <x v="1"/>
    <x v="2"/>
    <n v="8930"/>
    <s v="Pave"/>
    <s v="NA"/>
    <x v="0"/>
    <x v="0"/>
    <s v="AllPub"/>
    <x v="0"/>
    <s v="Gtl"/>
    <s v="Sawyer"/>
    <s v="RRAe"/>
    <s v="Norm"/>
    <x v="2"/>
    <x v="2"/>
    <n v="6"/>
    <n v="5"/>
    <n v="1978"/>
    <s v="70's"/>
    <n v="1978"/>
    <n v="0"/>
    <s v="N"/>
    <x v="0"/>
    <x v="1"/>
    <x v="1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4"/>
    <x v="23"/>
    <s v="WD"/>
    <s v="Normal"/>
    <x v="162"/>
  </r>
  <r>
    <x v="1217"/>
    <n v="20"/>
    <x v="3"/>
    <x v="12"/>
    <n v="8640"/>
    <s v="Pave"/>
    <s v="NA"/>
    <x v="0"/>
    <x v="0"/>
    <s v="AllPub"/>
    <x v="0"/>
    <s v="Gtl"/>
    <s v="Somerst"/>
    <s v="Norm"/>
    <s v="Norm"/>
    <x v="0"/>
    <x v="1"/>
    <n v="8"/>
    <n v="5"/>
    <n v="2009"/>
    <s v="2000's"/>
    <n v="2009"/>
    <n v="0"/>
    <s v="N"/>
    <x v="1"/>
    <x v="0"/>
    <x v="0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3"/>
    <x v="47"/>
    <s v="New"/>
    <s v="Partial"/>
    <x v="598"/>
  </r>
  <r>
    <x v="1218"/>
    <n v="50"/>
    <x v="1"/>
    <x v="27"/>
    <n v="6240"/>
    <s v="Pave"/>
    <s v="NA"/>
    <x v="0"/>
    <x v="0"/>
    <s v="AllPub"/>
    <x v="0"/>
    <s v="Gtl"/>
    <s v="BrkSide"/>
    <s v="Norm"/>
    <s v="Norm"/>
    <x v="0"/>
    <x v="2"/>
    <n v="4"/>
    <n v="5"/>
    <n v="1947"/>
    <s v="40's"/>
    <n v="1950"/>
    <n v="3"/>
    <s v="Y"/>
    <x v="0"/>
    <x v="1"/>
    <x v="1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2"/>
    <x v="10"/>
    <s v="WD"/>
    <s v="Normal"/>
    <x v="599"/>
  </r>
  <r>
    <x v="1219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6"/>
    <n v="5"/>
    <n v="1971"/>
    <s v="70's"/>
    <n v="1971"/>
    <n v="0"/>
    <s v="N"/>
    <x v="0"/>
    <x v="1"/>
    <x v="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2"/>
    <x v="42"/>
    <s v="WD"/>
    <s v="Abnorml"/>
    <x v="561"/>
  </r>
  <r>
    <x v="1220"/>
    <n v="20"/>
    <x v="0"/>
    <x v="13"/>
    <n v="7800"/>
    <s v="Pave"/>
    <s v="NA"/>
    <x v="1"/>
    <x v="0"/>
    <s v="AllPub"/>
    <x v="0"/>
    <s v="Gtl"/>
    <s v="NAmes"/>
    <s v="Norm"/>
    <s v="Norm"/>
    <x v="0"/>
    <x v="1"/>
    <n v="5"/>
    <n v="5"/>
    <n v="1964"/>
    <s v="60's"/>
    <n v="1964"/>
    <n v="0"/>
    <s v="N"/>
    <x v="0"/>
    <x v="1"/>
    <x v="1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2"/>
    <x v="17"/>
    <s v="WD"/>
    <s v="Abnorml"/>
    <x v="99"/>
  </r>
  <r>
    <x v="1221"/>
    <n v="20"/>
    <x v="0"/>
    <x v="49"/>
    <n v="8250"/>
    <s v="Pave"/>
    <s v="NA"/>
    <x v="0"/>
    <x v="0"/>
    <s v="AllPub"/>
    <x v="0"/>
    <s v="Gtl"/>
    <s v="Sawyer"/>
    <s v="Feedr"/>
    <s v="Norm"/>
    <x v="0"/>
    <x v="1"/>
    <n v="5"/>
    <n v="5"/>
    <n v="1968"/>
    <s v="60's"/>
    <n v="1968"/>
    <n v="0"/>
    <s v="N"/>
    <x v="0"/>
    <x v="1"/>
    <x v="1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0"/>
    <x v="46"/>
    <s v="WD"/>
    <s v="Normal"/>
    <x v="254"/>
  </r>
  <r>
    <x v="1222"/>
    <n v="50"/>
    <x v="0"/>
    <x v="38"/>
    <n v="10496"/>
    <s v="Pave"/>
    <s v="NA"/>
    <x v="0"/>
    <x v="0"/>
    <s v="AllPub"/>
    <x v="0"/>
    <s v="Gtl"/>
    <s v="NAmes"/>
    <s v="Artery"/>
    <s v="Norm"/>
    <x v="0"/>
    <x v="2"/>
    <n v="6"/>
    <n v="6"/>
    <n v="1949"/>
    <s v="40's"/>
    <n v="1950"/>
    <n v="1"/>
    <s v="Y"/>
    <x v="0"/>
    <x v="1"/>
    <x v="1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1"/>
    <x v="31"/>
    <s v="WD"/>
    <s v="Normal"/>
    <x v="5"/>
  </r>
  <r>
    <x v="1223"/>
    <n v="20"/>
    <x v="0"/>
    <x v="30"/>
    <n v="10680"/>
    <s v="Pave"/>
    <s v="NA"/>
    <x v="0"/>
    <x v="0"/>
    <s v="AllPub"/>
    <x v="0"/>
    <s v="Gtl"/>
    <s v="NAmes"/>
    <s v="Norm"/>
    <s v="Norm"/>
    <x v="0"/>
    <x v="1"/>
    <n v="5"/>
    <n v="3"/>
    <n v="1951"/>
    <s v="50's"/>
    <n v="1951"/>
    <n v="0"/>
    <s v="N"/>
    <x v="0"/>
    <x v="1"/>
    <x v="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2"/>
    <x v="14"/>
    <s v="WD"/>
    <s v="Normal"/>
    <x v="600"/>
  </r>
  <r>
    <x v="1224"/>
    <n v="60"/>
    <x v="0"/>
    <x v="3"/>
    <n v="15384"/>
    <s v="Pave"/>
    <s v="NA"/>
    <x v="1"/>
    <x v="0"/>
    <s v="AllPub"/>
    <x v="0"/>
    <s v="Gtl"/>
    <s v="Gilbert"/>
    <s v="RRAn"/>
    <s v="Norm"/>
    <x v="0"/>
    <x v="0"/>
    <n v="7"/>
    <n v="5"/>
    <n v="2004"/>
    <s v="2000's"/>
    <n v="2005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x v="0"/>
    <s v="WD"/>
    <s v="Normal"/>
    <x v="144"/>
  </r>
  <r>
    <x v="1225"/>
    <n v="80"/>
    <x v="0"/>
    <x v="0"/>
    <n v="10482"/>
    <s v="Pave"/>
    <s v="NA"/>
    <x v="0"/>
    <x v="0"/>
    <s v="AllPub"/>
    <x v="0"/>
    <s v="Gtl"/>
    <s v="NAmes"/>
    <s v="Norm"/>
    <s v="Norm"/>
    <x v="0"/>
    <x v="5"/>
    <n v="6"/>
    <n v="8"/>
    <n v="1958"/>
    <s v="50's"/>
    <n v="1958"/>
    <n v="0"/>
    <s v="N"/>
    <x v="0"/>
    <x v="1"/>
    <x v="1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"/>
    <x v="18"/>
    <s v="WD"/>
    <s v="Normal"/>
    <x v="35"/>
  </r>
  <r>
    <x v="1226"/>
    <n v="60"/>
    <x v="0"/>
    <x v="58"/>
    <n v="14598"/>
    <s v="Pave"/>
    <s v="NA"/>
    <x v="1"/>
    <x v="0"/>
    <s v="AllPub"/>
    <x v="3"/>
    <s v="Gtl"/>
    <s v="Somerst"/>
    <s v="Feedr"/>
    <s v="Norm"/>
    <x v="0"/>
    <x v="0"/>
    <n v="6"/>
    <n v="5"/>
    <n v="2007"/>
    <s v="2000's"/>
    <n v="2007"/>
    <n v="0"/>
    <s v="N"/>
    <x v="1"/>
    <x v="0"/>
    <x v="0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0"/>
    <x v="9"/>
    <s v="WD"/>
    <s v="Normal"/>
    <x v="89"/>
  </r>
  <r>
    <x v="1227"/>
    <n v="20"/>
    <x v="0"/>
    <x v="12"/>
    <n v="8872"/>
    <s v="Pave"/>
    <s v="NA"/>
    <x v="0"/>
    <x v="0"/>
    <s v="AllPub"/>
    <x v="2"/>
    <s v="Gtl"/>
    <s v="NAmes"/>
    <s v="Norm"/>
    <s v="Norm"/>
    <x v="0"/>
    <x v="1"/>
    <n v="5"/>
    <n v="8"/>
    <n v="1965"/>
    <s v="60's"/>
    <n v="2008"/>
    <n v="43"/>
    <s v="Y"/>
    <x v="1"/>
    <x v="0"/>
    <x v="0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0"/>
    <x v="4"/>
    <s v="WD"/>
    <s v="Normal"/>
    <x v="257"/>
  </r>
  <r>
    <x v="1228"/>
    <n v="120"/>
    <x v="0"/>
    <x v="0"/>
    <n v="8769"/>
    <s v="Pave"/>
    <s v="NA"/>
    <x v="0"/>
    <x v="0"/>
    <s v="AllPub"/>
    <x v="2"/>
    <s v="Gtl"/>
    <s v="NridgHt"/>
    <s v="Norm"/>
    <s v="Norm"/>
    <x v="3"/>
    <x v="1"/>
    <n v="9"/>
    <n v="5"/>
    <n v="2008"/>
    <s v="2000's"/>
    <n v="2008"/>
    <n v="0"/>
    <s v="N"/>
    <x v="1"/>
    <x v="0"/>
    <x v="0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0"/>
    <x v="41"/>
    <s v="New"/>
    <s v="Partial"/>
    <x v="601"/>
  </r>
  <r>
    <x v="1229"/>
    <n v="80"/>
    <x v="0"/>
    <x v="10"/>
    <n v="7910"/>
    <s v="Pave"/>
    <s v="NA"/>
    <x v="0"/>
    <x v="0"/>
    <s v="AllPub"/>
    <x v="0"/>
    <s v="Gtl"/>
    <s v="NAmes"/>
    <s v="Norm"/>
    <s v="Norm"/>
    <x v="0"/>
    <x v="5"/>
    <n v="5"/>
    <n v="5"/>
    <n v="1960"/>
    <s v="60's"/>
    <n v="1960"/>
    <n v="0"/>
    <s v="N"/>
    <x v="0"/>
    <x v="1"/>
    <x v="1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0"/>
    <x v="46"/>
    <s v="WD"/>
    <s v="Normal"/>
    <x v="47"/>
  </r>
  <r>
    <x v="1230"/>
    <n v="90"/>
    <x v="0"/>
    <x v="7"/>
    <n v="18890"/>
    <s v="Pave"/>
    <s v="NA"/>
    <x v="1"/>
    <x v="0"/>
    <s v="AllPub"/>
    <x v="0"/>
    <s v="Gtl"/>
    <s v="Sawyer"/>
    <s v="Feedr"/>
    <s v="RRAe"/>
    <x v="2"/>
    <x v="2"/>
    <n v="5"/>
    <n v="5"/>
    <n v="1977"/>
    <s v="70's"/>
    <n v="1977"/>
    <n v="0"/>
    <s v="N"/>
    <x v="0"/>
    <x v="1"/>
    <x v="1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1"/>
    <x v="6"/>
    <s v="WD"/>
    <s v="Normal"/>
    <x v="100"/>
  </r>
  <r>
    <x v="1231"/>
    <n v="90"/>
    <x v="0"/>
    <x v="10"/>
    <n v="7728"/>
    <s v="Pave"/>
    <s v="NA"/>
    <x v="0"/>
    <x v="0"/>
    <s v="AllPub"/>
    <x v="0"/>
    <s v="Gtl"/>
    <s v="NAmes"/>
    <s v="Norm"/>
    <s v="Norm"/>
    <x v="2"/>
    <x v="5"/>
    <n v="5"/>
    <n v="6"/>
    <n v="1962"/>
    <s v="60's"/>
    <n v="1962"/>
    <n v="0"/>
    <s v="N"/>
    <x v="0"/>
    <x v="1"/>
    <x v="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2"/>
    <x v="28"/>
    <s v="WD"/>
    <s v="Normal"/>
    <x v="316"/>
  </r>
  <r>
    <x v="1232"/>
    <n v="90"/>
    <x v="0"/>
    <x v="10"/>
    <n v="9842"/>
    <s v="Pave"/>
    <s v="NA"/>
    <x v="0"/>
    <x v="0"/>
    <s v="AllPub"/>
    <x v="1"/>
    <s v="Gtl"/>
    <s v="NAmes"/>
    <s v="Norm"/>
    <s v="Norm"/>
    <x v="2"/>
    <x v="1"/>
    <n v="4"/>
    <n v="5"/>
    <n v="1962"/>
    <s v="60's"/>
    <n v="1962"/>
    <n v="0"/>
    <s v="N"/>
    <x v="0"/>
    <x v="1"/>
    <x v="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"/>
    <x v="34"/>
    <s v="WD"/>
    <s v="Normal"/>
    <x v="602"/>
  </r>
  <r>
    <x v="1233"/>
    <n v="20"/>
    <x v="0"/>
    <x v="7"/>
    <n v="12160"/>
    <s v="Pave"/>
    <s v="NA"/>
    <x v="1"/>
    <x v="0"/>
    <s v="AllPub"/>
    <x v="0"/>
    <s v="Gtl"/>
    <s v="NAmes"/>
    <s v="Norm"/>
    <s v="Norm"/>
    <x v="0"/>
    <x v="1"/>
    <n v="5"/>
    <n v="5"/>
    <n v="1959"/>
    <s v="50's"/>
    <n v="1959"/>
    <n v="0"/>
    <s v="N"/>
    <x v="0"/>
    <x v="1"/>
    <x v="1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4"/>
    <x v="19"/>
    <s v="COD"/>
    <s v="Abnorml"/>
    <x v="289"/>
  </r>
  <r>
    <x v="1234"/>
    <n v="70"/>
    <x v="4"/>
    <x v="49"/>
    <n v="8525"/>
    <s v="Pave"/>
    <s v="NA"/>
    <x v="0"/>
    <x v="1"/>
    <s v="AllPub"/>
    <x v="0"/>
    <s v="Gtl"/>
    <s v="SWISU"/>
    <s v="Norm"/>
    <s v="Norm"/>
    <x v="0"/>
    <x v="0"/>
    <n v="5"/>
    <n v="6"/>
    <n v="1911"/>
    <s v="10's"/>
    <n v="1950"/>
    <n v="39"/>
    <s v="Y"/>
    <x v="0"/>
    <x v="1"/>
    <x v="1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0"/>
    <x v="53"/>
    <s v="WD"/>
    <s v="Abnorml"/>
    <x v="52"/>
  </r>
  <r>
    <x v="1235"/>
    <n v="70"/>
    <x v="0"/>
    <x v="82"/>
    <n v="13132"/>
    <s v="Pave"/>
    <s v="NA"/>
    <x v="0"/>
    <x v="0"/>
    <s v="AllPub"/>
    <x v="0"/>
    <s v="Gtl"/>
    <s v="Crawfor"/>
    <s v="Norm"/>
    <s v="Norm"/>
    <x v="0"/>
    <x v="0"/>
    <n v="5"/>
    <n v="5"/>
    <n v="1914"/>
    <s v="10's"/>
    <n v="1950"/>
    <n v="36"/>
    <s v="Y"/>
    <x v="0"/>
    <x v="1"/>
    <x v="1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2"/>
    <x v="10"/>
    <s v="WD"/>
    <s v="Normal"/>
    <x v="603"/>
  </r>
  <r>
    <x v="1236"/>
    <n v="160"/>
    <x v="0"/>
    <x v="84"/>
    <n v="2628"/>
    <s v="Pave"/>
    <s v="NA"/>
    <x v="0"/>
    <x v="0"/>
    <s v="AllPub"/>
    <x v="0"/>
    <s v="Gtl"/>
    <s v="NridgHt"/>
    <s v="Norm"/>
    <s v="Norm"/>
    <x v="4"/>
    <x v="0"/>
    <n v="7"/>
    <n v="5"/>
    <n v="2003"/>
    <s v="2000's"/>
    <n v="2003"/>
    <n v="0"/>
    <s v="N"/>
    <x v="0"/>
    <x v="0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4"/>
    <x v="38"/>
    <s v="WD"/>
    <s v="Normal"/>
    <x v="198"/>
  </r>
  <r>
    <x v="1237"/>
    <n v="60"/>
    <x v="0"/>
    <x v="62"/>
    <n v="12393"/>
    <s v="Pave"/>
    <s v="NA"/>
    <x v="2"/>
    <x v="0"/>
    <s v="AllPub"/>
    <x v="1"/>
    <s v="Gtl"/>
    <s v="CollgCr"/>
    <s v="Norm"/>
    <s v="Norm"/>
    <x v="0"/>
    <x v="0"/>
    <n v="7"/>
    <n v="5"/>
    <n v="2004"/>
    <s v="2000's"/>
    <n v="2005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x v="24"/>
    <s v="WD"/>
    <s v="Normal"/>
    <x v="530"/>
  </r>
  <r>
    <x v="1238"/>
    <n v="20"/>
    <x v="0"/>
    <x v="31"/>
    <n v="13072"/>
    <s v="Pave"/>
    <s v="NA"/>
    <x v="0"/>
    <x v="0"/>
    <s v="AllPub"/>
    <x v="0"/>
    <s v="Gtl"/>
    <s v="SawyerW"/>
    <s v="RRAe"/>
    <s v="Norm"/>
    <x v="0"/>
    <x v="1"/>
    <n v="6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2"/>
    <x v="40"/>
    <s v="WD"/>
    <s v="Abnorml"/>
    <x v="215"/>
  </r>
  <r>
    <x v="1239"/>
    <n v="20"/>
    <x v="0"/>
    <x v="45"/>
    <n v="9037"/>
    <s v="Pave"/>
    <s v="NA"/>
    <x v="1"/>
    <x v="3"/>
    <s v="AllPub"/>
    <x v="0"/>
    <s v="Gtl"/>
    <s v="Timber"/>
    <s v="Norm"/>
    <s v="Norm"/>
    <x v="0"/>
    <x v="1"/>
    <n v="8"/>
    <n v="5"/>
    <n v="2006"/>
    <s v="2000's"/>
    <n v="2006"/>
    <n v="0"/>
    <s v="N"/>
    <x v="1"/>
    <x v="0"/>
    <x v="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1"/>
    <x v="27"/>
    <s v="WD"/>
    <s v="Normal"/>
    <x v="604"/>
  </r>
  <r>
    <x v="1240"/>
    <n v="60"/>
    <x v="0"/>
    <x v="0"/>
    <n v="8158"/>
    <s v="Pave"/>
    <s v="NA"/>
    <x v="0"/>
    <x v="0"/>
    <s v="AllPub"/>
    <x v="0"/>
    <s v="Gtl"/>
    <s v="CollgCr"/>
    <s v="Norm"/>
    <s v="Norm"/>
    <x v="0"/>
    <x v="0"/>
    <n v="7"/>
    <n v="5"/>
    <n v="2003"/>
    <s v="2000's"/>
    <n v="2003"/>
    <n v="0"/>
    <s v="N"/>
    <x v="0"/>
    <x v="0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0"/>
    <x v="22"/>
    <s v="WD"/>
    <s v="Normal"/>
    <x v="472"/>
  </r>
  <r>
    <x v="1241"/>
    <n v="20"/>
    <x v="0"/>
    <x v="67"/>
    <n v="9849"/>
    <s v="Pave"/>
    <s v="NA"/>
    <x v="0"/>
    <x v="0"/>
    <s v="AllPub"/>
    <x v="0"/>
    <s v="Gtl"/>
    <s v="Somerst"/>
    <s v="Norm"/>
    <s v="Norm"/>
    <x v="0"/>
    <x v="1"/>
    <n v="7"/>
    <n v="6"/>
    <n v="2007"/>
    <s v="2000's"/>
    <n v="2007"/>
    <n v="0"/>
    <s v="N"/>
    <x v="1"/>
    <x v="0"/>
    <x v="0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"/>
    <x v="18"/>
    <s v="New"/>
    <s v="Partial"/>
    <x v="605"/>
  </r>
  <r>
    <x v="1242"/>
    <n v="85"/>
    <x v="0"/>
    <x v="5"/>
    <n v="10625"/>
    <s v="Pave"/>
    <s v="NA"/>
    <x v="0"/>
    <x v="0"/>
    <s v="AllPub"/>
    <x v="0"/>
    <s v="Gtl"/>
    <s v="NWAmes"/>
    <s v="Norm"/>
    <s v="Norm"/>
    <x v="0"/>
    <x v="4"/>
    <n v="7"/>
    <n v="6"/>
    <n v="1974"/>
    <s v="70's"/>
    <n v="1974"/>
    <n v="0"/>
    <s v="N"/>
    <x v="0"/>
    <x v="1"/>
    <x v="1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4"/>
    <x v="26"/>
    <s v="WD"/>
    <s v="Family"/>
    <x v="40"/>
  </r>
  <r>
    <x v="1243"/>
    <n v="20"/>
    <x v="0"/>
    <x v="54"/>
    <n v="13891"/>
    <s v="Pave"/>
    <s v="NA"/>
    <x v="0"/>
    <x v="0"/>
    <s v="AllPub"/>
    <x v="0"/>
    <s v="Gtl"/>
    <s v="NridgHt"/>
    <s v="Norm"/>
    <s v="Norm"/>
    <x v="0"/>
    <x v="1"/>
    <n v="10"/>
    <n v="5"/>
    <n v="2006"/>
    <s v="2000's"/>
    <n v="2006"/>
    <n v="0"/>
    <s v="N"/>
    <x v="1"/>
    <x v="0"/>
    <x v="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x v="24"/>
    <s v="New"/>
    <s v="Partial"/>
    <x v="606"/>
  </r>
  <r>
    <x v="1244"/>
    <n v="70"/>
    <x v="0"/>
    <x v="7"/>
    <n v="11435"/>
    <s v="Pave"/>
    <s v="NA"/>
    <x v="1"/>
    <x v="3"/>
    <s v="AllPub"/>
    <x v="2"/>
    <s v="Mod"/>
    <s v="Crawfor"/>
    <s v="Norm"/>
    <s v="Norm"/>
    <x v="0"/>
    <x v="0"/>
    <n v="8"/>
    <n v="7"/>
    <n v="1929"/>
    <s v="20's"/>
    <n v="1950"/>
    <n v="21"/>
    <s v="Y"/>
    <x v="0"/>
    <x v="1"/>
    <x v="1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2"/>
    <x v="51"/>
    <s v="WD"/>
    <s v="Normal"/>
    <x v="22"/>
  </r>
  <r>
    <x v="1245"/>
    <n v="80"/>
    <x v="0"/>
    <x v="38"/>
    <n v="12090"/>
    <s v="Pave"/>
    <s v="NA"/>
    <x v="0"/>
    <x v="0"/>
    <s v="AllPub"/>
    <x v="0"/>
    <s v="Gtl"/>
    <s v="NWAmes"/>
    <s v="Norm"/>
    <s v="Norm"/>
    <x v="0"/>
    <x v="5"/>
    <n v="6"/>
    <n v="7"/>
    <n v="1984"/>
    <s v="80's"/>
    <n v="2003"/>
    <n v="19"/>
    <s v="Y"/>
    <x v="0"/>
    <x v="0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1"/>
    <x v="31"/>
    <s v="WD"/>
    <s v="Abnorml"/>
    <x v="94"/>
  </r>
  <r>
    <x v="1246"/>
    <n v="60"/>
    <x v="3"/>
    <x v="0"/>
    <n v="8125"/>
    <s v="Pave"/>
    <s v="NA"/>
    <x v="0"/>
    <x v="0"/>
    <s v="AllPub"/>
    <x v="0"/>
    <s v="Gtl"/>
    <s v="Somerst"/>
    <s v="Norm"/>
    <s v="Norm"/>
    <x v="0"/>
    <x v="0"/>
    <n v="7"/>
    <n v="5"/>
    <n v="2005"/>
    <s v="2000's"/>
    <n v="2006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2"/>
    <x v="40"/>
    <s v="New"/>
    <s v="Partial"/>
    <x v="607"/>
  </r>
  <r>
    <x v="1247"/>
    <n v="80"/>
    <x v="0"/>
    <x v="7"/>
    <n v="12328"/>
    <s v="Pave"/>
    <s v="NA"/>
    <x v="1"/>
    <x v="0"/>
    <s v="AllPub"/>
    <x v="0"/>
    <s v="Gtl"/>
    <s v="Mitchel"/>
    <s v="Norm"/>
    <s v="Norm"/>
    <x v="0"/>
    <x v="5"/>
    <n v="6"/>
    <n v="5"/>
    <n v="1976"/>
    <s v="70's"/>
    <n v="1976"/>
    <n v="0"/>
    <s v="N"/>
    <x v="0"/>
    <x v="1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4"/>
    <x v="19"/>
    <s v="WD"/>
    <s v="Normal"/>
    <x v="608"/>
  </r>
  <r>
    <x v="1248"/>
    <n v="75"/>
    <x v="1"/>
    <x v="3"/>
    <n v="9600"/>
    <s v="Pave"/>
    <s v="Grvl"/>
    <x v="0"/>
    <x v="0"/>
    <s v="AllPub"/>
    <x v="0"/>
    <s v="Gtl"/>
    <s v="OldTown"/>
    <s v="Norm"/>
    <s v="Norm"/>
    <x v="0"/>
    <x v="6"/>
    <n v="6"/>
    <n v="5"/>
    <n v="1917"/>
    <s v="10's"/>
    <n v="1950"/>
    <n v="33"/>
    <s v="Y"/>
    <x v="0"/>
    <x v="1"/>
    <x v="1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0"/>
    <x v="8"/>
    <s v="WD"/>
    <s v="Normal"/>
    <x v="10"/>
  </r>
  <r>
    <x v="1249"/>
    <n v="20"/>
    <x v="0"/>
    <x v="3"/>
    <n v="7200"/>
    <s v="Pave"/>
    <s v="NA"/>
    <x v="0"/>
    <x v="0"/>
    <s v="AllPub"/>
    <x v="0"/>
    <s v="Gtl"/>
    <s v="NAmes"/>
    <s v="Norm"/>
    <s v="Norm"/>
    <x v="0"/>
    <x v="1"/>
    <n v="5"/>
    <n v="7"/>
    <n v="1950"/>
    <s v="50's"/>
    <n v="1950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x v="1"/>
    <s v="WD"/>
    <s v="Normal"/>
    <x v="239"/>
  </r>
  <r>
    <x v="1250"/>
    <n v="20"/>
    <x v="0"/>
    <x v="70"/>
    <n v="11160"/>
    <s v="Pave"/>
    <s v="NA"/>
    <x v="0"/>
    <x v="0"/>
    <s v="AllPub"/>
    <x v="2"/>
    <s v="Gtl"/>
    <s v="NAmes"/>
    <s v="Norm"/>
    <s v="Norm"/>
    <x v="0"/>
    <x v="1"/>
    <n v="7"/>
    <n v="5"/>
    <n v="1968"/>
    <s v="60's"/>
    <n v="1968"/>
    <n v="0"/>
    <s v="N"/>
    <x v="0"/>
    <x v="1"/>
    <x v="1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4"/>
    <x v="23"/>
    <s v="WD"/>
    <s v="Normal"/>
    <x v="67"/>
  </r>
  <r>
    <x v="1251"/>
    <n v="120"/>
    <x v="0"/>
    <x v="7"/>
    <n v="3136"/>
    <s v="Pave"/>
    <s v="NA"/>
    <x v="1"/>
    <x v="0"/>
    <s v="AllPub"/>
    <x v="2"/>
    <s v="Gtl"/>
    <s v="NridgHt"/>
    <s v="Norm"/>
    <s v="Norm"/>
    <x v="3"/>
    <x v="1"/>
    <n v="7"/>
    <n v="5"/>
    <n v="2003"/>
    <s v="2000's"/>
    <n v="2003"/>
    <n v="0"/>
    <s v="N"/>
    <x v="0"/>
    <x v="0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2"/>
    <x v="40"/>
    <s v="WD"/>
    <s v="Normal"/>
    <x v="609"/>
  </r>
  <r>
    <x v="1252"/>
    <n v="20"/>
    <x v="0"/>
    <x v="57"/>
    <n v="9858"/>
    <s v="Pave"/>
    <s v="NA"/>
    <x v="0"/>
    <x v="0"/>
    <s v="AllPub"/>
    <x v="0"/>
    <s v="Gtl"/>
    <s v="Mitchel"/>
    <s v="Norm"/>
    <s v="Norm"/>
    <x v="0"/>
    <x v="1"/>
    <n v="5"/>
    <n v="6"/>
    <n v="1968"/>
    <s v="60's"/>
    <n v="1968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3"/>
    <x v="7"/>
    <s v="WD"/>
    <s v="Normal"/>
    <x v="52"/>
  </r>
  <r>
    <x v="1253"/>
    <n v="60"/>
    <x v="0"/>
    <x v="7"/>
    <n v="17542"/>
    <s v="Pave"/>
    <s v="NA"/>
    <x v="1"/>
    <x v="0"/>
    <s v="AllPub"/>
    <x v="0"/>
    <s v="Gtl"/>
    <s v="Veenker"/>
    <s v="Norm"/>
    <s v="Norm"/>
    <x v="0"/>
    <x v="0"/>
    <n v="7"/>
    <n v="7"/>
    <n v="1974"/>
    <s v="70's"/>
    <n v="2003"/>
    <n v="29"/>
    <s v="Y"/>
    <x v="0"/>
    <x v="0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1"/>
    <x v="12"/>
    <s v="WD"/>
    <s v="Normal"/>
    <x v="610"/>
  </r>
  <r>
    <x v="1254"/>
    <n v="60"/>
    <x v="0"/>
    <x v="3"/>
    <n v="6931"/>
    <s v="Pave"/>
    <s v="NA"/>
    <x v="0"/>
    <x v="0"/>
    <s v="AllPub"/>
    <x v="0"/>
    <s v="Gtl"/>
    <s v="Edwards"/>
    <s v="Norm"/>
    <s v="Norm"/>
    <x v="0"/>
    <x v="0"/>
    <n v="7"/>
    <n v="5"/>
    <n v="2003"/>
    <s v="2000's"/>
    <n v="2004"/>
    <n v="1"/>
    <s v="Y"/>
    <x v="0"/>
    <x v="0"/>
    <x v="0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0"/>
    <x v="22"/>
    <s v="WD"/>
    <s v="Normal"/>
    <x v="611"/>
  </r>
  <r>
    <x v="1255"/>
    <n v="50"/>
    <x v="1"/>
    <x v="27"/>
    <n v="6240"/>
    <s v="Pave"/>
    <s v="NA"/>
    <x v="0"/>
    <x v="0"/>
    <s v="AllPub"/>
    <x v="0"/>
    <s v="Gtl"/>
    <s v="BrkSide"/>
    <s v="Norm"/>
    <s v="Norm"/>
    <x v="0"/>
    <x v="2"/>
    <n v="6"/>
    <n v="6"/>
    <n v="1931"/>
    <s v="30's"/>
    <n v="1950"/>
    <n v="19"/>
    <s v="Y"/>
    <x v="0"/>
    <x v="1"/>
    <x v="1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1"/>
    <x v="44"/>
    <s v="WD"/>
    <s v="Normal"/>
    <x v="136"/>
  </r>
  <r>
    <x v="1256"/>
    <n v="20"/>
    <x v="0"/>
    <x v="11"/>
    <n v="14303"/>
    <s v="Pave"/>
    <s v="NA"/>
    <x v="1"/>
    <x v="0"/>
    <s v="AllPub"/>
    <x v="2"/>
    <s v="Gtl"/>
    <s v="NoRidge"/>
    <s v="Norm"/>
    <s v="Norm"/>
    <x v="0"/>
    <x v="1"/>
    <n v="8"/>
    <n v="5"/>
    <n v="1994"/>
    <s v="90's"/>
    <n v="1994"/>
    <n v="0"/>
    <s v="N"/>
    <x v="0"/>
    <x v="1"/>
    <x v="1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0"/>
    <x v="46"/>
    <s v="WD"/>
    <s v="Normal"/>
    <x v="612"/>
  </r>
  <r>
    <x v="1257"/>
    <n v="30"/>
    <x v="0"/>
    <x v="85"/>
    <n v="4060"/>
    <s v="Pave"/>
    <s v="NA"/>
    <x v="0"/>
    <x v="0"/>
    <s v="AllPub"/>
    <x v="2"/>
    <s v="Gtl"/>
    <s v="Edwards"/>
    <s v="Feedr"/>
    <s v="Norm"/>
    <x v="0"/>
    <x v="1"/>
    <n v="5"/>
    <n v="8"/>
    <n v="1922"/>
    <s v="20's"/>
    <n v="1950"/>
    <n v="28"/>
    <s v="Y"/>
    <x v="0"/>
    <x v="1"/>
    <x v="1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3"/>
    <x v="20"/>
    <s v="WD"/>
    <s v="Normal"/>
    <x v="613"/>
  </r>
  <r>
    <x v="1258"/>
    <n v="80"/>
    <x v="0"/>
    <x v="83"/>
    <n v="9587"/>
    <s v="Pave"/>
    <s v="NA"/>
    <x v="1"/>
    <x v="0"/>
    <s v="AllPub"/>
    <x v="0"/>
    <s v="Gtl"/>
    <s v="Gilbert"/>
    <s v="Norm"/>
    <s v="Norm"/>
    <x v="0"/>
    <x v="5"/>
    <n v="7"/>
    <n v="5"/>
    <n v="2005"/>
    <s v="2000's"/>
    <n v="2005"/>
    <n v="0"/>
    <s v="N"/>
    <x v="1"/>
    <x v="0"/>
    <x v="0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0"/>
    <x v="22"/>
    <s v="WD"/>
    <s v="Normal"/>
    <x v="100"/>
  </r>
  <r>
    <x v="1259"/>
    <n v="20"/>
    <x v="0"/>
    <x v="0"/>
    <n v="9750"/>
    <s v="Pave"/>
    <s v="NA"/>
    <x v="0"/>
    <x v="0"/>
    <s v="AllPub"/>
    <x v="1"/>
    <s v="Gtl"/>
    <s v="NAmes"/>
    <s v="Norm"/>
    <s v="Norm"/>
    <x v="0"/>
    <x v="1"/>
    <n v="6"/>
    <n v="8"/>
    <n v="1969"/>
    <s v="60's"/>
    <n v="1969"/>
    <n v="0"/>
    <s v="N"/>
    <x v="0"/>
    <x v="1"/>
    <x v="1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0"/>
    <x v="22"/>
    <s v="WD"/>
    <s v="Normal"/>
    <x v="196"/>
  </r>
  <r>
    <x v="1260"/>
    <n v="60"/>
    <x v="0"/>
    <x v="7"/>
    <n v="24682"/>
    <s v="Pave"/>
    <s v="NA"/>
    <x v="3"/>
    <x v="0"/>
    <s v="AllPub"/>
    <x v="3"/>
    <s v="Gtl"/>
    <s v="Gilbert"/>
    <s v="RRAn"/>
    <s v="Norm"/>
    <x v="0"/>
    <x v="0"/>
    <n v="6"/>
    <n v="5"/>
    <n v="1999"/>
    <s v="90's"/>
    <n v="1999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3"/>
    <x v="25"/>
    <s v="WD"/>
    <s v="Normal"/>
    <x v="111"/>
  </r>
  <r>
    <x v="1261"/>
    <n v="20"/>
    <x v="0"/>
    <x v="1"/>
    <n v="9600"/>
    <s v="Pave"/>
    <s v="NA"/>
    <x v="0"/>
    <x v="0"/>
    <s v="AllPub"/>
    <x v="0"/>
    <s v="Gtl"/>
    <s v="NAmes"/>
    <s v="Norm"/>
    <s v="Norm"/>
    <x v="0"/>
    <x v="1"/>
    <n v="5"/>
    <n v="6"/>
    <n v="1956"/>
    <s v="50's"/>
    <n v="1956"/>
    <n v="0"/>
    <s v="N"/>
    <x v="0"/>
    <x v="1"/>
    <x v="1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3"/>
    <x v="25"/>
    <s v="WD"/>
    <s v="Normal"/>
    <x v="614"/>
  </r>
  <r>
    <x v="1262"/>
    <n v="50"/>
    <x v="0"/>
    <x v="7"/>
    <n v="11250"/>
    <s v="Pave"/>
    <s v="NA"/>
    <x v="0"/>
    <x v="0"/>
    <s v="AllPub"/>
    <x v="0"/>
    <s v="Gtl"/>
    <s v="ClearCr"/>
    <s v="Norm"/>
    <s v="Norm"/>
    <x v="0"/>
    <x v="2"/>
    <n v="4"/>
    <n v="5"/>
    <n v="1957"/>
    <s v="50's"/>
    <n v="1989"/>
    <n v="32"/>
    <s v="Y"/>
    <x v="0"/>
    <x v="1"/>
    <x v="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3"/>
    <x v="7"/>
    <s v="WD"/>
    <s v="Normal"/>
    <x v="457"/>
  </r>
  <r>
    <x v="1263"/>
    <n v="70"/>
    <x v="0"/>
    <x v="3"/>
    <n v="13515"/>
    <s v="Pave"/>
    <s v="Pave"/>
    <x v="0"/>
    <x v="0"/>
    <s v="AllPub"/>
    <x v="0"/>
    <s v="Gtl"/>
    <s v="BrkSide"/>
    <s v="Norm"/>
    <s v="Norm"/>
    <x v="0"/>
    <x v="0"/>
    <n v="6"/>
    <n v="6"/>
    <n v="1919"/>
    <s v="10's"/>
    <n v="1950"/>
    <n v="31"/>
    <s v="Y"/>
    <x v="0"/>
    <x v="1"/>
    <x v="1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1"/>
    <x v="12"/>
    <s v="WD"/>
    <s v="Normal"/>
    <x v="53"/>
  </r>
  <r>
    <x v="1264"/>
    <n v="120"/>
    <x v="4"/>
    <x v="47"/>
    <n v="4060"/>
    <s v="Pave"/>
    <s v="NA"/>
    <x v="0"/>
    <x v="0"/>
    <s v="AllPub"/>
    <x v="0"/>
    <s v="Gtl"/>
    <s v="NAmes"/>
    <s v="Norm"/>
    <s v="Norm"/>
    <x v="3"/>
    <x v="1"/>
    <n v="6"/>
    <n v="5"/>
    <n v="1998"/>
    <s v="90's"/>
    <n v="1999"/>
    <n v="1"/>
    <s v="Y"/>
    <x v="0"/>
    <x v="1"/>
    <x v="0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0"/>
    <x v="46"/>
    <s v="COD"/>
    <s v="Abnorml"/>
    <x v="111"/>
  </r>
  <r>
    <x v="1265"/>
    <n v="160"/>
    <x v="3"/>
    <x v="74"/>
    <n v="3735"/>
    <s v="Pave"/>
    <s v="NA"/>
    <x v="0"/>
    <x v="0"/>
    <s v="AllPub"/>
    <x v="4"/>
    <s v="Gtl"/>
    <s v="Somerst"/>
    <s v="Norm"/>
    <s v="Norm"/>
    <x v="3"/>
    <x v="0"/>
    <n v="7"/>
    <n v="5"/>
    <n v="1999"/>
    <s v="90's"/>
    <n v="1999"/>
    <n v="0"/>
    <s v="N"/>
    <x v="0"/>
    <x v="1"/>
    <x v="0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2"/>
    <x v="40"/>
    <s v="WD"/>
    <s v="Normal"/>
    <x v="615"/>
  </r>
  <r>
    <x v="1266"/>
    <n v="190"/>
    <x v="1"/>
    <x v="3"/>
    <n v="10120"/>
    <s v="Pave"/>
    <s v="NA"/>
    <x v="1"/>
    <x v="1"/>
    <s v="AllPub"/>
    <x v="0"/>
    <s v="Gtl"/>
    <s v="OldTown"/>
    <s v="Feedr"/>
    <s v="Norm"/>
    <x v="1"/>
    <x v="6"/>
    <n v="7"/>
    <n v="4"/>
    <n v="1910"/>
    <s v="1900's"/>
    <n v="1950"/>
    <n v="40"/>
    <s v="Y"/>
    <x v="0"/>
    <x v="1"/>
    <x v="1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1"/>
    <x v="31"/>
    <s v="WD"/>
    <s v="Normal"/>
    <x v="125"/>
  </r>
  <r>
    <x v="1267"/>
    <n v="20"/>
    <x v="0"/>
    <x v="30"/>
    <n v="13214"/>
    <s v="Pave"/>
    <s v="NA"/>
    <x v="1"/>
    <x v="3"/>
    <s v="AllPub"/>
    <x v="0"/>
    <s v="Gtl"/>
    <s v="Timber"/>
    <s v="Norm"/>
    <s v="Norm"/>
    <x v="0"/>
    <x v="1"/>
    <n v="9"/>
    <n v="5"/>
    <n v="2008"/>
    <s v="2000's"/>
    <n v="2009"/>
    <n v="1"/>
    <s v="Y"/>
    <x v="1"/>
    <x v="0"/>
    <x v="0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4"/>
    <x v="19"/>
    <s v="WD"/>
    <s v="Normal"/>
    <x v="616"/>
  </r>
  <r>
    <x v="1268"/>
    <n v="50"/>
    <x v="0"/>
    <x v="7"/>
    <n v="14100"/>
    <s v="Pave"/>
    <s v="NA"/>
    <x v="1"/>
    <x v="0"/>
    <s v="AllPub"/>
    <x v="0"/>
    <s v="Mod"/>
    <s v="Crawfor"/>
    <s v="Norm"/>
    <s v="Norm"/>
    <x v="0"/>
    <x v="2"/>
    <n v="8"/>
    <n v="9"/>
    <n v="1935"/>
    <s v="30's"/>
    <n v="1997"/>
    <n v="62"/>
    <s v="Y"/>
    <x v="0"/>
    <x v="1"/>
    <x v="0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0"/>
    <x v="11"/>
    <s v="WD"/>
    <s v="Normal"/>
    <x v="617"/>
  </r>
  <r>
    <x v="1269"/>
    <n v="50"/>
    <x v="0"/>
    <x v="38"/>
    <n v="11344"/>
    <s v="Pave"/>
    <s v="NA"/>
    <x v="0"/>
    <x v="0"/>
    <s v="AllPub"/>
    <x v="0"/>
    <s v="Gtl"/>
    <s v="NAmes"/>
    <s v="Feedr"/>
    <s v="Norm"/>
    <x v="0"/>
    <x v="2"/>
    <n v="5"/>
    <n v="5"/>
    <n v="1958"/>
    <s v="50's"/>
    <n v="1958"/>
    <n v="0"/>
    <s v="N"/>
    <x v="0"/>
    <x v="1"/>
    <x v="1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1"/>
    <x v="12"/>
    <s v="WD"/>
    <s v="Normal"/>
    <x v="12"/>
  </r>
  <r>
    <x v="1270"/>
    <n v="40"/>
    <x v="0"/>
    <x v="7"/>
    <n v="23595"/>
    <s v="Pave"/>
    <s v="NA"/>
    <x v="0"/>
    <x v="2"/>
    <s v="AllPub"/>
    <x v="0"/>
    <s v="Sev"/>
    <s v="ClearCr"/>
    <s v="Norm"/>
    <s v="Norm"/>
    <x v="0"/>
    <x v="1"/>
    <n v="7"/>
    <n v="6"/>
    <n v="1979"/>
    <s v="70's"/>
    <n v="1979"/>
    <n v="0"/>
    <s v="N"/>
    <x v="0"/>
    <x v="1"/>
    <x v="1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4"/>
    <x v="23"/>
    <s v="WD"/>
    <s v="Normal"/>
    <x v="79"/>
  </r>
  <r>
    <x v="1271"/>
    <n v="20"/>
    <x v="0"/>
    <x v="7"/>
    <n v="9156"/>
    <s v="Pave"/>
    <s v="NA"/>
    <x v="1"/>
    <x v="0"/>
    <s v="AllPub"/>
    <x v="0"/>
    <s v="Gtl"/>
    <s v="NWAmes"/>
    <s v="PosN"/>
    <s v="Norm"/>
    <x v="0"/>
    <x v="1"/>
    <n v="6"/>
    <n v="7"/>
    <n v="1968"/>
    <s v="60's"/>
    <n v="1968"/>
    <n v="0"/>
    <s v="N"/>
    <x v="0"/>
    <x v="1"/>
    <x v="1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3"/>
    <x v="30"/>
    <s v="WD"/>
    <s v="Normal"/>
    <x v="618"/>
  </r>
  <r>
    <x v="1272"/>
    <n v="20"/>
    <x v="0"/>
    <x v="7"/>
    <n v="13526"/>
    <s v="Pave"/>
    <s v="NA"/>
    <x v="1"/>
    <x v="0"/>
    <s v="AllPub"/>
    <x v="3"/>
    <s v="Gtl"/>
    <s v="Sawyer"/>
    <s v="Norm"/>
    <s v="Norm"/>
    <x v="0"/>
    <x v="1"/>
    <n v="5"/>
    <n v="6"/>
    <n v="1965"/>
    <s v="60's"/>
    <n v="1965"/>
    <n v="0"/>
    <s v="N"/>
    <x v="0"/>
    <x v="1"/>
    <x v="1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2"/>
    <x v="17"/>
    <s v="WD"/>
    <s v="Normal"/>
    <x v="193"/>
  </r>
  <r>
    <x v="1273"/>
    <n v="80"/>
    <x v="0"/>
    <x v="108"/>
    <n v="11512"/>
    <s v="Pave"/>
    <s v="NA"/>
    <x v="1"/>
    <x v="0"/>
    <s v="AllPub"/>
    <x v="2"/>
    <s v="Gtl"/>
    <s v="Edwards"/>
    <s v="Norm"/>
    <s v="Norm"/>
    <x v="0"/>
    <x v="5"/>
    <n v="6"/>
    <n v="7"/>
    <n v="1959"/>
    <s v="50's"/>
    <n v="2006"/>
    <n v="47"/>
    <s v="Y"/>
    <x v="1"/>
    <x v="0"/>
    <x v="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0"/>
    <x v="11"/>
    <s v="WD"/>
    <s v="Normal"/>
    <x v="48"/>
  </r>
  <r>
    <x v="1274"/>
    <n v="50"/>
    <x v="0"/>
    <x v="91"/>
    <n v="5362"/>
    <s v="Pave"/>
    <s v="NA"/>
    <x v="0"/>
    <x v="0"/>
    <s v="AllPub"/>
    <x v="2"/>
    <s v="Gtl"/>
    <s v="Crawfor"/>
    <s v="Norm"/>
    <s v="Norm"/>
    <x v="0"/>
    <x v="2"/>
    <n v="5"/>
    <n v="6"/>
    <n v="1910"/>
    <s v="1900's"/>
    <n v="2003"/>
    <n v="93"/>
    <s v="Y"/>
    <x v="0"/>
    <x v="0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1"/>
    <x v="44"/>
    <s v="WD"/>
    <s v="Normal"/>
    <x v="19"/>
  </r>
  <r>
    <x v="1275"/>
    <n v="90"/>
    <x v="0"/>
    <x v="34"/>
    <n v="11345"/>
    <s v="Pave"/>
    <s v="NA"/>
    <x v="0"/>
    <x v="0"/>
    <s v="AllPub"/>
    <x v="2"/>
    <s v="Gtl"/>
    <s v="NAmes"/>
    <s v="Feedr"/>
    <s v="Norm"/>
    <x v="2"/>
    <x v="0"/>
    <n v="5"/>
    <n v="5"/>
    <n v="1948"/>
    <s v="40's"/>
    <n v="1950"/>
    <n v="2"/>
    <s v="Y"/>
    <x v="0"/>
    <x v="1"/>
    <x v="1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1"/>
    <x v="12"/>
    <s v="WD"/>
    <s v="Normal"/>
    <x v="193"/>
  </r>
  <r>
    <x v="1276"/>
    <n v="60"/>
    <x v="0"/>
    <x v="7"/>
    <n v="12936"/>
    <s v="Pave"/>
    <s v="NA"/>
    <x v="1"/>
    <x v="0"/>
    <s v="AllPub"/>
    <x v="3"/>
    <s v="Gtl"/>
    <s v="NWAmes"/>
    <s v="Norm"/>
    <s v="Norm"/>
    <x v="0"/>
    <x v="0"/>
    <n v="6"/>
    <n v="6"/>
    <n v="1972"/>
    <s v="70's"/>
    <n v="1972"/>
    <n v="0"/>
    <s v="N"/>
    <x v="0"/>
    <x v="1"/>
    <x v="1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x v="39"/>
    <s v="WD"/>
    <s v="Normal"/>
    <x v="259"/>
  </r>
  <r>
    <x v="1277"/>
    <n v="80"/>
    <x v="0"/>
    <x v="7"/>
    <n v="17871"/>
    <s v="Pave"/>
    <s v="NA"/>
    <x v="1"/>
    <x v="0"/>
    <s v="AllPub"/>
    <x v="3"/>
    <s v="Gtl"/>
    <s v="NWAmes"/>
    <s v="Norm"/>
    <s v="Norm"/>
    <x v="0"/>
    <x v="5"/>
    <n v="6"/>
    <n v="5"/>
    <n v="1967"/>
    <s v="60's"/>
    <n v="1976"/>
    <n v="9"/>
    <s v="Y"/>
    <x v="0"/>
    <x v="1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3"/>
    <x v="25"/>
    <s v="WD"/>
    <s v="Normal"/>
    <x v="399"/>
  </r>
  <r>
    <x v="1278"/>
    <n v="60"/>
    <x v="0"/>
    <x v="6"/>
    <n v="9473"/>
    <s v="Pave"/>
    <s v="NA"/>
    <x v="0"/>
    <x v="0"/>
    <s v="AllPub"/>
    <x v="0"/>
    <s v="Gtl"/>
    <s v="CollgCr"/>
    <s v="Norm"/>
    <s v="Norm"/>
    <x v="0"/>
    <x v="0"/>
    <n v="8"/>
    <n v="5"/>
    <n v="2002"/>
    <s v="2000's"/>
    <n v="2002"/>
    <n v="0"/>
    <s v="N"/>
    <x v="0"/>
    <x v="0"/>
    <x v="0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0"/>
    <x v="49"/>
    <s v="WD"/>
    <s v="Normal"/>
    <x v="479"/>
  </r>
  <r>
    <x v="1279"/>
    <n v="50"/>
    <x v="2"/>
    <x v="3"/>
    <n v="7500"/>
    <s v="Pave"/>
    <s v="NA"/>
    <x v="0"/>
    <x v="0"/>
    <s v="AllPub"/>
    <x v="0"/>
    <s v="Gtl"/>
    <s v="IDOTRR"/>
    <s v="Norm"/>
    <s v="Norm"/>
    <x v="0"/>
    <x v="2"/>
    <n v="4"/>
    <n v="4"/>
    <n v="1920"/>
    <s v="20's"/>
    <n v="1950"/>
    <n v="30"/>
    <s v="Y"/>
    <x v="0"/>
    <x v="1"/>
    <x v="1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4"/>
    <x v="23"/>
    <s v="COD"/>
    <s v="Abnorml"/>
    <x v="619"/>
  </r>
  <r>
    <x v="1280"/>
    <n v="20"/>
    <x v="0"/>
    <x v="66"/>
    <n v="9808"/>
    <s v="Pave"/>
    <s v="NA"/>
    <x v="1"/>
    <x v="0"/>
    <s v="AllPub"/>
    <x v="0"/>
    <s v="Gtl"/>
    <s v="CollgCr"/>
    <s v="Norm"/>
    <s v="Norm"/>
    <x v="0"/>
    <x v="1"/>
    <n v="7"/>
    <n v="5"/>
    <n v="2002"/>
    <s v="2000's"/>
    <n v="2002"/>
    <n v="0"/>
    <s v="N"/>
    <x v="0"/>
    <x v="0"/>
    <x v="0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3"/>
    <x v="43"/>
    <s v="WD"/>
    <s v="Normal"/>
    <x v="540"/>
  </r>
  <r>
    <x v="1281"/>
    <n v="20"/>
    <x v="0"/>
    <x v="9"/>
    <n v="8049"/>
    <s v="Pave"/>
    <s v="NA"/>
    <x v="1"/>
    <x v="0"/>
    <s v="AllPub"/>
    <x v="3"/>
    <s v="Gtl"/>
    <s v="Timber"/>
    <s v="Norm"/>
    <s v="Norm"/>
    <x v="0"/>
    <x v="1"/>
    <n v="7"/>
    <n v="5"/>
    <n v="1990"/>
    <s v="90's"/>
    <n v="1990"/>
    <n v="0"/>
    <s v="N"/>
    <x v="0"/>
    <x v="1"/>
    <x v="1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2"/>
    <x v="10"/>
    <s v="WD"/>
    <s v="Normal"/>
    <x v="63"/>
  </r>
  <r>
    <x v="1282"/>
    <n v="20"/>
    <x v="0"/>
    <x v="24"/>
    <n v="8800"/>
    <s v="Pave"/>
    <s v="NA"/>
    <x v="1"/>
    <x v="0"/>
    <s v="AllPub"/>
    <x v="0"/>
    <s v="Gtl"/>
    <s v="CollgCr"/>
    <s v="Norm"/>
    <s v="Norm"/>
    <x v="0"/>
    <x v="1"/>
    <n v="5"/>
    <n v="7"/>
    <n v="1977"/>
    <s v="70's"/>
    <n v="2008"/>
    <n v="31"/>
    <s v="Y"/>
    <x v="1"/>
    <x v="0"/>
    <x v="0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3"/>
    <x v="47"/>
    <s v="WD"/>
    <s v="Normal"/>
    <x v="620"/>
  </r>
  <r>
    <x v="1283"/>
    <n v="90"/>
    <x v="0"/>
    <x v="46"/>
    <n v="9400"/>
    <s v="Pave"/>
    <s v="NA"/>
    <x v="0"/>
    <x v="2"/>
    <s v="AllPub"/>
    <x v="2"/>
    <s v="Gtl"/>
    <s v="Mitchel"/>
    <s v="Norm"/>
    <s v="Norm"/>
    <x v="2"/>
    <x v="0"/>
    <n v="6"/>
    <n v="5"/>
    <n v="1971"/>
    <s v="70's"/>
    <n v="1971"/>
    <n v="0"/>
    <s v="N"/>
    <x v="0"/>
    <x v="1"/>
    <x v="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4"/>
    <x v="23"/>
    <s v="WD"/>
    <s v="Normal"/>
    <x v="19"/>
  </r>
  <r>
    <x v="1284"/>
    <n v="50"/>
    <x v="0"/>
    <x v="9"/>
    <n v="9638"/>
    <s v="Pave"/>
    <s v="NA"/>
    <x v="0"/>
    <x v="0"/>
    <s v="AllPub"/>
    <x v="0"/>
    <s v="Gtl"/>
    <s v="SWISU"/>
    <s v="Feedr"/>
    <s v="Norm"/>
    <x v="0"/>
    <x v="2"/>
    <n v="6"/>
    <n v="7"/>
    <n v="1919"/>
    <s v="10's"/>
    <n v="1990"/>
    <n v="71"/>
    <s v="Y"/>
    <x v="0"/>
    <x v="1"/>
    <x v="1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4"/>
    <x v="13"/>
    <s v="WD"/>
    <s v="Normal"/>
    <x v="486"/>
  </r>
  <r>
    <x v="1285"/>
    <n v="50"/>
    <x v="1"/>
    <x v="9"/>
    <n v="6000"/>
    <s v="Pave"/>
    <s v="NA"/>
    <x v="0"/>
    <x v="0"/>
    <s v="AllPub"/>
    <x v="0"/>
    <s v="Gtl"/>
    <s v="BrkSide"/>
    <s v="Norm"/>
    <s v="Norm"/>
    <x v="0"/>
    <x v="2"/>
    <n v="6"/>
    <n v="6"/>
    <n v="1939"/>
    <s v="30's"/>
    <n v="1950"/>
    <n v="11"/>
    <s v="Y"/>
    <x v="0"/>
    <x v="1"/>
    <x v="1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3"/>
    <x v="16"/>
    <s v="WD"/>
    <s v="Normal"/>
    <x v="316"/>
  </r>
  <r>
    <x v="1286"/>
    <n v="20"/>
    <x v="0"/>
    <x v="7"/>
    <n v="9790"/>
    <s v="Pave"/>
    <s v="NA"/>
    <x v="0"/>
    <x v="0"/>
    <s v="AllPub"/>
    <x v="0"/>
    <s v="Gtl"/>
    <s v="NWAmes"/>
    <s v="Feedr"/>
    <s v="Norm"/>
    <x v="0"/>
    <x v="1"/>
    <n v="6"/>
    <n v="5"/>
    <n v="1963"/>
    <s v="60's"/>
    <n v="1963"/>
    <n v="0"/>
    <s v="N"/>
    <x v="0"/>
    <x v="1"/>
    <x v="1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4"/>
    <x v="38"/>
    <s v="WD"/>
    <s v="Normal"/>
    <x v="5"/>
  </r>
  <r>
    <x v="1287"/>
    <n v="20"/>
    <x v="0"/>
    <x v="7"/>
    <n v="36500"/>
    <s v="Pave"/>
    <s v="NA"/>
    <x v="1"/>
    <x v="2"/>
    <s v="AllPub"/>
    <x v="0"/>
    <s v="Mod"/>
    <s v="ClearCr"/>
    <s v="Norm"/>
    <s v="Norm"/>
    <x v="0"/>
    <x v="1"/>
    <n v="5"/>
    <n v="5"/>
    <n v="1964"/>
    <s v="60's"/>
    <n v="1964"/>
    <n v="0"/>
    <s v="N"/>
    <x v="0"/>
    <x v="1"/>
    <x v="1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2"/>
    <x v="51"/>
    <s v="WD"/>
    <s v="Normal"/>
    <x v="100"/>
  </r>
  <r>
    <x v="1288"/>
    <n v="120"/>
    <x v="0"/>
    <x v="41"/>
    <n v="5664"/>
    <s v="Pave"/>
    <s v="NA"/>
    <x v="1"/>
    <x v="0"/>
    <s v="AllPub"/>
    <x v="0"/>
    <s v="Gtl"/>
    <s v="StoneBr"/>
    <s v="Norm"/>
    <s v="Norm"/>
    <x v="3"/>
    <x v="1"/>
    <n v="8"/>
    <n v="5"/>
    <n v="2000"/>
    <s v="2000's"/>
    <n v="2000"/>
    <n v="0"/>
    <s v="N"/>
    <x v="0"/>
    <x v="0"/>
    <x v="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3"/>
    <x v="5"/>
    <s v="WD"/>
    <s v="Normal"/>
    <x v="551"/>
  </r>
  <r>
    <x v="1289"/>
    <n v="60"/>
    <x v="0"/>
    <x v="58"/>
    <n v="11065"/>
    <s v="Pave"/>
    <s v="NA"/>
    <x v="1"/>
    <x v="0"/>
    <s v="AllPub"/>
    <x v="0"/>
    <s v="Gtl"/>
    <s v="NridgHt"/>
    <s v="Norm"/>
    <s v="Norm"/>
    <x v="0"/>
    <x v="0"/>
    <n v="8"/>
    <n v="5"/>
    <n v="2006"/>
    <s v="2000's"/>
    <n v="2006"/>
    <n v="0"/>
    <s v="N"/>
    <x v="1"/>
    <x v="0"/>
    <x v="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2"/>
    <x v="14"/>
    <s v="New"/>
    <s v="Partial"/>
    <x v="621"/>
  </r>
  <r>
    <x v="1290"/>
    <n v="80"/>
    <x v="0"/>
    <x v="7"/>
    <n v="14112"/>
    <s v="Pave"/>
    <s v="NA"/>
    <x v="1"/>
    <x v="0"/>
    <s v="AllPub"/>
    <x v="2"/>
    <s v="Gtl"/>
    <s v="NAmes"/>
    <s v="Norm"/>
    <s v="Norm"/>
    <x v="0"/>
    <x v="5"/>
    <n v="5"/>
    <n v="7"/>
    <n v="1964"/>
    <s v="60's"/>
    <n v="1964"/>
    <n v="0"/>
    <s v="N"/>
    <x v="0"/>
    <x v="1"/>
    <x v="1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4"/>
    <x v="23"/>
    <s v="WD"/>
    <s v="Normal"/>
    <x v="53"/>
  </r>
  <r>
    <x v="1291"/>
    <n v="160"/>
    <x v="1"/>
    <x v="36"/>
    <n v="1680"/>
    <s v="Pave"/>
    <s v="NA"/>
    <x v="0"/>
    <x v="0"/>
    <s v="AllPub"/>
    <x v="0"/>
    <s v="Gtl"/>
    <s v="BrDale"/>
    <s v="Norm"/>
    <s v="Norm"/>
    <x v="4"/>
    <x v="0"/>
    <n v="5"/>
    <n v="7"/>
    <n v="1972"/>
    <s v="70's"/>
    <n v="1972"/>
    <n v="0"/>
    <s v="N"/>
    <x v="0"/>
    <x v="1"/>
    <x v="1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3"/>
    <x v="36"/>
    <s v="WD"/>
    <s v="Normal"/>
    <x v="303"/>
  </r>
  <r>
    <x v="1292"/>
    <n v="70"/>
    <x v="1"/>
    <x v="3"/>
    <n v="6600"/>
    <s v="Pave"/>
    <s v="NA"/>
    <x v="0"/>
    <x v="0"/>
    <s v="AllPub"/>
    <x v="2"/>
    <s v="Gtl"/>
    <s v="OldTown"/>
    <s v="Norm"/>
    <s v="Norm"/>
    <x v="0"/>
    <x v="0"/>
    <n v="5"/>
    <n v="4"/>
    <n v="1892"/>
    <s v="1890's"/>
    <n v="1965"/>
    <n v="73"/>
    <s v="Y"/>
    <x v="0"/>
    <x v="1"/>
    <x v="1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x v="39"/>
    <s v="WD"/>
    <s v="Normal"/>
    <x v="344"/>
  </r>
  <r>
    <x v="1293"/>
    <n v="60"/>
    <x v="0"/>
    <x v="38"/>
    <n v="10140"/>
    <s v="Pave"/>
    <s v="NA"/>
    <x v="0"/>
    <x v="0"/>
    <s v="AllPub"/>
    <x v="0"/>
    <s v="Gtl"/>
    <s v="NWAmes"/>
    <s v="Norm"/>
    <s v="Norm"/>
    <x v="0"/>
    <x v="0"/>
    <n v="7"/>
    <n v="5"/>
    <n v="1976"/>
    <s v="70's"/>
    <n v="1976"/>
    <n v="0"/>
    <s v="N"/>
    <x v="0"/>
    <x v="1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2"/>
    <x v="40"/>
    <s v="WD"/>
    <s v="Normal"/>
    <x v="301"/>
  </r>
  <r>
    <x v="1294"/>
    <n v="20"/>
    <x v="0"/>
    <x v="3"/>
    <n v="8172"/>
    <s v="Pave"/>
    <s v="NA"/>
    <x v="0"/>
    <x v="0"/>
    <s v="AllPub"/>
    <x v="0"/>
    <s v="Gtl"/>
    <s v="Edwards"/>
    <s v="Norm"/>
    <s v="Norm"/>
    <x v="0"/>
    <x v="1"/>
    <n v="5"/>
    <n v="7"/>
    <n v="1955"/>
    <s v="50's"/>
    <n v="1990"/>
    <n v="35"/>
    <s v="Y"/>
    <x v="0"/>
    <x v="1"/>
    <x v="1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2"/>
    <x v="42"/>
    <s v="WD"/>
    <s v="Normal"/>
    <x v="99"/>
  </r>
  <r>
    <x v="1295"/>
    <n v="20"/>
    <x v="0"/>
    <x v="10"/>
    <n v="8400"/>
    <s v="Pave"/>
    <s v="NA"/>
    <x v="0"/>
    <x v="0"/>
    <s v="AllPub"/>
    <x v="0"/>
    <s v="Gtl"/>
    <s v="NAmes"/>
    <s v="Feedr"/>
    <s v="Norm"/>
    <x v="0"/>
    <x v="1"/>
    <n v="5"/>
    <n v="5"/>
    <n v="1968"/>
    <s v="60's"/>
    <n v="1968"/>
    <n v="0"/>
    <s v="N"/>
    <x v="0"/>
    <x v="1"/>
    <x v="1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2"/>
    <x v="17"/>
    <s v="WD"/>
    <s v="Normal"/>
    <x v="419"/>
  </r>
  <r>
    <x v="1296"/>
    <n v="20"/>
    <x v="0"/>
    <x v="1"/>
    <n v="8700"/>
    <s v="Pave"/>
    <s v="NA"/>
    <x v="0"/>
    <x v="0"/>
    <s v="AllPub"/>
    <x v="0"/>
    <s v="Gtl"/>
    <s v="NAmes"/>
    <s v="Norm"/>
    <s v="Norm"/>
    <x v="0"/>
    <x v="1"/>
    <n v="5"/>
    <n v="6"/>
    <n v="1963"/>
    <s v="60's"/>
    <n v="1963"/>
    <n v="0"/>
    <s v="N"/>
    <x v="0"/>
    <x v="1"/>
    <x v="1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0"/>
    <x v="4"/>
    <s v="WD"/>
    <s v="Normal"/>
    <x v="106"/>
  </r>
  <r>
    <x v="1297"/>
    <n v="180"/>
    <x v="1"/>
    <x v="74"/>
    <n v="3675"/>
    <s v="Pave"/>
    <s v="NA"/>
    <x v="0"/>
    <x v="0"/>
    <s v="AllPub"/>
    <x v="0"/>
    <s v="Gtl"/>
    <s v="Edwards"/>
    <s v="Norm"/>
    <s v="Norm"/>
    <x v="3"/>
    <x v="4"/>
    <n v="6"/>
    <n v="5"/>
    <n v="2005"/>
    <s v="2000's"/>
    <n v="2006"/>
    <n v="1"/>
    <s v="Y"/>
    <x v="1"/>
    <x v="0"/>
    <x v="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2"/>
    <x v="51"/>
    <s v="New"/>
    <s v="Partial"/>
    <x v="3"/>
  </r>
  <r>
    <x v="1298"/>
    <n v="60"/>
    <x v="0"/>
    <x v="102"/>
    <n v="63887"/>
    <s v="Pave"/>
    <s v="NA"/>
    <x v="3"/>
    <x v="1"/>
    <s v="AllPub"/>
    <x v="2"/>
    <s v="Gtl"/>
    <s v="Edwards"/>
    <s v="Feedr"/>
    <s v="Norm"/>
    <x v="0"/>
    <x v="0"/>
    <n v="10"/>
    <n v="5"/>
    <n v="2008"/>
    <s v="2000's"/>
    <n v="2008"/>
    <n v="0"/>
    <s v="N"/>
    <x v="1"/>
    <x v="0"/>
    <x v="0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0"/>
    <x v="9"/>
    <s v="New"/>
    <s v="Partial"/>
    <x v="39"/>
  </r>
  <r>
    <x v="1299"/>
    <n v="20"/>
    <x v="0"/>
    <x v="6"/>
    <n v="7500"/>
    <s v="Pave"/>
    <s v="NA"/>
    <x v="0"/>
    <x v="0"/>
    <s v="AllPub"/>
    <x v="0"/>
    <s v="Gtl"/>
    <s v="NAmes"/>
    <s v="Norm"/>
    <s v="Norm"/>
    <x v="0"/>
    <x v="1"/>
    <n v="5"/>
    <n v="7"/>
    <n v="1959"/>
    <s v="50's"/>
    <n v="1994"/>
    <n v="35"/>
    <s v="Y"/>
    <x v="0"/>
    <x v="1"/>
    <x v="1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4"/>
    <x v="19"/>
    <s v="WD"/>
    <s v="Normal"/>
    <x v="23"/>
  </r>
  <r>
    <x v="1300"/>
    <n v="60"/>
    <x v="0"/>
    <x v="7"/>
    <n v="10762"/>
    <s v="Pave"/>
    <s v="NA"/>
    <x v="1"/>
    <x v="0"/>
    <s v="AllPub"/>
    <x v="3"/>
    <s v="Gtl"/>
    <s v="Gilbert"/>
    <s v="Norm"/>
    <s v="Norm"/>
    <x v="0"/>
    <x v="0"/>
    <n v="7"/>
    <n v="5"/>
    <n v="1999"/>
    <s v="90's"/>
    <n v="1999"/>
    <n v="0"/>
    <s v="N"/>
    <x v="0"/>
    <x v="1"/>
    <x v="0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3"/>
    <x v="16"/>
    <s v="WD"/>
    <s v="Normal"/>
    <x v="66"/>
  </r>
  <r>
    <x v="1301"/>
    <n v="70"/>
    <x v="0"/>
    <x v="7"/>
    <n v="7500"/>
    <s v="Pave"/>
    <s v="NA"/>
    <x v="1"/>
    <x v="1"/>
    <s v="AllPub"/>
    <x v="0"/>
    <s v="Gtl"/>
    <s v="Crawfor"/>
    <s v="Norm"/>
    <s v="Norm"/>
    <x v="0"/>
    <x v="0"/>
    <n v="6"/>
    <n v="7"/>
    <n v="1942"/>
    <s v="40's"/>
    <n v="1950"/>
    <n v="8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3"/>
    <x v="7"/>
    <s v="WD"/>
    <s v="Normal"/>
    <x v="253"/>
  </r>
  <r>
    <x v="1302"/>
    <n v="60"/>
    <x v="0"/>
    <x v="55"/>
    <n v="10120"/>
    <s v="Pave"/>
    <s v="NA"/>
    <x v="0"/>
    <x v="0"/>
    <s v="AllPub"/>
    <x v="0"/>
    <s v="Gtl"/>
    <s v="NoRidge"/>
    <s v="Norm"/>
    <s v="Norm"/>
    <x v="0"/>
    <x v="0"/>
    <n v="8"/>
    <n v="5"/>
    <n v="1994"/>
    <s v="90's"/>
    <n v="1994"/>
    <n v="0"/>
    <s v="N"/>
    <x v="0"/>
    <x v="1"/>
    <x v="1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2"/>
    <x v="21"/>
    <s v="WD"/>
    <s v="Normal"/>
    <x v="178"/>
  </r>
  <r>
    <x v="1303"/>
    <n v="20"/>
    <x v="0"/>
    <x v="43"/>
    <n v="8688"/>
    <s v="Pave"/>
    <s v="NA"/>
    <x v="0"/>
    <x v="0"/>
    <s v="AllPub"/>
    <x v="0"/>
    <s v="Gtl"/>
    <s v="Somerst"/>
    <s v="Norm"/>
    <s v="Norm"/>
    <x v="0"/>
    <x v="1"/>
    <n v="7"/>
    <n v="5"/>
    <n v="2005"/>
    <s v="2000's"/>
    <n v="2005"/>
    <n v="0"/>
    <s v="N"/>
    <x v="1"/>
    <x v="0"/>
    <x v="0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2"/>
    <x v="42"/>
    <s v="WD"/>
    <s v="Normal"/>
    <x v="537"/>
  </r>
  <r>
    <x v="1304"/>
    <n v="160"/>
    <x v="1"/>
    <x v="37"/>
    <n v="3363"/>
    <s v="Pave"/>
    <s v="NA"/>
    <x v="0"/>
    <x v="0"/>
    <s v="AllPub"/>
    <x v="0"/>
    <s v="Gtl"/>
    <s v="Edwards"/>
    <s v="Norm"/>
    <s v="Norm"/>
    <x v="3"/>
    <x v="0"/>
    <n v="7"/>
    <n v="5"/>
    <n v="2004"/>
    <s v="2000's"/>
    <n v="2004"/>
    <n v="0"/>
    <s v="N"/>
    <x v="0"/>
    <x v="0"/>
    <x v="0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x v="42"/>
    <s v="WD"/>
    <s v="Normal"/>
    <x v="52"/>
  </r>
  <r>
    <x v="1305"/>
    <n v="20"/>
    <x v="0"/>
    <x v="20"/>
    <n v="13173"/>
    <s v="Pave"/>
    <s v="NA"/>
    <x v="1"/>
    <x v="0"/>
    <s v="AllPub"/>
    <x v="2"/>
    <s v="Gtl"/>
    <s v="NridgHt"/>
    <s v="Norm"/>
    <s v="Norm"/>
    <x v="0"/>
    <x v="1"/>
    <n v="9"/>
    <n v="5"/>
    <n v="2006"/>
    <s v="2000's"/>
    <n v="2007"/>
    <n v="1"/>
    <s v="Y"/>
    <x v="1"/>
    <x v="0"/>
    <x v="0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3"/>
    <x v="7"/>
    <s v="WD"/>
    <s v="Normal"/>
    <x v="357"/>
  </r>
  <r>
    <x v="1306"/>
    <n v="120"/>
    <x v="0"/>
    <x v="25"/>
    <n v="6955"/>
    <s v="Pave"/>
    <s v="NA"/>
    <x v="1"/>
    <x v="0"/>
    <s v="AllPub"/>
    <x v="0"/>
    <s v="Gtl"/>
    <s v="NridgHt"/>
    <s v="Norm"/>
    <s v="Norm"/>
    <x v="3"/>
    <x v="1"/>
    <n v="7"/>
    <n v="5"/>
    <n v="2005"/>
    <s v="2000's"/>
    <n v="2006"/>
    <n v="1"/>
    <s v="Y"/>
    <x v="1"/>
    <x v="0"/>
    <x v="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x v="24"/>
    <s v="New"/>
    <s v="Partial"/>
    <x v="60"/>
  </r>
  <r>
    <x v="1307"/>
    <n v="20"/>
    <x v="0"/>
    <x v="3"/>
    <n v="8072"/>
    <s v="Pave"/>
    <s v="NA"/>
    <x v="0"/>
    <x v="0"/>
    <s v="AllPub"/>
    <x v="0"/>
    <s v="Gtl"/>
    <s v="CollgCr"/>
    <s v="Norm"/>
    <s v="Norm"/>
    <x v="0"/>
    <x v="1"/>
    <n v="5"/>
    <n v="5"/>
    <n v="1994"/>
    <s v="90's"/>
    <n v="1995"/>
    <n v="1"/>
    <s v="Y"/>
    <x v="0"/>
    <x v="1"/>
    <x v="0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3"/>
    <x v="16"/>
    <s v="WD"/>
    <s v="Normal"/>
    <x v="371"/>
  </r>
  <r>
    <x v="1308"/>
    <n v="20"/>
    <x v="1"/>
    <x v="28"/>
    <n v="12000"/>
    <s v="Pave"/>
    <s v="NA"/>
    <x v="0"/>
    <x v="0"/>
    <s v="AllPub"/>
    <x v="0"/>
    <s v="Gtl"/>
    <s v="OldTown"/>
    <s v="Norm"/>
    <s v="Norm"/>
    <x v="0"/>
    <x v="1"/>
    <n v="5"/>
    <n v="7"/>
    <n v="1948"/>
    <s v="40's"/>
    <n v="2005"/>
    <n v="57"/>
    <s v="Y"/>
    <x v="1"/>
    <x v="0"/>
    <x v="0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0"/>
    <x v="11"/>
    <s v="WD"/>
    <s v="Normal"/>
    <x v="257"/>
  </r>
  <r>
    <x v="1309"/>
    <n v="20"/>
    <x v="0"/>
    <x v="7"/>
    <n v="7153"/>
    <s v="Pave"/>
    <s v="NA"/>
    <x v="0"/>
    <x v="0"/>
    <s v="AllPub"/>
    <x v="0"/>
    <s v="Gtl"/>
    <s v="SawyerW"/>
    <s v="Norm"/>
    <s v="Norm"/>
    <x v="0"/>
    <x v="1"/>
    <n v="6"/>
    <n v="5"/>
    <n v="1991"/>
    <s v="90's"/>
    <n v="1991"/>
    <n v="0"/>
    <s v="N"/>
    <x v="0"/>
    <x v="1"/>
    <x v="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0"/>
    <x v="15"/>
    <s v="WD"/>
    <s v="Normal"/>
    <x v="207"/>
  </r>
  <r>
    <x v="1310"/>
    <n v="20"/>
    <x v="0"/>
    <x v="28"/>
    <n v="17500"/>
    <s v="Pave"/>
    <s v="NA"/>
    <x v="0"/>
    <x v="0"/>
    <s v="AllPub"/>
    <x v="0"/>
    <s v="Gtl"/>
    <s v="Crawfor"/>
    <s v="PosA"/>
    <s v="Norm"/>
    <x v="0"/>
    <x v="1"/>
    <n v="7"/>
    <n v="8"/>
    <n v="1959"/>
    <s v="50's"/>
    <n v="2002"/>
    <n v="43"/>
    <s v="Y"/>
    <x v="0"/>
    <x v="0"/>
    <x v="0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4"/>
    <x v="19"/>
    <s v="WD"/>
    <s v="Normal"/>
    <x v="414"/>
  </r>
  <r>
    <x v="1311"/>
    <n v="20"/>
    <x v="0"/>
    <x v="2"/>
    <n v="8814"/>
    <s v="Pave"/>
    <s v="NA"/>
    <x v="0"/>
    <x v="0"/>
    <s v="AllPub"/>
    <x v="0"/>
    <s v="Gtl"/>
    <s v="CollgCr"/>
    <s v="Norm"/>
    <s v="Norm"/>
    <x v="0"/>
    <x v="1"/>
    <n v="7"/>
    <n v="5"/>
    <n v="2005"/>
    <s v="2000's"/>
    <n v="2007"/>
    <n v="2"/>
    <s v="Y"/>
    <x v="1"/>
    <x v="0"/>
    <x v="0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1"/>
    <x v="31"/>
    <s v="New"/>
    <s v="Partial"/>
    <x v="541"/>
  </r>
  <r>
    <x v="1312"/>
    <n v="60"/>
    <x v="0"/>
    <x v="7"/>
    <n v="9572"/>
    <s v="Pave"/>
    <s v="NA"/>
    <x v="1"/>
    <x v="0"/>
    <s v="AllPub"/>
    <x v="0"/>
    <s v="Gtl"/>
    <s v="NoRidge"/>
    <s v="Norm"/>
    <s v="Norm"/>
    <x v="0"/>
    <x v="0"/>
    <n v="8"/>
    <n v="5"/>
    <n v="1990"/>
    <s v="90's"/>
    <n v="1990"/>
    <n v="0"/>
    <s v="N"/>
    <x v="0"/>
    <x v="1"/>
    <x v="1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"/>
    <x v="18"/>
    <s v="WD"/>
    <s v="Normal"/>
    <x v="425"/>
  </r>
  <r>
    <x v="1313"/>
    <n v="60"/>
    <x v="0"/>
    <x v="20"/>
    <n v="14774"/>
    <s v="Pave"/>
    <s v="NA"/>
    <x v="1"/>
    <x v="0"/>
    <s v="AllPub"/>
    <x v="2"/>
    <s v="Gtl"/>
    <s v="NoRidge"/>
    <s v="Norm"/>
    <s v="Norm"/>
    <x v="0"/>
    <x v="0"/>
    <n v="9"/>
    <n v="5"/>
    <n v="1999"/>
    <s v="90's"/>
    <n v="1999"/>
    <n v="0"/>
    <s v="N"/>
    <x v="0"/>
    <x v="1"/>
    <x v="0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4"/>
    <x v="19"/>
    <s v="WD"/>
    <s v="Normal"/>
    <x v="622"/>
  </r>
  <r>
    <x v="1314"/>
    <n v="20"/>
    <x v="0"/>
    <x v="3"/>
    <n v="8190"/>
    <s v="Pave"/>
    <s v="NA"/>
    <x v="0"/>
    <x v="0"/>
    <s v="AllPub"/>
    <x v="0"/>
    <s v="Gtl"/>
    <s v="Edwards"/>
    <s v="Norm"/>
    <s v="Norm"/>
    <x v="0"/>
    <x v="1"/>
    <n v="4"/>
    <n v="6"/>
    <n v="1954"/>
    <s v="50's"/>
    <n v="1954"/>
    <n v="0"/>
    <s v="N"/>
    <x v="0"/>
    <x v="1"/>
    <x v="1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1"/>
    <x v="35"/>
    <s v="WD"/>
    <s v="Normal"/>
    <x v="239"/>
  </r>
  <r>
    <x v="1315"/>
    <n v="60"/>
    <x v="0"/>
    <x v="5"/>
    <n v="11075"/>
    <s v="Pave"/>
    <s v="NA"/>
    <x v="0"/>
    <x v="0"/>
    <s v="AllPub"/>
    <x v="0"/>
    <s v="Gtl"/>
    <s v="NAmes"/>
    <s v="Norm"/>
    <s v="Norm"/>
    <x v="0"/>
    <x v="0"/>
    <n v="6"/>
    <n v="5"/>
    <n v="1969"/>
    <s v="60's"/>
    <n v="1969"/>
    <n v="0"/>
    <s v="N"/>
    <x v="0"/>
    <x v="1"/>
    <x v="1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0"/>
    <x v="15"/>
    <s v="WD"/>
    <s v="Normal"/>
    <x v="623"/>
  </r>
  <r>
    <x v="1316"/>
    <n v="20"/>
    <x v="0"/>
    <x v="24"/>
    <n v="10226"/>
    <s v="Pave"/>
    <s v="NA"/>
    <x v="1"/>
    <x v="0"/>
    <s v="AllPub"/>
    <x v="0"/>
    <s v="Gtl"/>
    <s v="CollgCr"/>
    <s v="Norm"/>
    <s v="Norm"/>
    <x v="0"/>
    <x v="1"/>
    <n v="8"/>
    <n v="5"/>
    <n v="2008"/>
    <s v="2000's"/>
    <n v="2008"/>
    <n v="0"/>
    <s v="N"/>
    <x v="1"/>
    <x v="0"/>
    <x v="0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3"/>
    <x v="50"/>
    <s v="WD"/>
    <s v="Normal"/>
    <x v="624"/>
  </r>
  <r>
    <x v="1317"/>
    <n v="120"/>
    <x v="3"/>
    <x v="19"/>
    <n v="4230"/>
    <s v="Pave"/>
    <s v="Pave"/>
    <x v="0"/>
    <x v="0"/>
    <s v="AllPub"/>
    <x v="2"/>
    <s v="Gtl"/>
    <s v="Somerst"/>
    <s v="Norm"/>
    <s v="Norm"/>
    <x v="3"/>
    <x v="1"/>
    <n v="7"/>
    <n v="5"/>
    <n v="2006"/>
    <s v="2000's"/>
    <n v="2007"/>
    <n v="1"/>
    <s v="Y"/>
    <x v="1"/>
    <x v="0"/>
    <x v="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1"/>
    <x v="48"/>
    <s v="New"/>
    <s v="Partial"/>
    <x v="317"/>
  </r>
  <r>
    <x v="1318"/>
    <n v="20"/>
    <x v="0"/>
    <x v="7"/>
    <n v="14781"/>
    <s v="Pave"/>
    <s v="NA"/>
    <x v="2"/>
    <x v="0"/>
    <s v="AllPub"/>
    <x v="3"/>
    <s v="Gtl"/>
    <s v="CollgCr"/>
    <s v="Norm"/>
    <s v="Norm"/>
    <x v="0"/>
    <x v="1"/>
    <n v="8"/>
    <n v="5"/>
    <n v="2001"/>
    <s v="2000's"/>
    <n v="2002"/>
    <n v="1"/>
    <s v="Y"/>
    <x v="0"/>
    <x v="0"/>
    <x v="0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2"/>
    <x v="33"/>
    <s v="WD"/>
    <s v="Normal"/>
    <x v="291"/>
  </r>
  <r>
    <x v="1319"/>
    <n v="20"/>
    <x v="0"/>
    <x v="6"/>
    <n v="10215"/>
    <s v="Pave"/>
    <s v="NA"/>
    <x v="0"/>
    <x v="1"/>
    <s v="AllPub"/>
    <x v="0"/>
    <s v="Gtl"/>
    <s v="Edwards"/>
    <s v="Norm"/>
    <s v="Norm"/>
    <x v="0"/>
    <x v="1"/>
    <n v="4"/>
    <n v="5"/>
    <n v="1954"/>
    <s v="50's"/>
    <n v="1954"/>
    <n v="0"/>
    <s v="N"/>
    <x v="0"/>
    <x v="1"/>
    <x v="1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1"/>
    <x v="32"/>
    <s v="WD"/>
    <s v="Normal"/>
    <x v="625"/>
  </r>
  <r>
    <x v="1320"/>
    <n v="20"/>
    <x v="0"/>
    <x v="10"/>
    <n v="8400"/>
    <s v="Pave"/>
    <s v="NA"/>
    <x v="0"/>
    <x v="0"/>
    <s v="AllPub"/>
    <x v="0"/>
    <s v="Gtl"/>
    <s v="NAmes"/>
    <s v="Norm"/>
    <s v="Norm"/>
    <x v="0"/>
    <x v="1"/>
    <n v="6"/>
    <n v="3"/>
    <n v="1957"/>
    <s v="50's"/>
    <n v="1957"/>
    <n v="0"/>
    <s v="N"/>
    <x v="0"/>
    <x v="1"/>
    <x v="1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3"/>
    <x v="25"/>
    <s v="WD"/>
    <s v="Normal"/>
    <x v="626"/>
  </r>
  <r>
    <x v="1321"/>
    <n v="20"/>
    <x v="0"/>
    <x v="7"/>
    <n v="6627"/>
    <s v="Pave"/>
    <s v="NA"/>
    <x v="1"/>
    <x v="0"/>
    <s v="AllPub"/>
    <x v="2"/>
    <s v="Gtl"/>
    <s v="BrkSide"/>
    <s v="Feedr"/>
    <s v="Norm"/>
    <x v="0"/>
    <x v="1"/>
    <n v="3"/>
    <n v="6"/>
    <n v="1949"/>
    <s v="40's"/>
    <n v="1950"/>
    <n v="1"/>
    <s v="Y"/>
    <x v="0"/>
    <x v="1"/>
    <x v="1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0"/>
    <x v="22"/>
    <s v="WD"/>
    <s v="Normal"/>
    <x v="627"/>
  </r>
  <r>
    <x v="1322"/>
    <n v="60"/>
    <x v="0"/>
    <x v="54"/>
    <n v="10186"/>
    <s v="Pave"/>
    <s v="NA"/>
    <x v="1"/>
    <x v="0"/>
    <s v="AllPub"/>
    <x v="0"/>
    <s v="Gtl"/>
    <s v="NoRidge"/>
    <s v="Norm"/>
    <s v="Norm"/>
    <x v="0"/>
    <x v="0"/>
    <n v="7"/>
    <n v="5"/>
    <n v="1992"/>
    <s v="90's"/>
    <n v="1992"/>
    <n v="0"/>
    <s v="N"/>
    <x v="0"/>
    <x v="1"/>
    <x v="1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4"/>
    <x v="38"/>
    <s v="WD"/>
    <s v="Normal"/>
    <x v="100"/>
  </r>
  <r>
    <x v="1323"/>
    <n v="30"/>
    <x v="0"/>
    <x v="9"/>
    <n v="5330"/>
    <s v="Pave"/>
    <s v="NA"/>
    <x v="0"/>
    <x v="3"/>
    <s v="AllPub"/>
    <x v="0"/>
    <s v="Gtl"/>
    <s v="BrkSide"/>
    <s v="Norm"/>
    <s v="Norm"/>
    <x v="0"/>
    <x v="1"/>
    <n v="4"/>
    <n v="7"/>
    <n v="1940"/>
    <s v="40's"/>
    <n v="1950"/>
    <n v="10"/>
    <s v="Y"/>
    <x v="0"/>
    <x v="1"/>
    <x v="1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x v="39"/>
    <s v="WD"/>
    <s v="Normal"/>
    <x v="222"/>
  </r>
  <r>
    <x v="1324"/>
    <n v="20"/>
    <x v="0"/>
    <x v="6"/>
    <n v="9986"/>
    <s v="Pave"/>
    <s v="NA"/>
    <x v="0"/>
    <x v="0"/>
    <s v="AllPub"/>
    <x v="0"/>
    <s v="Gtl"/>
    <s v="Somerst"/>
    <s v="Norm"/>
    <s v="Norm"/>
    <x v="0"/>
    <x v="1"/>
    <n v="8"/>
    <n v="5"/>
    <n v="2006"/>
    <s v="2000's"/>
    <n v="2007"/>
    <n v="1"/>
    <s v="Y"/>
    <x v="1"/>
    <x v="0"/>
    <x v="0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1"/>
    <x v="32"/>
    <s v="New"/>
    <s v="Partial"/>
    <x v="257"/>
  </r>
  <r>
    <x v="1325"/>
    <n v="30"/>
    <x v="1"/>
    <x v="41"/>
    <n v="3636"/>
    <s v="Pave"/>
    <s v="NA"/>
    <x v="0"/>
    <x v="0"/>
    <s v="AllPub"/>
    <x v="0"/>
    <s v="Gtl"/>
    <s v="IDOTRR"/>
    <s v="Norm"/>
    <s v="Norm"/>
    <x v="0"/>
    <x v="1"/>
    <n v="4"/>
    <n v="4"/>
    <n v="1922"/>
    <s v="20's"/>
    <n v="1950"/>
    <n v="28"/>
    <s v="Y"/>
    <x v="0"/>
    <x v="1"/>
    <x v="1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0"/>
    <x v="9"/>
    <s v="WD"/>
    <s v="Normal"/>
    <x v="424"/>
  </r>
  <r>
    <x v="1326"/>
    <n v="30"/>
    <x v="4"/>
    <x v="10"/>
    <n v="4270"/>
    <s v="Pave"/>
    <s v="NA"/>
    <x v="0"/>
    <x v="1"/>
    <s v="AllPub"/>
    <x v="0"/>
    <s v="Mod"/>
    <s v="Edwards"/>
    <s v="Norm"/>
    <s v="Norm"/>
    <x v="0"/>
    <x v="1"/>
    <n v="3"/>
    <n v="6"/>
    <n v="1931"/>
    <s v="30's"/>
    <n v="2006"/>
    <n v="75"/>
    <s v="Y"/>
    <x v="1"/>
    <x v="0"/>
    <x v="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x v="1"/>
    <s v="WD"/>
    <s v="Normal"/>
    <x v="128"/>
  </r>
  <r>
    <x v="1327"/>
    <n v="20"/>
    <x v="0"/>
    <x v="3"/>
    <n v="6600"/>
    <s v="Pave"/>
    <s v="NA"/>
    <x v="0"/>
    <x v="0"/>
    <s v="AllPub"/>
    <x v="0"/>
    <s v="Gtl"/>
    <s v="Mitchel"/>
    <s v="Norm"/>
    <s v="Norm"/>
    <x v="0"/>
    <x v="1"/>
    <n v="5"/>
    <n v="9"/>
    <n v="1982"/>
    <s v="80's"/>
    <n v="2008"/>
    <n v="26"/>
    <s v="Y"/>
    <x v="1"/>
    <x v="0"/>
    <x v="0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0"/>
    <x v="41"/>
    <s v="WD"/>
    <s v="Normal"/>
    <x v="431"/>
  </r>
  <r>
    <x v="1328"/>
    <n v="50"/>
    <x v="1"/>
    <x v="3"/>
    <n v="10440"/>
    <s v="Pave"/>
    <s v="Grvl"/>
    <x v="0"/>
    <x v="0"/>
    <s v="AllPub"/>
    <x v="2"/>
    <s v="Gtl"/>
    <s v="OldTown"/>
    <s v="Norm"/>
    <s v="Norm"/>
    <x v="0"/>
    <x v="2"/>
    <n v="6"/>
    <n v="7"/>
    <n v="1920"/>
    <s v="20's"/>
    <n v="1950"/>
    <n v="30"/>
    <s v="Y"/>
    <x v="0"/>
    <x v="1"/>
    <x v="1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0"/>
    <x v="15"/>
    <s v="WD"/>
    <s v="Normal"/>
    <x v="305"/>
  </r>
  <r>
    <x v="1329"/>
    <n v="60"/>
    <x v="0"/>
    <x v="31"/>
    <n v="9084"/>
    <s v="Pave"/>
    <s v="NA"/>
    <x v="1"/>
    <x v="0"/>
    <s v="AllPub"/>
    <x v="0"/>
    <s v="Gtl"/>
    <s v="Gilbert"/>
    <s v="Norm"/>
    <s v="Norm"/>
    <x v="0"/>
    <x v="0"/>
    <n v="7"/>
    <n v="5"/>
    <n v="1998"/>
    <s v="90's"/>
    <n v="1998"/>
    <n v="0"/>
    <s v="N"/>
    <x v="0"/>
    <x v="1"/>
    <x v="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2"/>
    <x v="51"/>
    <s v="WD"/>
    <s v="Normal"/>
    <x v="504"/>
  </r>
  <r>
    <x v="1330"/>
    <n v="20"/>
    <x v="0"/>
    <x v="5"/>
    <n v="10000"/>
    <s v="Pave"/>
    <s v="NA"/>
    <x v="0"/>
    <x v="0"/>
    <s v="AllPub"/>
    <x v="0"/>
    <s v="Gtl"/>
    <s v="Somerst"/>
    <s v="Norm"/>
    <s v="Norm"/>
    <x v="0"/>
    <x v="1"/>
    <n v="8"/>
    <n v="5"/>
    <n v="2006"/>
    <s v="2000's"/>
    <n v="2006"/>
    <n v="0"/>
    <s v="N"/>
    <x v="1"/>
    <x v="0"/>
    <x v="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1"/>
    <x v="27"/>
    <s v="WD"/>
    <s v="Normal"/>
    <x v="540"/>
  </r>
  <r>
    <x v="1331"/>
    <n v="80"/>
    <x v="0"/>
    <x v="49"/>
    <n v="10780"/>
    <s v="Pave"/>
    <s v="NA"/>
    <x v="1"/>
    <x v="0"/>
    <s v="AllPub"/>
    <x v="0"/>
    <s v="Gtl"/>
    <s v="CollgCr"/>
    <s v="Norm"/>
    <s v="Norm"/>
    <x v="0"/>
    <x v="5"/>
    <n v="5"/>
    <n v="5"/>
    <n v="1976"/>
    <s v="70's"/>
    <n v="1976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x v="10"/>
    <s v="WD"/>
    <s v="Normal"/>
    <x v="316"/>
  </r>
  <r>
    <x v="1332"/>
    <n v="20"/>
    <x v="0"/>
    <x v="66"/>
    <n v="8877"/>
    <s v="Pave"/>
    <s v="NA"/>
    <x v="0"/>
    <x v="0"/>
    <s v="AllPub"/>
    <x v="0"/>
    <s v="Mod"/>
    <s v="Edwards"/>
    <s v="Norm"/>
    <s v="Norm"/>
    <x v="0"/>
    <x v="1"/>
    <n v="4"/>
    <n v="6"/>
    <n v="1938"/>
    <s v="30's"/>
    <n v="1958"/>
    <n v="20"/>
    <s v="Y"/>
    <x v="0"/>
    <x v="1"/>
    <x v="1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3"/>
    <x v="16"/>
    <s v="WD"/>
    <s v="Normal"/>
    <x v="98"/>
  </r>
  <r>
    <x v="1333"/>
    <n v="50"/>
    <x v="1"/>
    <x v="3"/>
    <n v="7200"/>
    <s v="Pave"/>
    <s v="NA"/>
    <x v="0"/>
    <x v="0"/>
    <s v="AllPub"/>
    <x v="2"/>
    <s v="Gtl"/>
    <s v="IDOTRR"/>
    <s v="Norm"/>
    <s v="Norm"/>
    <x v="0"/>
    <x v="2"/>
    <n v="5"/>
    <n v="6"/>
    <n v="1938"/>
    <s v="30's"/>
    <n v="1995"/>
    <n v="57"/>
    <s v="Y"/>
    <x v="0"/>
    <x v="1"/>
    <x v="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2"/>
    <x v="10"/>
    <s v="WD"/>
    <s v="Normal"/>
    <x v="497"/>
  </r>
  <r>
    <x v="1334"/>
    <n v="160"/>
    <x v="1"/>
    <x v="29"/>
    <n v="2368"/>
    <s v="Pave"/>
    <s v="NA"/>
    <x v="0"/>
    <x v="0"/>
    <s v="AllPub"/>
    <x v="0"/>
    <s v="Gtl"/>
    <s v="BrDale"/>
    <s v="Norm"/>
    <s v="Norm"/>
    <x v="3"/>
    <x v="0"/>
    <n v="5"/>
    <n v="6"/>
    <n v="1970"/>
    <s v="70's"/>
    <n v="1970"/>
    <n v="0"/>
    <s v="N"/>
    <x v="0"/>
    <x v="1"/>
    <x v="1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3"/>
    <x v="16"/>
    <s v="WD"/>
    <s v="Normal"/>
    <x v="122"/>
  </r>
  <r>
    <x v="1335"/>
    <n v="20"/>
    <x v="0"/>
    <x v="1"/>
    <n v="9650"/>
    <s v="Pave"/>
    <s v="NA"/>
    <x v="0"/>
    <x v="0"/>
    <s v="AllPub"/>
    <x v="0"/>
    <s v="Gtl"/>
    <s v="NWAmes"/>
    <s v="Norm"/>
    <s v="Norm"/>
    <x v="0"/>
    <x v="1"/>
    <n v="6"/>
    <n v="5"/>
    <n v="1977"/>
    <s v="70's"/>
    <n v="1977"/>
    <n v="0"/>
    <s v="N"/>
    <x v="0"/>
    <x v="1"/>
    <x v="1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3"/>
    <x v="45"/>
    <s v="WD"/>
    <s v="Normal"/>
    <x v="559"/>
  </r>
  <r>
    <x v="1336"/>
    <n v="90"/>
    <x v="0"/>
    <x v="77"/>
    <n v="9246"/>
    <s v="Pave"/>
    <s v="NA"/>
    <x v="1"/>
    <x v="0"/>
    <s v="AllPub"/>
    <x v="0"/>
    <s v="Gtl"/>
    <s v="NWAmes"/>
    <s v="Feedr"/>
    <s v="Norm"/>
    <x v="2"/>
    <x v="1"/>
    <n v="5"/>
    <n v="5"/>
    <n v="1973"/>
    <s v="70's"/>
    <n v="1973"/>
    <n v="0"/>
    <s v="N"/>
    <x v="0"/>
    <x v="1"/>
    <x v="1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0"/>
    <x v="53"/>
    <s v="WD"/>
    <s v="Normal"/>
    <x v="152"/>
  </r>
  <r>
    <x v="1337"/>
    <n v="30"/>
    <x v="1"/>
    <x v="109"/>
    <n v="4118"/>
    <s v="Pave"/>
    <s v="Grvl"/>
    <x v="1"/>
    <x v="1"/>
    <s v="AllPub"/>
    <x v="2"/>
    <s v="Mod"/>
    <s v="OldTown"/>
    <s v="Feedr"/>
    <s v="Norm"/>
    <x v="0"/>
    <x v="1"/>
    <n v="4"/>
    <n v="4"/>
    <n v="1941"/>
    <s v="40's"/>
    <n v="1950"/>
    <n v="9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2"/>
    <x v="40"/>
    <s v="WD"/>
    <s v="Normal"/>
    <x v="628"/>
  </r>
  <r>
    <x v="1338"/>
    <n v="60"/>
    <x v="0"/>
    <x v="34"/>
    <n v="13450"/>
    <s v="Pave"/>
    <s v="NA"/>
    <x v="1"/>
    <x v="0"/>
    <s v="AllPub"/>
    <x v="2"/>
    <s v="Gtl"/>
    <s v="CollgCr"/>
    <s v="Norm"/>
    <s v="Norm"/>
    <x v="0"/>
    <x v="0"/>
    <n v="7"/>
    <n v="5"/>
    <n v="2002"/>
    <s v="2000's"/>
    <n v="2002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2"/>
    <x v="51"/>
    <s v="WD"/>
    <s v="Normal"/>
    <x v="7"/>
  </r>
  <r>
    <x v="1339"/>
    <n v="20"/>
    <x v="0"/>
    <x v="53"/>
    <n v="9560"/>
    <s v="Pave"/>
    <s v="NA"/>
    <x v="1"/>
    <x v="0"/>
    <s v="AllPub"/>
    <x v="2"/>
    <s v="Gtl"/>
    <s v="CollgCr"/>
    <s v="Norm"/>
    <s v="Norm"/>
    <x v="0"/>
    <x v="1"/>
    <n v="5"/>
    <n v="7"/>
    <n v="1972"/>
    <s v="70's"/>
    <n v="1972"/>
    <n v="0"/>
    <s v="N"/>
    <x v="0"/>
    <x v="1"/>
    <x v="1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2"/>
    <x v="51"/>
    <s v="WD"/>
    <s v="Normal"/>
    <x v="140"/>
  </r>
  <r>
    <x v="1340"/>
    <n v="20"/>
    <x v="0"/>
    <x v="10"/>
    <n v="8294"/>
    <s v="Pave"/>
    <s v="NA"/>
    <x v="0"/>
    <x v="0"/>
    <s v="AllPub"/>
    <x v="0"/>
    <s v="Gtl"/>
    <s v="NAmes"/>
    <s v="Norm"/>
    <s v="Norm"/>
    <x v="0"/>
    <x v="1"/>
    <n v="4"/>
    <n v="5"/>
    <n v="1971"/>
    <s v="70's"/>
    <n v="1971"/>
    <n v="0"/>
    <s v="N"/>
    <x v="0"/>
    <x v="1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"/>
    <x v="18"/>
    <s v="WD"/>
    <s v="Normal"/>
    <x v="262"/>
  </r>
  <r>
    <x v="1341"/>
    <n v="20"/>
    <x v="0"/>
    <x v="13"/>
    <n v="13695"/>
    <s v="Pave"/>
    <s v="NA"/>
    <x v="0"/>
    <x v="0"/>
    <s v="AllPub"/>
    <x v="0"/>
    <s v="Gtl"/>
    <s v="SawyerW"/>
    <s v="RRAe"/>
    <s v="Norm"/>
    <x v="0"/>
    <x v="1"/>
    <n v="6"/>
    <n v="5"/>
    <n v="2003"/>
    <s v="2000's"/>
    <n v="2004"/>
    <n v="1"/>
    <s v="Y"/>
    <x v="0"/>
    <x v="0"/>
    <x v="0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0"/>
    <x v="22"/>
    <s v="WD"/>
    <s v="Normal"/>
    <x v="106"/>
  </r>
  <r>
    <x v="1342"/>
    <n v="60"/>
    <x v="0"/>
    <x v="7"/>
    <n v="9375"/>
    <s v="Pave"/>
    <s v="NA"/>
    <x v="0"/>
    <x v="0"/>
    <s v="AllPub"/>
    <x v="0"/>
    <s v="Gtl"/>
    <s v="CollgCr"/>
    <s v="Norm"/>
    <s v="Norm"/>
    <x v="0"/>
    <x v="0"/>
    <n v="8"/>
    <n v="5"/>
    <n v="2002"/>
    <s v="2000's"/>
    <n v="2002"/>
    <n v="0"/>
    <s v="N"/>
    <x v="0"/>
    <x v="0"/>
    <x v="0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1"/>
    <x v="6"/>
    <s v="WD"/>
    <s v="Normal"/>
    <x v="205"/>
  </r>
  <r>
    <x v="1343"/>
    <n v="50"/>
    <x v="0"/>
    <x v="15"/>
    <n v="7558"/>
    <s v="Pave"/>
    <s v="NA"/>
    <x v="0"/>
    <x v="1"/>
    <s v="AllPub"/>
    <x v="0"/>
    <s v="Gtl"/>
    <s v="Crawfor"/>
    <s v="Norm"/>
    <s v="Norm"/>
    <x v="0"/>
    <x v="2"/>
    <n v="6"/>
    <n v="6"/>
    <n v="1928"/>
    <s v="20's"/>
    <n v="1950"/>
    <n v="22"/>
    <s v="Y"/>
    <x v="0"/>
    <x v="1"/>
    <x v="1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3"/>
    <x v="43"/>
    <s v="WD"/>
    <s v="Normal"/>
    <x v="48"/>
  </r>
  <r>
    <x v="1344"/>
    <n v="60"/>
    <x v="0"/>
    <x v="5"/>
    <n v="11103"/>
    <s v="Pave"/>
    <s v="NA"/>
    <x v="1"/>
    <x v="0"/>
    <s v="AllPub"/>
    <x v="2"/>
    <s v="Gtl"/>
    <s v="CollgCr"/>
    <s v="Norm"/>
    <s v="Norm"/>
    <x v="0"/>
    <x v="0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1"/>
    <x v="12"/>
    <s v="New"/>
    <s v="Partial"/>
    <x v="629"/>
  </r>
  <r>
    <x v="1345"/>
    <n v="30"/>
    <x v="1"/>
    <x v="9"/>
    <n v="6000"/>
    <s v="Pave"/>
    <s v="NA"/>
    <x v="0"/>
    <x v="0"/>
    <s v="AllPub"/>
    <x v="0"/>
    <s v="Gtl"/>
    <s v="OldTown"/>
    <s v="Norm"/>
    <s v="Norm"/>
    <x v="0"/>
    <x v="1"/>
    <n v="4"/>
    <n v="4"/>
    <n v="1920"/>
    <s v="20's"/>
    <n v="1950"/>
    <n v="30"/>
    <s v="Y"/>
    <x v="0"/>
    <x v="1"/>
    <x v="1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1"/>
    <x v="12"/>
    <s v="WD"/>
    <s v="Normal"/>
    <x v="630"/>
  </r>
  <r>
    <x v="1346"/>
    <n v="20"/>
    <x v="0"/>
    <x v="7"/>
    <n v="20781"/>
    <s v="Pave"/>
    <s v="NA"/>
    <x v="2"/>
    <x v="0"/>
    <s v="AllPub"/>
    <x v="3"/>
    <s v="Gtl"/>
    <s v="NWAmes"/>
    <s v="PosN"/>
    <s v="Norm"/>
    <x v="0"/>
    <x v="1"/>
    <n v="7"/>
    <n v="7"/>
    <n v="1968"/>
    <s v="60's"/>
    <n v="2003"/>
    <n v="35"/>
    <s v="Y"/>
    <x v="0"/>
    <x v="0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2"/>
    <x v="51"/>
    <s v="WD"/>
    <s v="Normal"/>
    <x v="190"/>
  </r>
  <r>
    <x v="1347"/>
    <n v="20"/>
    <x v="0"/>
    <x v="70"/>
    <n v="15306"/>
    <s v="Pave"/>
    <s v="NA"/>
    <x v="1"/>
    <x v="3"/>
    <s v="AllPub"/>
    <x v="2"/>
    <s v="Gtl"/>
    <s v="Timber"/>
    <s v="Norm"/>
    <s v="Norm"/>
    <x v="0"/>
    <x v="1"/>
    <n v="8"/>
    <n v="5"/>
    <n v="2006"/>
    <s v="2000's"/>
    <n v="2007"/>
    <n v="1"/>
    <s v="Y"/>
    <x v="1"/>
    <x v="0"/>
    <x v="0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x v="1"/>
    <s v="New"/>
    <s v="Partial"/>
    <x v="631"/>
  </r>
  <r>
    <x v="1348"/>
    <n v="20"/>
    <x v="0"/>
    <x v="7"/>
    <n v="16196"/>
    <s v="Pave"/>
    <s v="NA"/>
    <x v="3"/>
    <x v="2"/>
    <s v="AllPub"/>
    <x v="0"/>
    <s v="Gtl"/>
    <s v="SawyerW"/>
    <s v="Norm"/>
    <s v="Norm"/>
    <x v="0"/>
    <x v="1"/>
    <n v="7"/>
    <n v="5"/>
    <n v="1998"/>
    <s v="90's"/>
    <n v="1998"/>
    <n v="0"/>
    <s v="N"/>
    <x v="0"/>
    <x v="1"/>
    <x v="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1"/>
    <x v="6"/>
    <s v="WD"/>
    <s v="Normal"/>
    <x v="141"/>
  </r>
  <r>
    <x v="1349"/>
    <n v="70"/>
    <x v="1"/>
    <x v="9"/>
    <n v="5250"/>
    <s v="Pave"/>
    <s v="Pave"/>
    <x v="0"/>
    <x v="0"/>
    <s v="AllPub"/>
    <x v="0"/>
    <s v="Gtl"/>
    <s v="OldTown"/>
    <s v="Norm"/>
    <s v="Norm"/>
    <x v="0"/>
    <x v="0"/>
    <n v="8"/>
    <n v="5"/>
    <n v="1872"/>
    <s v="1870's"/>
    <n v="1987"/>
    <n v="115"/>
    <s v="Y"/>
    <x v="0"/>
    <x v="1"/>
    <x v="1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0"/>
    <x v="4"/>
    <s v="WD"/>
    <s v="Normal"/>
    <x v="125"/>
  </r>
  <r>
    <x v="1350"/>
    <n v="90"/>
    <x v="0"/>
    <x v="11"/>
    <n v="11643"/>
    <s v="Pave"/>
    <s v="NA"/>
    <x v="0"/>
    <x v="0"/>
    <s v="AllPub"/>
    <x v="0"/>
    <s v="Gtl"/>
    <s v="NAmes"/>
    <s v="Artery"/>
    <s v="Norm"/>
    <x v="2"/>
    <x v="0"/>
    <n v="5"/>
    <n v="5"/>
    <n v="1969"/>
    <s v="60's"/>
    <n v="1969"/>
    <n v="0"/>
    <s v="N"/>
    <x v="0"/>
    <x v="1"/>
    <x v="1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3"/>
    <x v="30"/>
    <s v="WD"/>
    <s v="Normal"/>
    <x v="7"/>
  </r>
  <r>
    <x v="1351"/>
    <n v="60"/>
    <x v="0"/>
    <x v="10"/>
    <n v="9247"/>
    <s v="Pave"/>
    <s v="NA"/>
    <x v="1"/>
    <x v="0"/>
    <s v="AllPub"/>
    <x v="0"/>
    <s v="Gtl"/>
    <s v="NAmes"/>
    <s v="Norm"/>
    <s v="Norm"/>
    <x v="0"/>
    <x v="0"/>
    <n v="6"/>
    <n v="6"/>
    <n v="1962"/>
    <s v="60's"/>
    <n v="1962"/>
    <n v="0"/>
    <s v="N"/>
    <x v="0"/>
    <x v="1"/>
    <x v="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0"/>
    <x v="49"/>
    <s v="WD"/>
    <s v="Normal"/>
    <x v="118"/>
  </r>
  <r>
    <x v="1352"/>
    <n v="50"/>
    <x v="1"/>
    <x v="9"/>
    <n v="6000"/>
    <s v="Pave"/>
    <s v="NA"/>
    <x v="0"/>
    <x v="0"/>
    <s v="AllPub"/>
    <x v="0"/>
    <s v="Gtl"/>
    <s v="BrkSide"/>
    <s v="Norm"/>
    <s v="Norm"/>
    <x v="0"/>
    <x v="2"/>
    <n v="6"/>
    <n v="9"/>
    <n v="1937"/>
    <s v="30's"/>
    <n v="2000"/>
    <n v="63"/>
    <s v="Y"/>
    <x v="0"/>
    <x v="0"/>
    <x v="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3"/>
    <x v="20"/>
    <s v="WD"/>
    <s v="Normal"/>
    <x v="451"/>
  </r>
  <r>
    <x v="1353"/>
    <n v="50"/>
    <x v="0"/>
    <x v="85"/>
    <n v="14720"/>
    <s v="Pave"/>
    <s v="NA"/>
    <x v="1"/>
    <x v="0"/>
    <s v="AllPub"/>
    <x v="3"/>
    <s v="Gtl"/>
    <s v="NoRidge"/>
    <s v="Norm"/>
    <s v="Norm"/>
    <x v="0"/>
    <x v="2"/>
    <n v="8"/>
    <n v="5"/>
    <n v="1995"/>
    <s v="90's"/>
    <n v="1996"/>
    <n v="1"/>
    <s v="Y"/>
    <x v="0"/>
    <x v="1"/>
    <x v="0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4"/>
    <x v="13"/>
    <s v="WD"/>
    <s v="Normal"/>
    <x v="632"/>
  </r>
  <r>
    <x v="1354"/>
    <n v="60"/>
    <x v="0"/>
    <x v="7"/>
    <n v="10316"/>
    <s v="Pave"/>
    <s v="NA"/>
    <x v="1"/>
    <x v="0"/>
    <s v="AllPub"/>
    <x v="0"/>
    <s v="Gtl"/>
    <s v="CollgCr"/>
    <s v="Norm"/>
    <s v="Norm"/>
    <x v="0"/>
    <x v="0"/>
    <n v="7"/>
    <n v="5"/>
    <n v="2000"/>
    <s v="2000's"/>
    <n v="2000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0"/>
    <x v="15"/>
    <s v="WD"/>
    <s v="Normal"/>
    <x v="127"/>
  </r>
  <r>
    <x v="1355"/>
    <n v="80"/>
    <x v="0"/>
    <x v="86"/>
    <n v="10192"/>
    <s v="Pave"/>
    <s v="NA"/>
    <x v="1"/>
    <x v="0"/>
    <s v="AllPub"/>
    <x v="0"/>
    <s v="Gtl"/>
    <s v="NWAmes"/>
    <s v="Norm"/>
    <s v="Norm"/>
    <x v="0"/>
    <x v="5"/>
    <n v="7"/>
    <n v="6"/>
    <n v="1968"/>
    <s v="60's"/>
    <n v="1992"/>
    <n v="24"/>
    <s v="Y"/>
    <x v="0"/>
    <x v="1"/>
    <x v="1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x v="24"/>
    <s v="WD"/>
    <s v="Normal"/>
    <x v="40"/>
  </r>
  <r>
    <x v="1356"/>
    <n v="20"/>
    <x v="0"/>
    <x v="7"/>
    <n v="9477"/>
    <s v="Pave"/>
    <s v="NA"/>
    <x v="0"/>
    <x v="0"/>
    <s v="AllPub"/>
    <x v="2"/>
    <s v="Gtl"/>
    <s v="NAmes"/>
    <s v="Norm"/>
    <s v="Norm"/>
    <x v="0"/>
    <x v="1"/>
    <n v="5"/>
    <n v="5"/>
    <n v="1966"/>
    <s v="60's"/>
    <n v="1966"/>
    <n v="0"/>
    <s v="N"/>
    <x v="0"/>
    <x v="1"/>
    <x v="1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0"/>
    <x v="41"/>
    <s v="WD"/>
    <s v="Normal"/>
    <x v="50"/>
  </r>
  <r>
    <x v="1357"/>
    <n v="20"/>
    <x v="0"/>
    <x v="7"/>
    <n v="12537"/>
    <s v="Pave"/>
    <s v="NA"/>
    <x v="1"/>
    <x v="0"/>
    <s v="AllPub"/>
    <x v="3"/>
    <s v="Gtl"/>
    <s v="NAmes"/>
    <s v="Norm"/>
    <s v="Norm"/>
    <x v="0"/>
    <x v="1"/>
    <n v="5"/>
    <n v="6"/>
    <n v="1971"/>
    <s v="70's"/>
    <n v="2008"/>
    <n v="37"/>
    <s v="Y"/>
    <x v="1"/>
    <x v="0"/>
    <x v="0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4"/>
    <x v="23"/>
    <s v="WD"/>
    <s v="Normal"/>
    <x v="219"/>
  </r>
  <r>
    <x v="1358"/>
    <n v="160"/>
    <x v="3"/>
    <x v="7"/>
    <n v="2117"/>
    <s v="Pave"/>
    <s v="NA"/>
    <x v="0"/>
    <x v="0"/>
    <s v="AllPub"/>
    <x v="0"/>
    <s v="Gtl"/>
    <s v="Somerst"/>
    <s v="Norm"/>
    <s v="Norm"/>
    <x v="4"/>
    <x v="0"/>
    <n v="6"/>
    <n v="5"/>
    <n v="2000"/>
    <s v="2000's"/>
    <n v="2000"/>
    <n v="0"/>
    <s v="N"/>
    <x v="0"/>
    <x v="0"/>
    <x v="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4"/>
    <x v="38"/>
    <s v="WD"/>
    <s v="Normal"/>
    <x v="253"/>
  </r>
  <r>
    <x v="1359"/>
    <n v="20"/>
    <x v="0"/>
    <x v="72"/>
    <n v="16737"/>
    <s v="Pave"/>
    <s v="NA"/>
    <x v="0"/>
    <x v="0"/>
    <s v="AllPub"/>
    <x v="4"/>
    <s v="Gtl"/>
    <s v="NridgHt"/>
    <s v="Norm"/>
    <s v="Norm"/>
    <x v="0"/>
    <x v="1"/>
    <n v="9"/>
    <n v="5"/>
    <n v="2004"/>
    <s v="2000's"/>
    <n v="2005"/>
    <n v="1"/>
    <s v="Y"/>
    <x v="1"/>
    <x v="0"/>
    <x v="0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x v="24"/>
    <s v="WD"/>
    <s v="Normal"/>
    <x v="155"/>
  </r>
  <r>
    <x v="1360"/>
    <n v="70"/>
    <x v="0"/>
    <x v="8"/>
    <n v="9842"/>
    <s v="Pave"/>
    <s v="NA"/>
    <x v="0"/>
    <x v="0"/>
    <s v="AllPub"/>
    <x v="0"/>
    <s v="Gtl"/>
    <s v="SWISU"/>
    <s v="Feedr"/>
    <s v="Norm"/>
    <x v="0"/>
    <x v="0"/>
    <n v="5"/>
    <n v="6"/>
    <n v="1921"/>
    <s v="20's"/>
    <n v="1998"/>
    <n v="77"/>
    <s v="Y"/>
    <x v="0"/>
    <x v="1"/>
    <x v="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0"/>
    <x v="11"/>
    <s v="WD"/>
    <s v="Normal"/>
    <x v="430"/>
  </r>
  <r>
    <x v="1361"/>
    <n v="20"/>
    <x v="0"/>
    <x v="108"/>
    <n v="16158"/>
    <s v="Pave"/>
    <s v="NA"/>
    <x v="1"/>
    <x v="2"/>
    <s v="AllPub"/>
    <x v="0"/>
    <s v="Mod"/>
    <s v="StoneBr"/>
    <s v="Norm"/>
    <s v="Norm"/>
    <x v="0"/>
    <x v="1"/>
    <n v="7"/>
    <n v="5"/>
    <n v="2005"/>
    <s v="2000's"/>
    <n v="2005"/>
    <n v="0"/>
    <s v="N"/>
    <x v="1"/>
    <x v="0"/>
    <x v="0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3"/>
    <x v="25"/>
    <s v="WD"/>
    <s v="Normal"/>
    <x v="79"/>
  </r>
  <r>
    <x v="1362"/>
    <n v="50"/>
    <x v="0"/>
    <x v="7"/>
    <n v="12513"/>
    <s v="Pave"/>
    <s v="NA"/>
    <x v="1"/>
    <x v="0"/>
    <s v="AllPub"/>
    <x v="1"/>
    <s v="Gtl"/>
    <s v="NAmes"/>
    <s v="Feedr"/>
    <s v="Norm"/>
    <x v="0"/>
    <x v="2"/>
    <n v="4"/>
    <n v="4"/>
    <n v="1920"/>
    <s v="20's"/>
    <n v="2007"/>
    <n v="87"/>
    <s v="Y"/>
    <x v="1"/>
    <x v="0"/>
    <x v="0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3"/>
    <x v="25"/>
    <s v="WD"/>
    <s v="Normal"/>
    <x v="593"/>
  </r>
  <r>
    <x v="1363"/>
    <n v="60"/>
    <x v="0"/>
    <x v="43"/>
    <n v="8499"/>
    <s v="Pave"/>
    <s v="NA"/>
    <x v="1"/>
    <x v="0"/>
    <s v="AllPub"/>
    <x v="0"/>
    <s v="Gtl"/>
    <s v="Gilbert"/>
    <s v="Norm"/>
    <s v="Norm"/>
    <x v="0"/>
    <x v="0"/>
    <n v="6"/>
    <n v="5"/>
    <n v="2006"/>
    <s v="2000's"/>
    <n v="2007"/>
    <n v="1"/>
    <s v="Y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"/>
    <x v="34"/>
    <s v="New"/>
    <s v="Partial"/>
    <x v="633"/>
  </r>
  <r>
    <x v="1364"/>
    <n v="160"/>
    <x v="3"/>
    <x v="71"/>
    <n v="3180"/>
    <s v="Pave"/>
    <s v="Pave"/>
    <x v="0"/>
    <x v="0"/>
    <s v="AllPub"/>
    <x v="0"/>
    <s v="Gtl"/>
    <s v="Somerst"/>
    <s v="Norm"/>
    <s v="Norm"/>
    <x v="3"/>
    <x v="0"/>
    <n v="7"/>
    <n v="5"/>
    <n v="2005"/>
    <s v="2000's"/>
    <n v="2005"/>
    <n v="0"/>
    <s v="N"/>
    <x v="1"/>
    <x v="0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2"/>
    <x v="42"/>
    <s v="WD"/>
    <s v="Abnorml"/>
    <x v="634"/>
  </r>
  <r>
    <x v="1365"/>
    <n v="60"/>
    <x v="3"/>
    <x v="7"/>
    <n v="7500"/>
    <s v="Pave"/>
    <s v="NA"/>
    <x v="0"/>
    <x v="0"/>
    <s v="AllPub"/>
    <x v="0"/>
    <s v="Gtl"/>
    <s v="Somerst"/>
    <s v="Norm"/>
    <s v="Norm"/>
    <x v="0"/>
    <x v="0"/>
    <n v="7"/>
    <n v="5"/>
    <n v="2000"/>
    <s v="2000's"/>
    <n v="2000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4"/>
    <x v="26"/>
    <s v="WD"/>
    <s v="Normal"/>
    <x v="635"/>
  </r>
  <r>
    <x v="1366"/>
    <n v="60"/>
    <x v="0"/>
    <x v="2"/>
    <n v="9179"/>
    <s v="Pave"/>
    <s v="NA"/>
    <x v="1"/>
    <x v="0"/>
    <s v="AllPub"/>
    <x v="0"/>
    <s v="Gtl"/>
    <s v="CollgCr"/>
    <s v="Norm"/>
    <s v="Norm"/>
    <x v="0"/>
    <x v="0"/>
    <n v="7"/>
    <n v="5"/>
    <n v="1999"/>
    <s v="90's"/>
    <n v="1999"/>
    <n v="0"/>
    <s v="N"/>
    <x v="0"/>
    <x v="1"/>
    <x v="0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0"/>
    <x v="15"/>
    <s v="WD"/>
    <s v="Abnorml"/>
    <x v="507"/>
  </r>
  <r>
    <x v="1367"/>
    <n v="160"/>
    <x v="1"/>
    <x v="62"/>
    <n v="2665"/>
    <s v="Pave"/>
    <s v="NA"/>
    <x v="0"/>
    <x v="0"/>
    <s v="AllPub"/>
    <x v="0"/>
    <s v="Gtl"/>
    <s v="MeadowV"/>
    <s v="Norm"/>
    <s v="Norm"/>
    <x v="3"/>
    <x v="0"/>
    <n v="5"/>
    <n v="6"/>
    <n v="1977"/>
    <s v="70's"/>
    <n v="1977"/>
    <n v="0"/>
    <s v="N"/>
    <x v="0"/>
    <x v="1"/>
    <x v="1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2"/>
    <x v="10"/>
    <s v="WD"/>
    <s v="Normal"/>
    <x v="47"/>
  </r>
  <r>
    <x v="1368"/>
    <n v="120"/>
    <x v="1"/>
    <x v="7"/>
    <n v="4435"/>
    <s v="Pave"/>
    <s v="NA"/>
    <x v="0"/>
    <x v="0"/>
    <s v="AllPub"/>
    <x v="0"/>
    <s v="Gtl"/>
    <s v="CollgCr"/>
    <s v="Norm"/>
    <s v="Norm"/>
    <x v="3"/>
    <x v="1"/>
    <n v="6"/>
    <n v="5"/>
    <n v="2003"/>
    <s v="2000's"/>
    <n v="2004"/>
    <n v="1"/>
    <s v="Y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3"/>
    <x v="25"/>
    <s v="WD"/>
    <s v="Normal"/>
    <x v="12"/>
  </r>
  <r>
    <x v="1369"/>
    <n v="20"/>
    <x v="0"/>
    <x v="25"/>
    <n v="10635"/>
    <s v="Pave"/>
    <s v="NA"/>
    <x v="2"/>
    <x v="0"/>
    <s v="AllPub"/>
    <x v="1"/>
    <s v="Gtl"/>
    <s v="CollgCr"/>
    <s v="Norm"/>
    <s v="Norm"/>
    <x v="0"/>
    <x v="1"/>
    <n v="8"/>
    <n v="5"/>
    <n v="2003"/>
    <s v="2000's"/>
    <n v="2003"/>
    <n v="0"/>
    <s v="N"/>
    <x v="0"/>
    <x v="0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4"/>
    <x v="19"/>
    <s v="WD"/>
    <s v="Normal"/>
    <x v="537"/>
  </r>
  <r>
    <x v="1370"/>
    <n v="50"/>
    <x v="0"/>
    <x v="48"/>
    <n v="5400"/>
    <s v="Pave"/>
    <s v="NA"/>
    <x v="0"/>
    <x v="0"/>
    <s v="AllPub"/>
    <x v="2"/>
    <s v="Gtl"/>
    <s v="OldTown"/>
    <s v="Artery"/>
    <s v="Norm"/>
    <x v="0"/>
    <x v="2"/>
    <n v="4"/>
    <n v="6"/>
    <n v="1920"/>
    <s v="20's"/>
    <n v="1950"/>
    <n v="30"/>
    <s v="Y"/>
    <x v="0"/>
    <x v="1"/>
    <x v="1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3"/>
    <x v="5"/>
    <s v="WD"/>
    <s v="Normal"/>
    <x v="123"/>
  </r>
  <r>
    <x v="1371"/>
    <n v="80"/>
    <x v="0"/>
    <x v="1"/>
    <n v="9600"/>
    <s v="Pave"/>
    <s v="NA"/>
    <x v="0"/>
    <x v="0"/>
    <s v="AllPub"/>
    <x v="0"/>
    <s v="Gtl"/>
    <s v="NAmes"/>
    <s v="Norm"/>
    <s v="Norm"/>
    <x v="0"/>
    <x v="5"/>
    <n v="6"/>
    <n v="6"/>
    <n v="1955"/>
    <s v="50's"/>
    <n v="1996"/>
    <n v="41"/>
    <s v="Y"/>
    <x v="0"/>
    <x v="1"/>
    <x v="0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0"/>
    <x v="41"/>
    <s v="WD"/>
    <s v="Normal"/>
    <x v="32"/>
  </r>
  <r>
    <x v="1372"/>
    <n v="60"/>
    <x v="0"/>
    <x v="6"/>
    <n v="9750"/>
    <s v="Pave"/>
    <s v="NA"/>
    <x v="0"/>
    <x v="0"/>
    <s v="AllPub"/>
    <x v="2"/>
    <s v="Gtl"/>
    <s v="CollgCr"/>
    <s v="Norm"/>
    <s v="Norm"/>
    <x v="0"/>
    <x v="0"/>
    <n v="7"/>
    <n v="6"/>
    <n v="1998"/>
    <s v="90's"/>
    <n v="1998"/>
    <n v="0"/>
    <s v="N"/>
    <x v="0"/>
    <x v="1"/>
    <x v="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2"/>
    <x v="51"/>
    <s v="WD"/>
    <s v="Normal"/>
    <x v="636"/>
  </r>
  <r>
    <x v="1373"/>
    <n v="20"/>
    <x v="0"/>
    <x v="7"/>
    <n v="11400"/>
    <s v="Pave"/>
    <s v="NA"/>
    <x v="0"/>
    <x v="0"/>
    <s v="AllPub"/>
    <x v="0"/>
    <s v="Gtl"/>
    <s v="NoRidge"/>
    <s v="Norm"/>
    <s v="Norm"/>
    <x v="0"/>
    <x v="1"/>
    <n v="10"/>
    <n v="5"/>
    <n v="2001"/>
    <s v="2000's"/>
    <n v="2002"/>
    <n v="1"/>
    <s v="Y"/>
    <x v="0"/>
    <x v="0"/>
    <x v="0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"/>
    <x v="34"/>
    <s v="WD"/>
    <s v="Normal"/>
    <x v="637"/>
  </r>
  <r>
    <x v="1374"/>
    <n v="60"/>
    <x v="3"/>
    <x v="5"/>
    <n v="10625"/>
    <s v="Pave"/>
    <s v="NA"/>
    <x v="0"/>
    <x v="0"/>
    <s v="AllPub"/>
    <x v="0"/>
    <s v="Gtl"/>
    <s v="Somerst"/>
    <s v="Norm"/>
    <s v="Norm"/>
    <x v="0"/>
    <x v="0"/>
    <n v="7"/>
    <n v="5"/>
    <n v="2005"/>
    <s v="2000's"/>
    <n v="2005"/>
    <n v="0"/>
    <s v="N"/>
    <x v="1"/>
    <x v="0"/>
    <x v="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0"/>
    <x v="22"/>
    <s v="WD"/>
    <s v="Normal"/>
    <x v="4"/>
  </r>
  <r>
    <x v="1375"/>
    <n v="20"/>
    <x v="0"/>
    <x v="30"/>
    <n v="10991"/>
    <s v="Pave"/>
    <s v="NA"/>
    <x v="1"/>
    <x v="3"/>
    <s v="AllPub"/>
    <x v="0"/>
    <s v="Gtl"/>
    <s v="Timber"/>
    <s v="Norm"/>
    <s v="Norm"/>
    <x v="0"/>
    <x v="1"/>
    <n v="8"/>
    <n v="5"/>
    <n v="2007"/>
    <s v="2000's"/>
    <n v="2007"/>
    <n v="0"/>
    <s v="N"/>
    <x v="1"/>
    <x v="0"/>
    <x v="0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1"/>
    <x v="27"/>
    <s v="New"/>
    <s v="Partial"/>
    <x v="142"/>
  </r>
  <r>
    <x v="1376"/>
    <n v="30"/>
    <x v="0"/>
    <x v="27"/>
    <n v="6292"/>
    <s v="Pave"/>
    <s v="NA"/>
    <x v="0"/>
    <x v="1"/>
    <s v="AllPub"/>
    <x v="0"/>
    <s v="Gtl"/>
    <s v="SWISU"/>
    <s v="Norm"/>
    <s v="Norm"/>
    <x v="0"/>
    <x v="1"/>
    <n v="6"/>
    <n v="5"/>
    <n v="1930"/>
    <s v="30's"/>
    <n v="1950"/>
    <n v="20"/>
    <s v="Y"/>
    <x v="0"/>
    <x v="1"/>
    <x v="1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0"/>
    <x v="8"/>
    <s v="WD"/>
    <s v="Normal"/>
    <x v="71"/>
  </r>
  <r>
    <x v="1377"/>
    <n v="50"/>
    <x v="0"/>
    <x v="3"/>
    <n v="10998"/>
    <s v="Pave"/>
    <s v="Grvl"/>
    <x v="0"/>
    <x v="0"/>
    <s v="AllPub"/>
    <x v="0"/>
    <s v="Gtl"/>
    <s v="Edwards"/>
    <s v="Norm"/>
    <s v="Norm"/>
    <x v="0"/>
    <x v="2"/>
    <n v="5"/>
    <n v="5"/>
    <n v="1941"/>
    <s v="40's"/>
    <n v="1960"/>
    <n v="19"/>
    <s v="Y"/>
    <x v="0"/>
    <x v="1"/>
    <x v="1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3"/>
    <x v="20"/>
    <s v="WD"/>
    <s v="Normal"/>
    <x v="528"/>
  </r>
  <r>
    <x v="1378"/>
    <n v="160"/>
    <x v="1"/>
    <x v="36"/>
    <n v="1953"/>
    <s v="Pave"/>
    <s v="NA"/>
    <x v="0"/>
    <x v="0"/>
    <s v="AllPub"/>
    <x v="0"/>
    <s v="Gtl"/>
    <s v="BrDale"/>
    <s v="Norm"/>
    <s v="Norm"/>
    <x v="4"/>
    <x v="0"/>
    <n v="6"/>
    <n v="5"/>
    <n v="1973"/>
    <s v="70's"/>
    <n v="1973"/>
    <n v="0"/>
    <s v="N"/>
    <x v="0"/>
    <x v="1"/>
    <x v="1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2"/>
    <x v="51"/>
    <s v="WD"/>
    <s v="Normal"/>
    <x v="91"/>
  </r>
  <r>
    <x v="1379"/>
    <n v="80"/>
    <x v="0"/>
    <x v="43"/>
    <n v="9735"/>
    <s v="Pave"/>
    <s v="NA"/>
    <x v="0"/>
    <x v="0"/>
    <s v="AllPub"/>
    <x v="0"/>
    <s v="Gtl"/>
    <s v="Timber"/>
    <s v="Norm"/>
    <s v="Norm"/>
    <x v="0"/>
    <x v="5"/>
    <n v="5"/>
    <n v="5"/>
    <n v="2006"/>
    <s v="2000's"/>
    <n v="2007"/>
    <n v="1"/>
    <s v="Y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0"/>
    <x v="11"/>
    <s v="WD"/>
    <s v="Normal"/>
    <x v="522"/>
  </r>
  <r>
    <x v="1380"/>
    <n v="30"/>
    <x v="0"/>
    <x v="93"/>
    <n v="8212"/>
    <s v="Pave"/>
    <s v="Grvl"/>
    <x v="0"/>
    <x v="0"/>
    <s v="AllPub"/>
    <x v="0"/>
    <s v="Gtl"/>
    <s v="Edwards"/>
    <s v="Norm"/>
    <s v="Norm"/>
    <x v="0"/>
    <x v="1"/>
    <n v="3"/>
    <n v="3"/>
    <n v="1914"/>
    <s v="10's"/>
    <n v="1950"/>
    <n v="36"/>
    <s v="Y"/>
    <x v="0"/>
    <x v="1"/>
    <x v="1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4"/>
    <x v="38"/>
    <s v="WD"/>
    <s v="Normal"/>
    <x v="638"/>
  </r>
  <r>
    <x v="1381"/>
    <n v="20"/>
    <x v="0"/>
    <x v="7"/>
    <n v="12925"/>
    <s v="Pave"/>
    <s v="NA"/>
    <x v="1"/>
    <x v="0"/>
    <s v="AllPub"/>
    <x v="2"/>
    <s v="Gtl"/>
    <s v="NAmes"/>
    <s v="Norm"/>
    <s v="Norm"/>
    <x v="0"/>
    <x v="1"/>
    <n v="6"/>
    <n v="7"/>
    <n v="1970"/>
    <s v="70's"/>
    <n v="1970"/>
    <n v="0"/>
    <s v="N"/>
    <x v="0"/>
    <x v="1"/>
    <x v="1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0"/>
    <x v="11"/>
    <s v="WD"/>
    <s v="Normal"/>
    <x v="639"/>
  </r>
  <r>
    <x v="1382"/>
    <n v="70"/>
    <x v="1"/>
    <x v="3"/>
    <n v="7200"/>
    <s v="Pave"/>
    <s v="NA"/>
    <x v="0"/>
    <x v="0"/>
    <s v="AllPub"/>
    <x v="2"/>
    <s v="Gtl"/>
    <s v="OldTown"/>
    <s v="Norm"/>
    <s v="Norm"/>
    <x v="0"/>
    <x v="0"/>
    <n v="7"/>
    <n v="7"/>
    <n v="1920"/>
    <s v="20's"/>
    <n v="1950"/>
    <n v="30"/>
    <s v="Y"/>
    <x v="0"/>
    <x v="1"/>
    <x v="1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2"/>
    <x v="14"/>
    <s v="WD"/>
    <s v="Normal"/>
    <x v="14"/>
  </r>
  <r>
    <x v="1383"/>
    <n v="30"/>
    <x v="0"/>
    <x v="7"/>
    <n v="25339"/>
    <s v="Pave"/>
    <s v="NA"/>
    <x v="0"/>
    <x v="0"/>
    <s v="AllPub"/>
    <x v="0"/>
    <s v="Gtl"/>
    <s v="Sawyer"/>
    <s v="Norm"/>
    <s v="Norm"/>
    <x v="0"/>
    <x v="1"/>
    <n v="5"/>
    <n v="7"/>
    <n v="1918"/>
    <s v="10's"/>
    <n v="2007"/>
    <n v="89"/>
    <s v="Y"/>
    <x v="1"/>
    <x v="0"/>
    <x v="0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1"/>
    <x v="6"/>
    <s v="WD"/>
    <s v="Normal"/>
    <x v="162"/>
  </r>
  <r>
    <x v="1384"/>
    <n v="50"/>
    <x v="0"/>
    <x v="3"/>
    <n v="9060"/>
    <s v="Pave"/>
    <s v="NA"/>
    <x v="0"/>
    <x v="0"/>
    <s v="AllPub"/>
    <x v="0"/>
    <s v="Gtl"/>
    <s v="Edwards"/>
    <s v="Norm"/>
    <s v="Norm"/>
    <x v="0"/>
    <x v="2"/>
    <n v="6"/>
    <n v="5"/>
    <n v="1939"/>
    <s v="30's"/>
    <n v="1950"/>
    <n v="11"/>
    <s v="Y"/>
    <x v="0"/>
    <x v="1"/>
    <x v="1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3"/>
    <x v="5"/>
    <s v="WD"/>
    <s v="Normal"/>
    <x v="123"/>
  </r>
  <r>
    <x v="1385"/>
    <n v="50"/>
    <x v="1"/>
    <x v="41"/>
    <n v="5436"/>
    <s v="Pave"/>
    <s v="NA"/>
    <x v="0"/>
    <x v="0"/>
    <s v="AllPub"/>
    <x v="0"/>
    <s v="Gtl"/>
    <s v="IDOTRR"/>
    <s v="Norm"/>
    <s v="Norm"/>
    <x v="0"/>
    <x v="2"/>
    <n v="4"/>
    <n v="8"/>
    <n v="1922"/>
    <s v="20's"/>
    <n v="2007"/>
    <n v="85"/>
    <s v="Y"/>
    <x v="1"/>
    <x v="0"/>
    <x v="0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4"/>
    <x v="19"/>
    <s v="WD"/>
    <s v="Normal"/>
    <x v="497"/>
  </r>
  <r>
    <x v="1386"/>
    <n v="60"/>
    <x v="0"/>
    <x v="1"/>
    <n v="16692"/>
    <s v="Pave"/>
    <s v="NA"/>
    <x v="1"/>
    <x v="0"/>
    <s v="AllPub"/>
    <x v="0"/>
    <s v="Gtl"/>
    <s v="NWAmes"/>
    <s v="RRAn"/>
    <s v="Norm"/>
    <x v="0"/>
    <x v="0"/>
    <n v="7"/>
    <n v="5"/>
    <n v="1978"/>
    <s v="70's"/>
    <n v="1978"/>
    <n v="0"/>
    <s v="N"/>
    <x v="0"/>
    <x v="1"/>
    <x v="1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2"/>
    <x v="10"/>
    <s v="WD"/>
    <s v="Normal"/>
    <x v="4"/>
  </r>
  <r>
    <x v="1387"/>
    <n v="50"/>
    <x v="1"/>
    <x v="3"/>
    <n v="8520"/>
    <s v="Pave"/>
    <s v="Grvl"/>
    <x v="0"/>
    <x v="0"/>
    <s v="AllPub"/>
    <x v="0"/>
    <s v="Gtl"/>
    <s v="OldTown"/>
    <s v="Artery"/>
    <s v="Norm"/>
    <x v="0"/>
    <x v="2"/>
    <n v="6"/>
    <n v="7"/>
    <n v="1916"/>
    <s v="10's"/>
    <n v="1950"/>
    <n v="34"/>
    <s v="Y"/>
    <x v="0"/>
    <x v="1"/>
    <x v="1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1"/>
    <x v="6"/>
    <s v="CWD"/>
    <s v="Family"/>
    <x v="109"/>
  </r>
  <r>
    <x v="1388"/>
    <n v="20"/>
    <x v="0"/>
    <x v="96"/>
    <n v="14892"/>
    <s v="Pave"/>
    <s v="NA"/>
    <x v="1"/>
    <x v="3"/>
    <s v="AllPub"/>
    <x v="3"/>
    <s v="Gtl"/>
    <s v="Gilbert"/>
    <s v="Norm"/>
    <s v="Norm"/>
    <x v="0"/>
    <x v="1"/>
    <n v="9"/>
    <n v="5"/>
    <n v="2006"/>
    <s v="2000's"/>
    <n v="2007"/>
    <n v="1"/>
    <s v="Y"/>
    <x v="1"/>
    <x v="0"/>
    <x v="0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3"/>
    <x v="5"/>
    <s v="WD"/>
    <s v="Normal"/>
    <x v="640"/>
  </r>
  <r>
    <x v="1389"/>
    <n v="50"/>
    <x v="1"/>
    <x v="3"/>
    <n v="6000"/>
    <s v="Pave"/>
    <s v="NA"/>
    <x v="0"/>
    <x v="0"/>
    <s v="AllPub"/>
    <x v="0"/>
    <s v="Gtl"/>
    <s v="BrkSide"/>
    <s v="Norm"/>
    <s v="Norm"/>
    <x v="0"/>
    <x v="2"/>
    <n v="6"/>
    <n v="6"/>
    <n v="1941"/>
    <s v="40's"/>
    <n v="1950"/>
    <n v="9"/>
    <s v="Y"/>
    <x v="0"/>
    <x v="1"/>
    <x v="1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"/>
    <x v="34"/>
    <s v="WD"/>
    <s v="Normal"/>
    <x v="213"/>
  </r>
  <r>
    <x v="1390"/>
    <n v="20"/>
    <x v="0"/>
    <x v="10"/>
    <n v="9100"/>
    <s v="Pave"/>
    <s v="NA"/>
    <x v="0"/>
    <x v="0"/>
    <s v="AllPub"/>
    <x v="0"/>
    <s v="Gtl"/>
    <s v="CollgCr"/>
    <s v="Norm"/>
    <s v="Norm"/>
    <x v="0"/>
    <x v="1"/>
    <n v="7"/>
    <n v="5"/>
    <n v="2000"/>
    <s v="2000's"/>
    <n v="2000"/>
    <n v="0"/>
    <s v="N"/>
    <x v="0"/>
    <x v="0"/>
    <x v="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x v="24"/>
    <s v="WD"/>
    <s v="Normal"/>
    <x v="127"/>
  </r>
  <r>
    <x v="1391"/>
    <n v="90"/>
    <x v="0"/>
    <x v="0"/>
    <n v="8944"/>
    <s v="Pave"/>
    <s v="NA"/>
    <x v="0"/>
    <x v="0"/>
    <s v="AllPub"/>
    <x v="0"/>
    <s v="Gtl"/>
    <s v="NAmes"/>
    <s v="Norm"/>
    <s v="Norm"/>
    <x v="2"/>
    <x v="1"/>
    <n v="5"/>
    <n v="5"/>
    <n v="1967"/>
    <s v="60's"/>
    <n v="1967"/>
    <n v="0"/>
    <s v="N"/>
    <x v="0"/>
    <x v="1"/>
    <x v="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3"/>
    <x v="45"/>
    <s v="WD"/>
    <s v="Normal"/>
    <x v="310"/>
  </r>
  <r>
    <x v="1392"/>
    <n v="85"/>
    <x v="0"/>
    <x v="2"/>
    <n v="7838"/>
    <s v="Pave"/>
    <s v="NA"/>
    <x v="0"/>
    <x v="0"/>
    <s v="AllPub"/>
    <x v="0"/>
    <s v="Gtl"/>
    <s v="NAmes"/>
    <s v="Norm"/>
    <s v="Norm"/>
    <x v="0"/>
    <x v="4"/>
    <n v="5"/>
    <n v="5"/>
    <n v="1967"/>
    <s v="60's"/>
    <n v="1967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2"/>
    <x v="21"/>
    <s v="WD"/>
    <s v="Normal"/>
    <x v="262"/>
  </r>
  <r>
    <x v="1393"/>
    <n v="190"/>
    <x v="1"/>
    <x v="3"/>
    <n v="10800"/>
    <s v="Pave"/>
    <s v="Pave"/>
    <x v="0"/>
    <x v="0"/>
    <s v="AllPub"/>
    <x v="0"/>
    <s v="Gtl"/>
    <s v="OldTown"/>
    <s v="Norm"/>
    <s v="Norm"/>
    <x v="1"/>
    <x v="2"/>
    <n v="6"/>
    <n v="7"/>
    <n v="1905"/>
    <s v="1900's"/>
    <n v="2000"/>
    <n v="95"/>
    <s v="Y"/>
    <x v="0"/>
    <x v="0"/>
    <x v="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0"/>
    <x v="8"/>
    <s v="WD"/>
    <s v="Normal"/>
    <x v="143"/>
  </r>
  <r>
    <x v="1394"/>
    <n v="120"/>
    <x v="0"/>
    <x v="91"/>
    <n v="4045"/>
    <s v="Pave"/>
    <s v="NA"/>
    <x v="0"/>
    <x v="0"/>
    <s v="AllPub"/>
    <x v="0"/>
    <s v="Gtl"/>
    <s v="Blmngtn"/>
    <s v="Norm"/>
    <s v="Norm"/>
    <x v="3"/>
    <x v="1"/>
    <n v="7"/>
    <n v="5"/>
    <n v="2006"/>
    <s v="2000's"/>
    <n v="2006"/>
    <n v="0"/>
    <s v="N"/>
    <x v="1"/>
    <x v="0"/>
    <x v="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2"/>
    <x v="14"/>
    <s v="New"/>
    <s v="Partial"/>
    <x v="641"/>
  </r>
  <r>
    <x v="1395"/>
    <n v="60"/>
    <x v="0"/>
    <x v="50"/>
    <n v="12665"/>
    <s v="Pave"/>
    <s v="NA"/>
    <x v="1"/>
    <x v="0"/>
    <s v="AllPub"/>
    <x v="0"/>
    <s v="Gtl"/>
    <s v="Timber"/>
    <s v="Norm"/>
    <s v="Norm"/>
    <x v="0"/>
    <x v="0"/>
    <n v="8"/>
    <n v="5"/>
    <n v="2005"/>
    <s v="2000's"/>
    <n v="2006"/>
    <n v="1"/>
    <s v="Y"/>
    <x v="1"/>
    <x v="0"/>
    <x v="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1"/>
    <x v="32"/>
    <s v="WD"/>
    <s v="Normal"/>
    <x v="642"/>
  </r>
  <r>
    <x v="1396"/>
    <n v="20"/>
    <x v="0"/>
    <x v="7"/>
    <n v="57200"/>
    <s v="Pave"/>
    <s v="NA"/>
    <x v="1"/>
    <x v="1"/>
    <s v="AllPub"/>
    <x v="0"/>
    <s v="Sev"/>
    <s v="Timber"/>
    <s v="Norm"/>
    <s v="Norm"/>
    <x v="0"/>
    <x v="1"/>
    <n v="5"/>
    <n v="5"/>
    <n v="1948"/>
    <s v="40's"/>
    <n v="1950"/>
    <n v="2"/>
    <s v="Y"/>
    <x v="0"/>
    <x v="1"/>
    <x v="1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4"/>
    <x v="38"/>
    <s v="WD"/>
    <s v="Normal"/>
    <x v="39"/>
  </r>
  <r>
    <x v="1397"/>
    <n v="70"/>
    <x v="1"/>
    <x v="8"/>
    <n v="6120"/>
    <s v="Pave"/>
    <s v="NA"/>
    <x v="0"/>
    <x v="0"/>
    <s v="AllPub"/>
    <x v="0"/>
    <s v="Gtl"/>
    <s v="BrkSide"/>
    <s v="Norm"/>
    <s v="Norm"/>
    <x v="0"/>
    <x v="0"/>
    <n v="5"/>
    <n v="8"/>
    <n v="1920"/>
    <s v="20's"/>
    <n v="2004"/>
    <n v="84"/>
    <s v="Y"/>
    <x v="0"/>
    <x v="0"/>
    <x v="0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x v="1"/>
    <s v="WD"/>
    <s v="Normal"/>
    <x v="381"/>
  </r>
  <r>
    <x v="1398"/>
    <n v="50"/>
    <x v="0"/>
    <x v="3"/>
    <n v="7200"/>
    <s v="Pave"/>
    <s v="NA"/>
    <x v="0"/>
    <x v="0"/>
    <s v="AllPub"/>
    <x v="0"/>
    <s v="Gtl"/>
    <s v="NAmes"/>
    <s v="Norm"/>
    <s v="Norm"/>
    <x v="0"/>
    <x v="2"/>
    <n v="5"/>
    <n v="4"/>
    <n v="1950"/>
    <s v="50's"/>
    <n v="1982"/>
    <n v="32"/>
    <s v="Y"/>
    <x v="0"/>
    <x v="1"/>
    <x v="1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3"/>
    <x v="16"/>
    <s v="WD"/>
    <s v="Normal"/>
    <x v="371"/>
  </r>
  <r>
    <x v="1399"/>
    <n v="50"/>
    <x v="0"/>
    <x v="8"/>
    <n v="6171"/>
    <s v="Pave"/>
    <s v="NA"/>
    <x v="0"/>
    <x v="0"/>
    <s v="AllPub"/>
    <x v="0"/>
    <s v="Gtl"/>
    <s v="SWISU"/>
    <s v="Norm"/>
    <s v="Norm"/>
    <x v="0"/>
    <x v="2"/>
    <n v="6"/>
    <n v="6"/>
    <n v="1925"/>
    <s v="20's"/>
    <n v="1990"/>
    <n v="65"/>
    <s v="Y"/>
    <x v="0"/>
    <x v="1"/>
    <x v="1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3"/>
    <x v="5"/>
    <s v="WD"/>
    <s v="Normal"/>
    <x v="643"/>
  </r>
  <r>
    <x v="1400"/>
    <n v="50"/>
    <x v="1"/>
    <x v="9"/>
    <n v="6000"/>
    <s v="Pave"/>
    <s v="NA"/>
    <x v="0"/>
    <x v="0"/>
    <s v="AllPub"/>
    <x v="2"/>
    <s v="Gtl"/>
    <s v="BrkSide"/>
    <s v="Norm"/>
    <s v="Norm"/>
    <x v="0"/>
    <x v="2"/>
    <n v="6"/>
    <n v="7"/>
    <n v="1929"/>
    <s v="20's"/>
    <n v="1950"/>
    <n v="21"/>
    <s v="Y"/>
    <x v="0"/>
    <x v="1"/>
    <x v="1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0"/>
    <x v="22"/>
    <s v="WD"/>
    <s v="Normal"/>
    <x v="149"/>
  </r>
  <r>
    <x v="1401"/>
    <n v="60"/>
    <x v="0"/>
    <x v="57"/>
    <n v="7415"/>
    <s v="Pave"/>
    <s v="NA"/>
    <x v="1"/>
    <x v="0"/>
    <s v="AllPub"/>
    <x v="0"/>
    <s v="Gtl"/>
    <s v="Gilbert"/>
    <s v="Norm"/>
    <s v="Norm"/>
    <x v="0"/>
    <x v="0"/>
    <n v="6"/>
    <n v="5"/>
    <n v="2004"/>
    <s v="2000's"/>
    <n v="2004"/>
    <n v="0"/>
    <s v="N"/>
    <x v="0"/>
    <x v="0"/>
    <x v="0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0"/>
    <x v="8"/>
    <s v="WD"/>
    <s v="Normal"/>
    <x v="507"/>
  </r>
  <r>
    <x v="1402"/>
    <n v="20"/>
    <x v="0"/>
    <x v="45"/>
    <n v="6762"/>
    <s v="Pave"/>
    <s v="NA"/>
    <x v="0"/>
    <x v="0"/>
    <s v="AllPub"/>
    <x v="0"/>
    <s v="Gtl"/>
    <s v="CollgCr"/>
    <s v="Norm"/>
    <s v="Norm"/>
    <x v="0"/>
    <x v="1"/>
    <n v="7"/>
    <n v="5"/>
    <n v="2006"/>
    <s v="2000's"/>
    <n v="2006"/>
    <n v="0"/>
    <s v="N"/>
    <x v="1"/>
    <x v="0"/>
    <x v="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2"/>
    <x v="10"/>
    <s v="New"/>
    <s v="Partial"/>
    <x v="644"/>
  </r>
  <r>
    <x v="1403"/>
    <n v="20"/>
    <x v="0"/>
    <x v="81"/>
    <n v="15256"/>
    <s v="Pave"/>
    <s v="NA"/>
    <x v="1"/>
    <x v="0"/>
    <s v="AllPub"/>
    <x v="3"/>
    <s v="Gtl"/>
    <s v="Somerst"/>
    <s v="RRAn"/>
    <s v="Norm"/>
    <x v="0"/>
    <x v="1"/>
    <n v="8"/>
    <n v="5"/>
    <n v="2007"/>
    <s v="2000's"/>
    <n v="2007"/>
    <n v="0"/>
    <s v="N"/>
    <x v="1"/>
    <x v="0"/>
    <x v="0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1"/>
    <x v="6"/>
    <s v="WD"/>
    <s v="Normal"/>
    <x v="645"/>
  </r>
  <r>
    <x v="1404"/>
    <n v="50"/>
    <x v="0"/>
    <x v="3"/>
    <n v="10410"/>
    <s v="Pave"/>
    <s v="Grvl"/>
    <x v="0"/>
    <x v="0"/>
    <s v="AllPub"/>
    <x v="2"/>
    <s v="Gtl"/>
    <s v="OldTown"/>
    <s v="Artery"/>
    <s v="Norm"/>
    <x v="0"/>
    <x v="2"/>
    <n v="3"/>
    <n v="4"/>
    <n v="1915"/>
    <s v="10's"/>
    <n v="1950"/>
    <n v="35"/>
    <s v="Y"/>
    <x v="0"/>
    <x v="1"/>
    <x v="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2"/>
    <x v="52"/>
    <s v="WD"/>
    <s v="Family"/>
    <x v="123"/>
  </r>
  <r>
    <x v="1405"/>
    <n v="120"/>
    <x v="1"/>
    <x v="16"/>
    <n v="3842"/>
    <s v="Pave"/>
    <s v="NA"/>
    <x v="1"/>
    <x v="3"/>
    <s v="AllPub"/>
    <x v="0"/>
    <s v="Mod"/>
    <s v="Crawfor"/>
    <s v="Norm"/>
    <s v="Norm"/>
    <x v="3"/>
    <x v="1"/>
    <n v="8"/>
    <n v="5"/>
    <n v="2004"/>
    <s v="2000's"/>
    <n v="2005"/>
    <n v="1"/>
    <s v="Y"/>
    <x v="1"/>
    <x v="0"/>
    <x v="0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0"/>
    <x v="9"/>
    <s v="WD"/>
    <s v="Normal"/>
    <x v="291"/>
  </r>
  <r>
    <x v="1406"/>
    <n v="85"/>
    <x v="0"/>
    <x v="10"/>
    <n v="8445"/>
    <s v="Pave"/>
    <s v="NA"/>
    <x v="0"/>
    <x v="0"/>
    <s v="AllPub"/>
    <x v="2"/>
    <s v="Gtl"/>
    <s v="CollgCr"/>
    <s v="Norm"/>
    <s v="Norm"/>
    <x v="0"/>
    <x v="4"/>
    <n v="5"/>
    <n v="7"/>
    <n v="1972"/>
    <s v="70's"/>
    <n v="2007"/>
    <n v="35"/>
    <s v="Y"/>
    <x v="1"/>
    <x v="0"/>
    <x v="0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3"/>
    <x v="43"/>
    <s v="WD"/>
    <s v="Normal"/>
    <x v="325"/>
  </r>
  <r>
    <x v="1407"/>
    <n v="20"/>
    <x v="0"/>
    <x v="7"/>
    <n v="8780"/>
    <s v="Pave"/>
    <s v="NA"/>
    <x v="1"/>
    <x v="0"/>
    <s v="AllPub"/>
    <x v="2"/>
    <s v="Gtl"/>
    <s v="Mitchel"/>
    <s v="Norm"/>
    <s v="Norm"/>
    <x v="0"/>
    <x v="1"/>
    <n v="5"/>
    <n v="5"/>
    <n v="1985"/>
    <s v="80's"/>
    <n v="1985"/>
    <n v="0"/>
    <s v="N"/>
    <x v="0"/>
    <x v="1"/>
    <x v="1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3"/>
    <x v="43"/>
    <s v="WD"/>
    <s v="Normal"/>
    <x v="162"/>
  </r>
  <r>
    <x v="1408"/>
    <n v="70"/>
    <x v="1"/>
    <x v="3"/>
    <n v="7740"/>
    <s v="Pave"/>
    <s v="NA"/>
    <x v="0"/>
    <x v="0"/>
    <s v="AllPub"/>
    <x v="0"/>
    <s v="Gtl"/>
    <s v="OldTown"/>
    <s v="Norm"/>
    <s v="Norm"/>
    <x v="0"/>
    <x v="0"/>
    <n v="4"/>
    <n v="7"/>
    <n v="1910"/>
    <s v="1900's"/>
    <n v="1950"/>
    <n v="40"/>
    <s v="Y"/>
    <x v="0"/>
    <x v="1"/>
    <x v="1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4"/>
    <x v="38"/>
    <s v="WD"/>
    <s v="Normal"/>
    <x v="497"/>
  </r>
  <r>
    <x v="1409"/>
    <n v="60"/>
    <x v="0"/>
    <x v="110"/>
    <n v="20544"/>
    <s v="Pave"/>
    <s v="NA"/>
    <x v="1"/>
    <x v="0"/>
    <s v="AllPub"/>
    <x v="3"/>
    <s v="Gtl"/>
    <s v="NWAmes"/>
    <s v="Norm"/>
    <s v="Norm"/>
    <x v="0"/>
    <x v="0"/>
    <n v="7"/>
    <n v="6"/>
    <n v="1986"/>
    <s v="80's"/>
    <n v="1991"/>
    <n v="5"/>
    <s v="Y"/>
    <x v="0"/>
    <x v="1"/>
    <x v="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0"/>
    <x v="53"/>
    <s v="WD"/>
    <s v="Normal"/>
    <x v="141"/>
  </r>
  <r>
    <x v="1410"/>
    <n v="60"/>
    <x v="0"/>
    <x v="63"/>
    <n v="12420"/>
    <s v="Pave"/>
    <s v="NA"/>
    <x v="0"/>
    <x v="0"/>
    <s v="AllPub"/>
    <x v="0"/>
    <s v="Gtl"/>
    <s v="CollgCr"/>
    <s v="Norm"/>
    <s v="Norm"/>
    <x v="0"/>
    <x v="0"/>
    <n v="7"/>
    <n v="5"/>
    <n v="2001"/>
    <s v="2000's"/>
    <n v="2001"/>
    <n v="0"/>
    <s v="N"/>
    <x v="0"/>
    <x v="0"/>
    <x v="0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3"/>
    <x v="25"/>
    <s v="WD"/>
    <s v="Normal"/>
    <x v="22"/>
  </r>
  <r>
    <x v="1411"/>
    <n v="50"/>
    <x v="0"/>
    <x v="1"/>
    <n v="9600"/>
    <s v="Pave"/>
    <s v="NA"/>
    <x v="0"/>
    <x v="0"/>
    <s v="AllPub"/>
    <x v="0"/>
    <s v="Gtl"/>
    <s v="NAmes"/>
    <s v="Norm"/>
    <s v="Norm"/>
    <x v="0"/>
    <x v="2"/>
    <n v="6"/>
    <n v="8"/>
    <n v="1950"/>
    <s v="50's"/>
    <n v="2005"/>
    <n v="55"/>
    <s v="Y"/>
    <x v="1"/>
    <x v="0"/>
    <x v="0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3"/>
    <x v="47"/>
    <s v="WD"/>
    <s v="Normal"/>
    <x v="3"/>
  </r>
  <r>
    <x v="1412"/>
    <n v="90"/>
    <x v="0"/>
    <x v="3"/>
    <n v="7200"/>
    <s v="Pave"/>
    <s v="NA"/>
    <x v="0"/>
    <x v="0"/>
    <s v="AllPub"/>
    <x v="0"/>
    <s v="Gtl"/>
    <s v="NAmes"/>
    <s v="Norm"/>
    <s v="Norm"/>
    <x v="2"/>
    <x v="1"/>
    <n v="4"/>
    <n v="5"/>
    <n v="1949"/>
    <s v="40's"/>
    <n v="1950"/>
    <n v="1"/>
    <s v="Y"/>
    <x v="0"/>
    <x v="1"/>
    <x v="1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3"/>
    <x v="25"/>
    <s v="WD"/>
    <s v="Normal"/>
    <x v="17"/>
  </r>
  <r>
    <x v="1413"/>
    <n v="20"/>
    <x v="0"/>
    <x v="50"/>
    <n v="10994"/>
    <s v="Pave"/>
    <s v="NA"/>
    <x v="1"/>
    <x v="0"/>
    <s v="AllPub"/>
    <x v="2"/>
    <s v="Gtl"/>
    <s v="SawyerW"/>
    <s v="Norm"/>
    <s v="Norm"/>
    <x v="0"/>
    <x v="1"/>
    <n v="8"/>
    <n v="5"/>
    <n v="2005"/>
    <s v="2000's"/>
    <n v="2006"/>
    <n v="1"/>
    <s v="Y"/>
    <x v="1"/>
    <x v="0"/>
    <x v="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3"/>
    <x v="47"/>
    <s v="COD"/>
    <s v="Abnorml"/>
    <x v="646"/>
  </r>
  <r>
    <x v="1414"/>
    <n v="50"/>
    <x v="0"/>
    <x v="45"/>
    <n v="13053"/>
    <s v="Pave"/>
    <s v="Pave"/>
    <x v="0"/>
    <x v="1"/>
    <s v="AllPub"/>
    <x v="0"/>
    <s v="Gtl"/>
    <s v="BrkSide"/>
    <s v="Norm"/>
    <s v="Norm"/>
    <x v="0"/>
    <x v="2"/>
    <n v="6"/>
    <n v="7"/>
    <n v="1923"/>
    <s v="20's"/>
    <n v="2000"/>
    <n v="77"/>
    <s v="Y"/>
    <x v="0"/>
    <x v="0"/>
    <x v="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0"/>
    <x v="15"/>
    <s v="WD"/>
    <s v="Normal"/>
    <x v="241"/>
  </r>
  <r>
    <x v="1415"/>
    <n v="120"/>
    <x v="0"/>
    <x v="8"/>
    <n v="3635"/>
    <s v="Pave"/>
    <s v="NA"/>
    <x v="0"/>
    <x v="0"/>
    <s v="AllPub"/>
    <x v="0"/>
    <s v="Gtl"/>
    <s v="Blmngtn"/>
    <s v="Norm"/>
    <s v="Norm"/>
    <x v="3"/>
    <x v="1"/>
    <n v="7"/>
    <n v="5"/>
    <n v="2007"/>
    <s v="2000's"/>
    <n v="2007"/>
    <n v="0"/>
    <s v="N"/>
    <x v="1"/>
    <x v="0"/>
    <x v="0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3"/>
    <x v="16"/>
    <s v="WD"/>
    <s v="Normal"/>
    <x v="455"/>
  </r>
  <r>
    <x v="1416"/>
    <n v="190"/>
    <x v="1"/>
    <x v="3"/>
    <n v="11340"/>
    <s v="Pave"/>
    <s v="NA"/>
    <x v="0"/>
    <x v="0"/>
    <s v="AllPub"/>
    <x v="0"/>
    <s v="Gtl"/>
    <s v="OldTown"/>
    <s v="Norm"/>
    <s v="Norm"/>
    <x v="1"/>
    <x v="0"/>
    <n v="4"/>
    <n v="6"/>
    <n v="1885"/>
    <s v="1880's"/>
    <n v="1950"/>
    <n v="65"/>
    <s v="Y"/>
    <x v="0"/>
    <x v="1"/>
    <x v="1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4"/>
    <x v="23"/>
    <s v="WD"/>
    <s v="Normal"/>
    <x v="296"/>
  </r>
  <r>
    <x v="1417"/>
    <n v="60"/>
    <x v="0"/>
    <x v="7"/>
    <n v="16545"/>
    <s v="Pave"/>
    <s v="NA"/>
    <x v="1"/>
    <x v="0"/>
    <s v="AllPub"/>
    <x v="0"/>
    <s v="Gtl"/>
    <s v="NoRidge"/>
    <s v="Norm"/>
    <s v="Norm"/>
    <x v="0"/>
    <x v="0"/>
    <n v="8"/>
    <n v="5"/>
    <n v="1998"/>
    <s v="90's"/>
    <n v="1998"/>
    <n v="0"/>
    <s v="N"/>
    <x v="0"/>
    <x v="1"/>
    <x v="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3"/>
    <x v="16"/>
    <s v="WD"/>
    <s v="Normal"/>
    <x v="264"/>
  </r>
  <r>
    <x v="1418"/>
    <n v="20"/>
    <x v="0"/>
    <x v="52"/>
    <n v="9204"/>
    <s v="Pave"/>
    <s v="NA"/>
    <x v="0"/>
    <x v="0"/>
    <s v="AllPub"/>
    <x v="0"/>
    <s v="Gtl"/>
    <s v="NAmes"/>
    <s v="Norm"/>
    <s v="Norm"/>
    <x v="0"/>
    <x v="1"/>
    <n v="5"/>
    <n v="5"/>
    <n v="1963"/>
    <s v="60's"/>
    <n v="1963"/>
    <n v="0"/>
    <s v="N"/>
    <x v="0"/>
    <x v="1"/>
    <x v="1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0"/>
    <x v="46"/>
    <s v="COD"/>
    <s v="Normal"/>
    <x v="310"/>
  </r>
  <r>
    <x v="1419"/>
    <n v="20"/>
    <x v="0"/>
    <x v="7"/>
    <n v="16381"/>
    <s v="Pave"/>
    <s v="NA"/>
    <x v="1"/>
    <x v="0"/>
    <s v="AllPub"/>
    <x v="0"/>
    <s v="Gtl"/>
    <s v="Crawfor"/>
    <s v="Norm"/>
    <s v="Norm"/>
    <x v="0"/>
    <x v="1"/>
    <n v="6"/>
    <n v="5"/>
    <n v="1969"/>
    <s v="60's"/>
    <n v="1969"/>
    <n v="0"/>
    <s v="N"/>
    <x v="0"/>
    <x v="1"/>
    <x v="1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2"/>
    <x v="21"/>
    <s v="WD"/>
    <s v="Normal"/>
    <x v="647"/>
  </r>
  <r>
    <x v="1420"/>
    <n v="60"/>
    <x v="0"/>
    <x v="48"/>
    <n v="11700"/>
    <s v="Pave"/>
    <s v="NA"/>
    <x v="0"/>
    <x v="0"/>
    <s v="AllPub"/>
    <x v="2"/>
    <s v="Gtl"/>
    <s v="NWAmes"/>
    <s v="Norm"/>
    <s v="Norm"/>
    <x v="0"/>
    <x v="0"/>
    <n v="6"/>
    <n v="6"/>
    <n v="1968"/>
    <s v="60's"/>
    <n v="1968"/>
    <n v="0"/>
    <s v="N"/>
    <x v="0"/>
    <x v="1"/>
    <x v="1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2"/>
    <x v="28"/>
    <s v="WD"/>
    <s v="Normal"/>
    <x v="31"/>
  </r>
  <r>
    <x v="1421"/>
    <n v="120"/>
    <x v="0"/>
    <x v="91"/>
    <n v="4043"/>
    <s v="Pave"/>
    <s v="NA"/>
    <x v="0"/>
    <x v="0"/>
    <s v="AllPub"/>
    <x v="0"/>
    <s v="Gtl"/>
    <s v="NPkVill"/>
    <s v="Norm"/>
    <s v="Norm"/>
    <x v="3"/>
    <x v="1"/>
    <n v="6"/>
    <n v="5"/>
    <n v="1977"/>
    <s v="70's"/>
    <n v="1977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4"/>
    <x v="37"/>
    <s v="WD"/>
    <s v="Normal"/>
    <x v="136"/>
  </r>
  <r>
    <x v="1422"/>
    <n v="120"/>
    <x v="1"/>
    <x v="75"/>
    <n v="4435"/>
    <s v="Pave"/>
    <s v="NA"/>
    <x v="0"/>
    <x v="0"/>
    <s v="AllPub"/>
    <x v="0"/>
    <s v="Gtl"/>
    <s v="CollgCr"/>
    <s v="Norm"/>
    <s v="Norm"/>
    <x v="3"/>
    <x v="1"/>
    <n v="6"/>
    <n v="5"/>
    <n v="2003"/>
    <s v="2000's"/>
    <n v="2003"/>
    <n v="0"/>
    <s v="N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0"/>
    <x v="49"/>
    <s v="WD"/>
    <s v="Normal"/>
    <x v="73"/>
  </r>
  <r>
    <x v="1423"/>
    <n v="80"/>
    <x v="0"/>
    <x v="7"/>
    <n v="19690"/>
    <s v="Pave"/>
    <s v="NA"/>
    <x v="1"/>
    <x v="0"/>
    <s v="AllPub"/>
    <x v="3"/>
    <s v="Gtl"/>
    <s v="Edwards"/>
    <s v="Norm"/>
    <s v="Norm"/>
    <x v="0"/>
    <x v="5"/>
    <n v="6"/>
    <n v="7"/>
    <n v="1966"/>
    <s v="60's"/>
    <n v="1966"/>
    <n v="0"/>
    <s v="N"/>
    <x v="0"/>
    <x v="1"/>
    <x v="1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2"/>
    <x v="33"/>
    <s v="WD"/>
    <s v="Alloca"/>
    <x v="648"/>
  </r>
  <r>
    <x v="1424"/>
    <n v="20"/>
    <x v="0"/>
    <x v="7"/>
    <n v="9503"/>
    <s v="Pave"/>
    <s v="NA"/>
    <x v="0"/>
    <x v="0"/>
    <s v="AllPub"/>
    <x v="0"/>
    <s v="Gtl"/>
    <s v="NAmes"/>
    <s v="Norm"/>
    <s v="Norm"/>
    <x v="0"/>
    <x v="1"/>
    <n v="5"/>
    <n v="5"/>
    <n v="1958"/>
    <s v="50's"/>
    <n v="1983"/>
    <n v="25"/>
    <s v="Y"/>
    <x v="0"/>
    <x v="1"/>
    <x v="1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"/>
    <x v="18"/>
    <s v="WD"/>
    <s v="Normal"/>
    <x v="12"/>
  </r>
  <r>
    <x v="1425"/>
    <n v="20"/>
    <x v="0"/>
    <x v="1"/>
    <n v="10721"/>
    <s v="Pave"/>
    <s v="NA"/>
    <x v="1"/>
    <x v="0"/>
    <s v="AllPub"/>
    <x v="0"/>
    <s v="Gtl"/>
    <s v="NAmes"/>
    <s v="Norm"/>
    <s v="Norm"/>
    <x v="0"/>
    <x v="1"/>
    <n v="6"/>
    <n v="6"/>
    <n v="1959"/>
    <s v="50's"/>
    <n v="1959"/>
    <n v="0"/>
    <s v="N"/>
    <x v="0"/>
    <x v="1"/>
    <x v="1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0"/>
    <x v="41"/>
    <s v="WD"/>
    <s v="Normal"/>
    <x v="289"/>
  </r>
  <r>
    <x v="1426"/>
    <n v="60"/>
    <x v="0"/>
    <x v="33"/>
    <n v="10944"/>
    <s v="Pave"/>
    <s v="NA"/>
    <x v="1"/>
    <x v="0"/>
    <s v="AllPub"/>
    <x v="0"/>
    <s v="Gtl"/>
    <s v="NoRidge"/>
    <s v="Norm"/>
    <s v="Norm"/>
    <x v="0"/>
    <x v="0"/>
    <n v="7"/>
    <n v="5"/>
    <n v="1994"/>
    <s v="90's"/>
    <n v="1994"/>
    <n v="0"/>
    <s v="N"/>
    <x v="0"/>
    <x v="1"/>
    <x v="1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0"/>
    <x v="46"/>
    <s v="WD"/>
    <s v="Normal"/>
    <x v="473"/>
  </r>
  <r>
    <x v="1427"/>
    <n v="50"/>
    <x v="0"/>
    <x v="3"/>
    <n v="10930"/>
    <s v="Pave"/>
    <s v="Grvl"/>
    <x v="0"/>
    <x v="1"/>
    <s v="AllPub"/>
    <x v="0"/>
    <s v="Gtl"/>
    <s v="NAmes"/>
    <s v="Artery"/>
    <s v="Norm"/>
    <x v="0"/>
    <x v="2"/>
    <n v="5"/>
    <n v="6"/>
    <n v="1945"/>
    <s v="40's"/>
    <n v="1950"/>
    <n v="5"/>
    <s v="Y"/>
    <x v="0"/>
    <x v="1"/>
    <x v="1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0"/>
    <x v="8"/>
    <s v="WD"/>
    <s v="Normal"/>
    <x v="3"/>
  </r>
  <r>
    <x v="1428"/>
    <n v="30"/>
    <x v="1"/>
    <x v="3"/>
    <n v="7200"/>
    <s v="Pave"/>
    <s v="NA"/>
    <x v="0"/>
    <x v="0"/>
    <s v="AllPub"/>
    <x v="2"/>
    <s v="Gtl"/>
    <s v="OldTown"/>
    <s v="Norm"/>
    <s v="Norm"/>
    <x v="0"/>
    <x v="1"/>
    <n v="5"/>
    <n v="7"/>
    <n v="1940"/>
    <s v="40's"/>
    <n v="1992"/>
    <n v="52"/>
    <s v="Y"/>
    <x v="0"/>
    <x v="1"/>
    <x v="1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4"/>
    <x v="29"/>
    <s v="WD"/>
    <s v="Abnorml"/>
    <x v="239"/>
  </r>
  <r>
    <x v="1429"/>
    <n v="20"/>
    <x v="0"/>
    <x v="7"/>
    <n v="12546"/>
    <s v="Pave"/>
    <s v="NA"/>
    <x v="1"/>
    <x v="0"/>
    <s v="AllPub"/>
    <x v="2"/>
    <s v="Gtl"/>
    <s v="NWAmes"/>
    <s v="Norm"/>
    <s v="Norm"/>
    <x v="0"/>
    <x v="1"/>
    <n v="6"/>
    <n v="7"/>
    <n v="1981"/>
    <s v="80's"/>
    <n v="1981"/>
    <n v="0"/>
    <s v="N"/>
    <x v="0"/>
    <x v="1"/>
    <x v="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1"/>
    <x v="48"/>
    <s v="WD"/>
    <s v="Normal"/>
    <x v="649"/>
  </r>
  <r>
    <x v="1430"/>
    <n v="60"/>
    <x v="0"/>
    <x v="3"/>
    <n v="21930"/>
    <s v="Pave"/>
    <s v="NA"/>
    <x v="3"/>
    <x v="0"/>
    <s v="AllPub"/>
    <x v="0"/>
    <s v="Gtl"/>
    <s v="Gilbert"/>
    <s v="RRAn"/>
    <s v="Norm"/>
    <x v="0"/>
    <x v="0"/>
    <n v="5"/>
    <n v="5"/>
    <n v="2005"/>
    <s v="2000's"/>
    <n v="2005"/>
    <n v="0"/>
    <s v="N"/>
    <x v="1"/>
    <x v="0"/>
    <x v="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2"/>
    <x v="10"/>
    <s v="WD"/>
    <s v="Normal"/>
    <x v="650"/>
  </r>
  <r>
    <x v="1431"/>
    <n v="120"/>
    <x v="0"/>
    <x v="7"/>
    <n v="4928"/>
    <s v="Pave"/>
    <s v="NA"/>
    <x v="1"/>
    <x v="0"/>
    <s v="AllPub"/>
    <x v="0"/>
    <s v="Gtl"/>
    <s v="NPkVill"/>
    <s v="Norm"/>
    <s v="Norm"/>
    <x v="3"/>
    <x v="1"/>
    <n v="6"/>
    <n v="6"/>
    <n v="1976"/>
    <s v="70's"/>
    <n v="1976"/>
    <n v="0"/>
    <s v="N"/>
    <x v="0"/>
    <x v="1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3"/>
    <x v="5"/>
    <s v="WD"/>
    <s v="Normal"/>
    <x v="651"/>
  </r>
  <r>
    <x v="1432"/>
    <n v="30"/>
    <x v="0"/>
    <x v="3"/>
    <n v="10800"/>
    <s v="Pave"/>
    <s v="Grvl"/>
    <x v="0"/>
    <x v="0"/>
    <s v="AllPub"/>
    <x v="0"/>
    <s v="Gtl"/>
    <s v="OldTown"/>
    <s v="Norm"/>
    <s v="Norm"/>
    <x v="0"/>
    <x v="1"/>
    <n v="4"/>
    <n v="6"/>
    <n v="1927"/>
    <s v="20's"/>
    <n v="2007"/>
    <n v="80"/>
    <s v="Y"/>
    <x v="1"/>
    <x v="0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1"/>
    <x v="6"/>
    <s v="WD"/>
    <s v="Normal"/>
    <x v="652"/>
  </r>
  <r>
    <x v="1433"/>
    <n v="60"/>
    <x v="0"/>
    <x v="70"/>
    <n v="10261"/>
    <s v="Pave"/>
    <s v="NA"/>
    <x v="1"/>
    <x v="0"/>
    <s v="AllPub"/>
    <x v="0"/>
    <s v="Gtl"/>
    <s v="Gilbert"/>
    <s v="Norm"/>
    <s v="Norm"/>
    <x v="0"/>
    <x v="0"/>
    <n v="6"/>
    <n v="5"/>
    <n v="2000"/>
    <s v="2000's"/>
    <n v="2000"/>
    <n v="0"/>
    <s v="N"/>
    <x v="0"/>
    <x v="0"/>
    <x v="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0"/>
    <x v="11"/>
    <s v="WD"/>
    <s v="Normal"/>
    <x v="607"/>
  </r>
  <r>
    <x v="1434"/>
    <n v="20"/>
    <x v="0"/>
    <x v="1"/>
    <n v="17400"/>
    <s v="Pave"/>
    <s v="NA"/>
    <x v="0"/>
    <x v="2"/>
    <s v="AllPub"/>
    <x v="0"/>
    <s v="Mod"/>
    <s v="Mitchel"/>
    <s v="Norm"/>
    <s v="Norm"/>
    <x v="0"/>
    <x v="1"/>
    <n v="5"/>
    <n v="5"/>
    <n v="1977"/>
    <s v="70's"/>
    <n v="1977"/>
    <n v="0"/>
    <s v="N"/>
    <x v="0"/>
    <x v="1"/>
    <x v="1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2"/>
    <x v="28"/>
    <s v="WD"/>
    <s v="Normal"/>
    <x v="39"/>
  </r>
  <r>
    <x v="1435"/>
    <n v="20"/>
    <x v="0"/>
    <x v="1"/>
    <n v="8400"/>
    <s v="Pave"/>
    <s v="NA"/>
    <x v="0"/>
    <x v="0"/>
    <s v="AllPub"/>
    <x v="0"/>
    <s v="Gtl"/>
    <s v="NAmes"/>
    <s v="Norm"/>
    <s v="Norm"/>
    <x v="0"/>
    <x v="1"/>
    <n v="6"/>
    <n v="9"/>
    <n v="1962"/>
    <s v="60's"/>
    <n v="2005"/>
    <n v="43"/>
    <s v="Y"/>
    <x v="1"/>
    <x v="0"/>
    <x v="0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0"/>
    <x v="22"/>
    <s v="COD"/>
    <s v="Abnorml"/>
    <x v="80"/>
  </r>
  <r>
    <x v="1436"/>
    <n v="20"/>
    <x v="0"/>
    <x v="3"/>
    <n v="9000"/>
    <s v="Pave"/>
    <s v="NA"/>
    <x v="0"/>
    <x v="0"/>
    <s v="AllPub"/>
    <x v="1"/>
    <s v="Gtl"/>
    <s v="NAmes"/>
    <s v="Norm"/>
    <s v="Norm"/>
    <x v="0"/>
    <x v="1"/>
    <n v="4"/>
    <n v="6"/>
    <n v="1971"/>
    <s v="70's"/>
    <n v="1971"/>
    <n v="0"/>
    <s v="N"/>
    <x v="0"/>
    <x v="1"/>
    <x v="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x v="1"/>
    <s v="WD"/>
    <s v="Normal"/>
    <x v="200"/>
  </r>
  <r>
    <x v="1437"/>
    <n v="20"/>
    <x v="0"/>
    <x v="82"/>
    <n v="12444"/>
    <s v="Pave"/>
    <s v="NA"/>
    <x v="0"/>
    <x v="0"/>
    <s v="AllPub"/>
    <x v="1"/>
    <s v="Gtl"/>
    <s v="NridgHt"/>
    <s v="Norm"/>
    <s v="Norm"/>
    <x v="0"/>
    <x v="1"/>
    <n v="8"/>
    <n v="5"/>
    <n v="2008"/>
    <s v="2000's"/>
    <n v="2008"/>
    <n v="0"/>
    <s v="N"/>
    <x v="1"/>
    <x v="0"/>
    <x v="0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0"/>
    <x v="53"/>
    <s v="New"/>
    <s v="Partial"/>
    <x v="653"/>
  </r>
  <r>
    <x v="1438"/>
    <n v="20"/>
    <x v="1"/>
    <x v="48"/>
    <n v="7407"/>
    <s v="Pave"/>
    <s v="NA"/>
    <x v="0"/>
    <x v="0"/>
    <s v="AllPub"/>
    <x v="0"/>
    <s v="Gtl"/>
    <s v="OldTown"/>
    <s v="Artery"/>
    <s v="Norm"/>
    <x v="0"/>
    <x v="1"/>
    <n v="6"/>
    <n v="7"/>
    <n v="1957"/>
    <s v="50's"/>
    <n v="1996"/>
    <n v="39"/>
    <s v="Y"/>
    <x v="0"/>
    <x v="1"/>
    <x v="0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4"/>
    <x v="23"/>
    <s v="WD"/>
    <s v="Normal"/>
    <x v="654"/>
  </r>
  <r>
    <x v="1439"/>
    <n v="60"/>
    <x v="0"/>
    <x v="1"/>
    <n v="11584"/>
    <s v="Pave"/>
    <s v="NA"/>
    <x v="0"/>
    <x v="0"/>
    <s v="AllPub"/>
    <x v="0"/>
    <s v="Gtl"/>
    <s v="NWAmes"/>
    <s v="Norm"/>
    <s v="Norm"/>
    <x v="0"/>
    <x v="5"/>
    <n v="7"/>
    <n v="6"/>
    <n v="1979"/>
    <s v="70's"/>
    <n v="1979"/>
    <n v="0"/>
    <s v="N"/>
    <x v="0"/>
    <x v="1"/>
    <x v="1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1"/>
    <x v="44"/>
    <s v="WD"/>
    <s v="Normal"/>
    <x v="531"/>
  </r>
  <r>
    <x v="1440"/>
    <n v="70"/>
    <x v="0"/>
    <x v="63"/>
    <n v="11526"/>
    <s v="Pave"/>
    <s v="NA"/>
    <x v="1"/>
    <x v="1"/>
    <s v="AllPub"/>
    <x v="0"/>
    <s v="Mod"/>
    <s v="Crawfor"/>
    <s v="Norm"/>
    <s v="Norm"/>
    <x v="0"/>
    <x v="7"/>
    <n v="6"/>
    <n v="7"/>
    <n v="1922"/>
    <s v="20's"/>
    <n v="1994"/>
    <n v="72"/>
    <s v="Y"/>
    <x v="0"/>
    <x v="1"/>
    <x v="1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0"/>
    <x v="2"/>
    <s v="WD"/>
    <s v="Normal"/>
    <x v="272"/>
  </r>
  <r>
    <x v="1441"/>
    <n v="120"/>
    <x v="1"/>
    <x v="7"/>
    <n v="4426"/>
    <s v="Pave"/>
    <s v="NA"/>
    <x v="0"/>
    <x v="0"/>
    <s v="AllPub"/>
    <x v="0"/>
    <s v="Gtl"/>
    <s v="CollgCr"/>
    <s v="Norm"/>
    <s v="Norm"/>
    <x v="3"/>
    <x v="1"/>
    <n v="6"/>
    <n v="5"/>
    <n v="2004"/>
    <s v="2000's"/>
    <n v="2004"/>
    <n v="0"/>
    <s v="N"/>
    <x v="0"/>
    <x v="0"/>
    <x v="0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0"/>
    <x v="11"/>
    <s v="WD"/>
    <s v="Normal"/>
    <x v="655"/>
  </r>
  <r>
    <x v="1442"/>
    <n v="60"/>
    <x v="3"/>
    <x v="5"/>
    <n v="11003"/>
    <s v="Pave"/>
    <s v="NA"/>
    <x v="0"/>
    <x v="0"/>
    <s v="AllPub"/>
    <x v="0"/>
    <s v="Gtl"/>
    <s v="Somerst"/>
    <s v="Norm"/>
    <s v="Norm"/>
    <x v="0"/>
    <x v="0"/>
    <n v="10"/>
    <n v="5"/>
    <n v="2008"/>
    <s v="2000's"/>
    <n v="2008"/>
    <n v="0"/>
    <s v="N"/>
    <x v="1"/>
    <x v="0"/>
    <x v="0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3"/>
    <x v="45"/>
    <s v="WD"/>
    <s v="Normal"/>
    <x v="546"/>
  </r>
  <r>
    <x v="1443"/>
    <n v="30"/>
    <x v="0"/>
    <x v="7"/>
    <n v="8854"/>
    <s v="Pave"/>
    <s v="NA"/>
    <x v="0"/>
    <x v="0"/>
    <s v="AllPub"/>
    <x v="0"/>
    <s v="Gtl"/>
    <s v="BrkSide"/>
    <s v="Norm"/>
    <s v="Norm"/>
    <x v="0"/>
    <x v="3"/>
    <n v="6"/>
    <n v="6"/>
    <n v="1916"/>
    <s v="10's"/>
    <n v="1950"/>
    <n v="34"/>
    <s v="Y"/>
    <x v="0"/>
    <x v="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3"/>
    <x v="16"/>
    <s v="WD"/>
    <s v="Normal"/>
    <x v="656"/>
  </r>
  <r>
    <x v="1444"/>
    <n v="20"/>
    <x v="0"/>
    <x v="31"/>
    <n v="8500"/>
    <s v="Pave"/>
    <s v="NA"/>
    <x v="0"/>
    <x v="0"/>
    <s v="AllPub"/>
    <x v="1"/>
    <s v="Gtl"/>
    <s v="CollgCr"/>
    <s v="Norm"/>
    <s v="Norm"/>
    <x v="0"/>
    <x v="1"/>
    <n v="7"/>
    <n v="5"/>
    <n v="2004"/>
    <s v="2000's"/>
    <n v="2004"/>
    <n v="0"/>
    <s v="N"/>
    <x v="0"/>
    <x v="0"/>
    <x v="0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1"/>
    <x v="44"/>
    <s v="WD"/>
    <s v="Normal"/>
    <x v="657"/>
  </r>
  <r>
    <x v="1445"/>
    <n v="85"/>
    <x v="0"/>
    <x v="10"/>
    <n v="8400"/>
    <s v="Pave"/>
    <s v="NA"/>
    <x v="0"/>
    <x v="0"/>
    <s v="AllPub"/>
    <x v="0"/>
    <s v="Gtl"/>
    <s v="Sawyer"/>
    <s v="Norm"/>
    <s v="Norm"/>
    <x v="0"/>
    <x v="4"/>
    <n v="6"/>
    <n v="5"/>
    <n v="1966"/>
    <s v="60's"/>
    <n v="1966"/>
    <n v="0"/>
    <s v="N"/>
    <x v="0"/>
    <x v="1"/>
    <x v="1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x v="1"/>
    <s v="WD"/>
    <s v="Normal"/>
    <x v="275"/>
  </r>
  <r>
    <x v="1446"/>
    <n v="20"/>
    <x v="0"/>
    <x v="7"/>
    <n v="26142"/>
    <s v="Pave"/>
    <s v="NA"/>
    <x v="1"/>
    <x v="0"/>
    <s v="AllPub"/>
    <x v="3"/>
    <s v="Gtl"/>
    <s v="Mitchel"/>
    <s v="Norm"/>
    <s v="Norm"/>
    <x v="0"/>
    <x v="1"/>
    <n v="5"/>
    <n v="7"/>
    <n v="1962"/>
    <s v="60's"/>
    <n v="1962"/>
    <n v="0"/>
    <s v="N"/>
    <x v="0"/>
    <x v="1"/>
    <x v="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4"/>
    <x v="23"/>
    <s v="WD"/>
    <s v="Normal"/>
    <x v="471"/>
  </r>
  <r>
    <x v="1447"/>
    <n v="60"/>
    <x v="0"/>
    <x v="1"/>
    <n v="10000"/>
    <s v="Pave"/>
    <s v="NA"/>
    <x v="0"/>
    <x v="0"/>
    <s v="AllPub"/>
    <x v="0"/>
    <s v="Gtl"/>
    <s v="CollgCr"/>
    <s v="Norm"/>
    <s v="Norm"/>
    <x v="0"/>
    <x v="0"/>
    <n v="8"/>
    <n v="5"/>
    <n v="1995"/>
    <s v="90's"/>
    <n v="1996"/>
    <n v="1"/>
    <s v="Y"/>
    <x v="0"/>
    <x v="1"/>
    <x v="0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1"/>
    <x v="27"/>
    <s v="WD"/>
    <s v="Normal"/>
    <x v="270"/>
  </r>
  <r>
    <x v="1448"/>
    <n v="50"/>
    <x v="0"/>
    <x v="10"/>
    <n v="11767"/>
    <s v="Pave"/>
    <s v="NA"/>
    <x v="0"/>
    <x v="0"/>
    <s v="AllPub"/>
    <x v="0"/>
    <s v="Gtl"/>
    <s v="Edwards"/>
    <s v="Norm"/>
    <s v="Norm"/>
    <x v="0"/>
    <x v="0"/>
    <n v="4"/>
    <n v="7"/>
    <n v="1910"/>
    <s v="1900's"/>
    <n v="2000"/>
    <n v="90"/>
    <s v="Y"/>
    <x v="0"/>
    <x v="0"/>
    <x v="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x v="1"/>
    <s v="WD"/>
    <s v="Normal"/>
    <x v="162"/>
  </r>
  <r>
    <x v="1449"/>
    <n v="180"/>
    <x v="1"/>
    <x v="36"/>
    <n v="1533"/>
    <s v="Pave"/>
    <s v="NA"/>
    <x v="0"/>
    <x v="0"/>
    <s v="AllPub"/>
    <x v="0"/>
    <s v="Gtl"/>
    <s v="MeadowV"/>
    <s v="Norm"/>
    <s v="Norm"/>
    <x v="4"/>
    <x v="4"/>
    <n v="5"/>
    <n v="7"/>
    <n v="1970"/>
    <s v="70's"/>
    <n v="1970"/>
    <n v="0"/>
    <s v="N"/>
    <x v="0"/>
    <x v="1"/>
    <x v="1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x v="33"/>
    <s v="WD"/>
    <s v="Abnorml"/>
    <x v="658"/>
  </r>
  <r>
    <x v="1450"/>
    <n v="90"/>
    <x v="0"/>
    <x v="3"/>
    <n v="9000"/>
    <s v="Pave"/>
    <s v="NA"/>
    <x v="0"/>
    <x v="0"/>
    <s v="AllPub"/>
    <x v="1"/>
    <s v="Gtl"/>
    <s v="NAmes"/>
    <s v="Norm"/>
    <s v="Norm"/>
    <x v="2"/>
    <x v="0"/>
    <n v="5"/>
    <n v="5"/>
    <n v="1974"/>
    <s v="70's"/>
    <n v="1974"/>
    <n v="0"/>
    <s v="N"/>
    <x v="0"/>
    <x v="1"/>
    <x v="1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3"/>
    <x v="47"/>
    <s v="WD"/>
    <s v="Normal"/>
    <x v="109"/>
  </r>
  <r>
    <x v="1451"/>
    <n v="20"/>
    <x v="0"/>
    <x v="38"/>
    <n v="9262"/>
    <s v="Pave"/>
    <s v="NA"/>
    <x v="0"/>
    <x v="0"/>
    <s v="AllPub"/>
    <x v="0"/>
    <s v="Gtl"/>
    <s v="Somerst"/>
    <s v="Norm"/>
    <s v="Norm"/>
    <x v="0"/>
    <x v="1"/>
    <n v="8"/>
    <n v="5"/>
    <n v="2008"/>
    <s v="2000's"/>
    <n v="2009"/>
    <n v="1"/>
    <s v="Y"/>
    <x v="1"/>
    <x v="0"/>
    <x v="0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3"/>
    <x v="16"/>
    <s v="New"/>
    <s v="Partial"/>
    <x v="659"/>
  </r>
  <r>
    <x v="1452"/>
    <n v="180"/>
    <x v="1"/>
    <x v="74"/>
    <n v="3675"/>
    <s v="Pave"/>
    <s v="NA"/>
    <x v="0"/>
    <x v="0"/>
    <s v="AllPub"/>
    <x v="0"/>
    <s v="Gtl"/>
    <s v="Edwards"/>
    <s v="Norm"/>
    <s v="Norm"/>
    <x v="3"/>
    <x v="5"/>
    <n v="5"/>
    <n v="5"/>
    <n v="2005"/>
    <s v="2000's"/>
    <n v="2005"/>
    <n v="0"/>
    <s v="N"/>
    <x v="1"/>
    <x v="0"/>
    <x v="0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2"/>
    <x v="28"/>
    <s v="WD"/>
    <s v="Normal"/>
    <x v="35"/>
  </r>
  <r>
    <x v="1453"/>
    <n v="20"/>
    <x v="0"/>
    <x v="48"/>
    <n v="17217"/>
    <s v="Pave"/>
    <s v="NA"/>
    <x v="0"/>
    <x v="0"/>
    <s v="AllPub"/>
    <x v="0"/>
    <s v="Gtl"/>
    <s v="Mitchel"/>
    <s v="Norm"/>
    <s v="Norm"/>
    <x v="0"/>
    <x v="1"/>
    <n v="5"/>
    <n v="5"/>
    <n v="2006"/>
    <s v="2000's"/>
    <n v="2006"/>
    <n v="0"/>
    <s v="N"/>
    <x v="1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2"/>
    <x v="10"/>
    <s v="WD"/>
    <s v="Abnorml"/>
    <x v="112"/>
  </r>
  <r>
    <x v="1454"/>
    <n v="20"/>
    <x v="3"/>
    <x v="57"/>
    <n v="7500"/>
    <s v="Pave"/>
    <s v="Pave"/>
    <x v="0"/>
    <x v="0"/>
    <s v="AllPub"/>
    <x v="0"/>
    <s v="Gtl"/>
    <s v="Somerst"/>
    <s v="Norm"/>
    <s v="Norm"/>
    <x v="0"/>
    <x v="1"/>
    <n v="7"/>
    <n v="5"/>
    <n v="2004"/>
    <s v="2000's"/>
    <n v="2005"/>
    <n v="1"/>
    <s v="Y"/>
    <x v="1"/>
    <x v="0"/>
    <x v="0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3"/>
    <x v="5"/>
    <s v="WD"/>
    <s v="Normal"/>
    <x v="68"/>
  </r>
  <r>
    <x v="1455"/>
    <n v="60"/>
    <x v="0"/>
    <x v="57"/>
    <n v="7917"/>
    <s v="Pave"/>
    <s v="NA"/>
    <x v="0"/>
    <x v="0"/>
    <s v="AllPub"/>
    <x v="0"/>
    <s v="Gtl"/>
    <s v="Gilbert"/>
    <s v="Norm"/>
    <s v="Norm"/>
    <x v="0"/>
    <x v="0"/>
    <n v="6"/>
    <n v="5"/>
    <n v="1999"/>
    <s v="90's"/>
    <n v="2000"/>
    <n v="1"/>
    <s v="Y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1"/>
    <x v="6"/>
    <s v="WD"/>
    <s v="Normal"/>
    <x v="216"/>
  </r>
  <r>
    <x v="1456"/>
    <n v="20"/>
    <x v="0"/>
    <x v="5"/>
    <n v="13175"/>
    <s v="Pave"/>
    <s v="NA"/>
    <x v="0"/>
    <x v="0"/>
    <s v="AllPub"/>
    <x v="0"/>
    <s v="Gtl"/>
    <s v="NWAmes"/>
    <s v="Norm"/>
    <s v="Norm"/>
    <x v="0"/>
    <x v="1"/>
    <n v="6"/>
    <n v="6"/>
    <n v="1978"/>
    <s v="70's"/>
    <n v="1988"/>
    <n v="10"/>
    <s v="Y"/>
    <x v="0"/>
    <x v="1"/>
    <x v="1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4"/>
    <x v="29"/>
    <s v="WD"/>
    <s v="Normal"/>
    <x v="171"/>
  </r>
  <r>
    <x v="1457"/>
    <n v="70"/>
    <x v="0"/>
    <x v="13"/>
    <n v="9042"/>
    <s v="Pave"/>
    <s v="NA"/>
    <x v="0"/>
    <x v="0"/>
    <s v="AllPub"/>
    <x v="0"/>
    <s v="Gtl"/>
    <s v="Crawfor"/>
    <s v="Norm"/>
    <s v="Norm"/>
    <x v="0"/>
    <x v="0"/>
    <n v="7"/>
    <n v="9"/>
    <n v="1941"/>
    <s v="40's"/>
    <n v="2006"/>
    <n v="65"/>
    <s v="Y"/>
    <x v="1"/>
    <x v="0"/>
    <x v="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4"/>
    <x v="19"/>
    <s v="WD"/>
    <s v="Normal"/>
    <x v="660"/>
  </r>
  <r>
    <x v="1458"/>
    <n v="20"/>
    <x v="0"/>
    <x v="2"/>
    <n v="9717"/>
    <s v="Pave"/>
    <s v="NA"/>
    <x v="0"/>
    <x v="0"/>
    <s v="AllPub"/>
    <x v="0"/>
    <s v="Gtl"/>
    <s v="NAmes"/>
    <s v="Norm"/>
    <s v="Norm"/>
    <x v="0"/>
    <x v="1"/>
    <n v="5"/>
    <n v="6"/>
    <n v="1950"/>
    <s v="50's"/>
    <n v="1996"/>
    <n v="46"/>
    <s v="Y"/>
    <x v="0"/>
    <x v="1"/>
    <x v="0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4"/>
    <x v="23"/>
    <s v="WD"/>
    <s v="Normal"/>
    <x v="661"/>
  </r>
  <r>
    <x v="1459"/>
    <n v="20"/>
    <x v="0"/>
    <x v="6"/>
    <n v="9937"/>
    <s v="Pave"/>
    <s v="NA"/>
    <x v="0"/>
    <x v="0"/>
    <s v="AllPub"/>
    <x v="0"/>
    <s v="Gtl"/>
    <s v="Edwards"/>
    <s v="Norm"/>
    <s v="Norm"/>
    <x v="0"/>
    <x v="1"/>
    <n v="5"/>
    <n v="6"/>
    <n v="1965"/>
    <s v="60's"/>
    <n v="1965"/>
    <n v="0"/>
    <s v="N"/>
    <x v="0"/>
    <x v="1"/>
    <x v="1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0"/>
    <x v="15"/>
    <s v="WD"/>
    <s v="Normal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98B4C-93CE-405E-B5B7-BB2A25291B56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4:I319" firstHeaderRow="0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315">
    <i>
      <x v="6"/>
    </i>
    <i>
      <x v="11"/>
    </i>
    <i>
      <x v="13"/>
    </i>
    <i>
      <x v="20"/>
    </i>
    <i>
      <x v="25"/>
    </i>
    <i>
      <x v="27"/>
    </i>
    <i>
      <x v="31"/>
    </i>
    <i>
      <x v="32"/>
    </i>
    <i>
      <x v="34"/>
    </i>
    <i>
      <x v="35"/>
    </i>
    <i>
      <x v="38"/>
    </i>
    <i>
      <x v="45"/>
    </i>
    <i>
      <x v="47"/>
    </i>
    <i>
      <x v="48"/>
    </i>
    <i>
      <x v="58"/>
    </i>
    <i>
      <x v="62"/>
    </i>
    <i>
      <x v="65"/>
    </i>
    <i>
      <x v="71"/>
    </i>
    <i>
      <x v="82"/>
    </i>
    <i>
      <x v="86"/>
    </i>
    <i>
      <x v="87"/>
    </i>
    <i>
      <x v="92"/>
    </i>
    <i>
      <x v="103"/>
    </i>
    <i>
      <x v="108"/>
    </i>
    <i>
      <x v="112"/>
    </i>
    <i>
      <x v="117"/>
    </i>
    <i>
      <x v="119"/>
    </i>
    <i>
      <x v="141"/>
    </i>
    <i>
      <x v="145"/>
    </i>
    <i>
      <x v="148"/>
    </i>
    <i>
      <x v="151"/>
    </i>
    <i>
      <x v="157"/>
    </i>
    <i>
      <x v="158"/>
    </i>
    <i>
      <x v="159"/>
    </i>
    <i>
      <x v="162"/>
    </i>
    <i>
      <x v="167"/>
    </i>
    <i>
      <x v="178"/>
    </i>
    <i>
      <x v="179"/>
    </i>
    <i>
      <x v="182"/>
    </i>
    <i>
      <x v="196"/>
    </i>
    <i>
      <x v="199"/>
    </i>
    <i>
      <x v="211"/>
    </i>
    <i>
      <x v="212"/>
    </i>
    <i>
      <x v="218"/>
    </i>
    <i>
      <x v="219"/>
    </i>
    <i>
      <x v="220"/>
    </i>
    <i>
      <x v="229"/>
    </i>
    <i>
      <x v="238"/>
    </i>
    <i>
      <x v="240"/>
    </i>
    <i>
      <x v="249"/>
    </i>
    <i>
      <x v="251"/>
    </i>
    <i>
      <x v="257"/>
    </i>
    <i>
      <x v="261"/>
    </i>
    <i>
      <x v="270"/>
    </i>
    <i>
      <x v="271"/>
    </i>
    <i>
      <x v="272"/>
    </i>
    <i>
      <x v="275"/>
    </i>
    <i>
      <x v="278"/>
    </i>
    <i>
      <x v="281"/>
    </i>
    <i>
      <x v="282"/>
    </i>
    <i>
      <x v="283"/>
    </i>
    <i>
      <x v="285"/>
    </i>
    <i>
      <x v="290"/>
    </i>
    <i>
      <x v="292"/>
    </i>
    <i>
      <x v="305"/>
    </i>
    <i>
      <x v="315"/>
    </i>
    <i>
      <x v="317"/>
    </i>
    <i>
      <x v="320"/>
    </i>
    <i>
      <x v="323"/>
    </i>
    <i>
      <x v="324"/>
    </i>
    <i>
      <x v="336"/>
    </i>
    <i>
      <x v="343"/>
    </i>
    <i>
      <x v="349"/>
    </i>
    <i>
      <x v="350"/>
    </i>
    <i>
      <x v="363"/>
    </i>
    <i>
      <x v="369"/>
    </i>
    <i>
      <x v="377"/>
    </i>
    <i>
      <x v="378"/>
    </i>
    <i>
      <x v="381"/>
    </i>
    <i>
      <x v="382"/>
    </i>
    <i>
      <x v="385"/>
    </i>
    <i>
      <x v="389"/>
    </i>
    <i>
      <x v="399"/>
    </i>
    <i>
      <x v="401"/>
    </i>
    <i>
      <x v="408"/>
    </i>
    <i>
      <x v="409"/>
    </i>
    <i>
      <x v="412"/>
    </i>
    <i>
      <x v="415"/>
    </i>
    <i>
      <x v="428"/>
    </i>
    <i>
      <x v="440"/>
    </i>
    <i>
      <x v="443"/>
    </i>
    <i>
      <x v="450"/>
    </i>
    <i>
      <x v="453"/>
    </i>
    <i>
      <x v="460"/>
    </i>
    <i>
      <x v="461"/>
    </i>
    <i>
      <x v="468"/>
    </i>
    <i>
      <x v="472"/>
    </i>
    <i>
      <x v="473"/>
    </i>
    <i>
      <x v="477"/>
    </i>
    <i>
      <x v="478"/>
    </i>
    <i>
      <x v="480"/>
    </i>
    <i>
      <x v="482"/>
    </i>
    <i>
      <x v="485"/>
    </i>
    <i>
      <x v="492"/>
    </i>
    <i>
      <x v="501"/>
    </i>
    <i>
      <x v="507"/>
    </i>
    <i>
      <x v="508"/>
    </i>
    <i>
      <x v="511"/>
    </i>
    <i>
      <x v="515"/>
    </i>
    <i>
      <x v="523"/>
    </i>
    <i>
      <x v="525"/>
    </i>
    <i>
      <x v="527"/>
    </i>
    <i>
      <x v="532"/>
    </i>
    <i>
      <x v="540"/>
    </i>
    <i>
      <x v="544"/>
    </i>
    <i>
      <x v="552"/>
    </i>
    <i>
      <x v="566"/>
    </i>
    <i>
      <x v="568"/>
    </i>
    <i>
      <x v="572"/>
    </i>
    <i>
      <x v="574"/>
    </i>
    <i>
      <x v="578"/>
    </i>
    <i>
      <x v="581"/>
    </i>
    <i>
      <x v="585"/>
    </i>
    <i>
      <x v="591"/>
    </i>
    <i>
      <x v="595"/>
    </i>
    <i>
      <x v="597"/>
    </i>
    <i>
      <x v="600"/>
    </i>
    <i>
      <x v="603"/>
    </i>
    <i>
      <x v="613"/>
    </i>
    <i>
      <x v="618"/>
    </i>
    <i>
      <x v="631"/>
    </i>
    <i>
      <x v="633"/>
    </i>
    <i>
      <x v="639"/>
    </i>
    <i>
      <x v="644"/>
    </i>
    <i>
      <x v="650"/>
    </i>
    <i>
      <x v="656"/>
    </i>
    <i>
      <x v="661"/>
    </i>
    <i>
      <x v="664"/>
    </i>
    <i>
      <x v="670"/>
    </i>
    <i>
      <x v="677"/>
    </i>
    <i>
      <x v="678"/>
    </i>
    <i>
      <x v="686"/>
    </i>
    <i>
      <x v="688"/>
    </i>
    <i>
      <x v="689"/>
    </i>
    <i>
      <x v="698"/>
    </i>
    <i>
      <x v="702"/>
    </i>
    <i>
      <x v="704"/>
    </i>
    <i>
      <x v="707"/>
    </i>
    <i>
      <x v="708"/>
    </i>
    <i>
      <x v="714"/>
    </i>
    <i>
      <x v="724"/>
    </i>
    <i>
      <x v="726"/>
    </i>
    <i>
      <x v="727"/>
    </i>
    <i>
      <x v="737"/>
    </i>
    <i>
      <x v="753"/>
    </i>
    <i>
      <x v="754"/>
    </i>
    <i>
      <x v="756"/>
    </i>
    <i>
      <x v="762"/>
    </i>
    <i>
      <x v="765"/>
    </i>
    <i>
      <x v="768"/>
    </i>
    <i>
      <x v="774"/>
    </i>
    <i>
      <x v="776"/>
    </i>
    <i>
      <x v="789"/>
    </i>
    <i>
      <x v="790"/>
    </i>
    <i>
      <x v="793"/>
    </i>
    <i>
      <x v="798"/>
    </i>
    <i>
      <x v="802"/>
    </i>
    <i>
      <x v="803"/>
    </i>
    <i>
      <x v="805"/>
    </i>
    <i>
      <x v="819"/>
    </i>
    <i>
      <x v="824"/>
    </i>
    <i>
      <x v="825"/>
    </i>
    <i>
      <x v="829"/>
    </i>
    <i>
      <x v="831"/>
    </i>
    <i>
      <x v="838"/>
    </i>
    <i>
      <x v="855"/>
    </i>
    <i>
      <x v="864"/>
    </i>
    <i>
      <x v="866"/>
    </i>
    <i>
      <x v="875"/>
    </i>
    <i>
      <x v="877"/>
    </i>
    <i>
      <x v="879"/>
    </i>
    <i>
      <x v="880"/>
    </i>
    <i>
      <x v="886"/>
    </i>
    <i>
      <x v="890"/>
    </i>
    <i>
      <x v="898"/>
    </i>
    <i>
      <x v="903"/>
    </i>
    <i>
      <x v="906"/>
    </i>
    <i>
      <x v="909"/>
    </i>
    <i>
      <x v="914"/>
    </i>
    <i>
      <x v="922"/>
    </i>
    <i>
      <x v="930"/>
    </i>
    <i>
      <x v="932"/>
    </i>
    <i>
      <x v="934"/>
    </i>
    <i>
      <x v="937"/>
    </i>
    <i>
      <x v="938"/>
    </i>
    <i>
      <x v="949"/>
    </i>
    <i>
      <x v="960"/>
    </i>
    <i>
      <x v="963"/>
    </i>
    <i>
      <x v="965"/>
    </i>
    <i>
      <x v="973"/>
    </i>
    <i>
      <x v="977"/>
    </i>
    <i>
      <x v="980"/>
    </i>
    <i>
      <x v="982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3"/>
    </i>
    <i>
      <x v="1019"/>
    </i>
    <i>
      <x v="1020"/>
    </i>
    <i>
      <x v="1021"/>
    </i>
    <i>
      <x v="1023"/>
    </i>
    <i>
      <x v="1027"/>
    </i>
    <i>
      <x v="1036"/>
    </i>
    <i>
      <x v="1038"/>
    </i>
    <i>
      <x v="1042"/>
    </i>
    <i>
      <x v="1046"/>
    </i>
    <i>
      <x v="1048"/>
    </i>
    <i>
      <x v="1049"/>
    </i>
    <i>
      <x v="1050"/>
    </i>
    <i>
      <x v="1051"/>
    </i>
    <i>
      <x v="1056"/>
    </i>
    <i>
      <x v="1058"/>
    </i>
    <i>
      <x v="1074"/>
    </i>
    <i>
      <x v="1087"/>
    </i>
    <i>
      <x v="1089"/>
    </i>
    <i>
      <x v="1095"/>
    </i>
    <i>
      <x v="1096"/>
    </i>
    <i>
      <x v="1107"/>
    </i>
    <i>
      <x v="1109"/>
    </i>
    <i>
      <x v="1113"/>
    </i>
    <i>
      <x v="1115"/>
    </i>
    <i>
      <x v="1121"/>
    </i>
    <i>
      <x v="1123"/>
    </i>
    <i>
      <x v="1126"/>
    </i>
    <i>
      <x v="1128"/>
    </i>
    <i>
      <x v="1142"/>
    </i>
    <i>
      <x v="1153"/>
    </i>
    <i>
      <x v="1157"/>
    </i>
    <i>
      <x v="1158"/>
    </i>
    <i>
      <x v="1161"/>
    </i>
    <i>
      <x v="1165"/>
    </i>
    <i>
      <x v="1166"/>
    </i>
    <i>
      <x v="1172"/>
    </i>
    <i>
      <x v="1181"/>
    </i>
    <i>
      <x v="1195"/>
    </i>
    <i>
      <x v="1196"/>
    </i>
    <i>
      <x v="1209"/>
    </i>
    <i>
      <x v="1211"/>
    </i>
    <i>
      <x v="1217"/>
    </i>
    <i>
      <x v="1224"/>
    </i>
    <i>
      <x v="1226"/>
    </i>
    <i>
      <x v="1227"/>
    </i>
    <i>
      <x v="1228"/>
    </i>
    <i>
      <x v="1237"/>
    </i>
    <i>
      <x v="1238"/>
    </i>
    <i>
      <x v="1239"/>
    </i>
    <i>
      <x v="1241"/>
    </i>
    <i>
      <x v="1243"/>
    </i>
    <i>
      <x v="1246"/>
    </i>
    <i>
      <x v="1258"/>
    </i>
    <i>
      <x v="1267"/>
    </i>
    <i>
      <x v="1273"/>
    </i>
    <i>
      <x v="1282"/>
    </i>
    <i>
      <x v="1289"/>
    </i>
    <i>
      <x v="1297"/>
    </i>
    <i>
      <x v="1298"/>
    </i>
    <i>
      <x v="1303"/>
    </i>
    <i>
      <x v="1305"/>
    </i>
    <i>
      <x v="1306"/>
    </i>
    <i>
      <x v="1308"/>
    </i>
    <i>
      <x v="1311"/>
    </i>
    <i>
      <x v="1316"/>
    </i>
    <i>
      <x v="1317"/>
    </i>
    <i>
      <x v="1324"/>
    </i>
    <i>
      <x v="1326"/>
    </i>
    <i>
      <x v="1327"/>
    </i>
    <i>
      <x v="1330"/>
    </i>
    <i>
      <x v="1344"/>
    </i>
    <i>
      <x v="1347"/>
    </i>
    <i>
      <x v="1357"/>
    </i>
    <i>
      <x v="1359"/>
    </i>
    <i>
      <x v="1361"/>
    </i>
    <i>
      <x v="1362"/>
    </i>
    <i>
      <x v="1363"/>
    </i>
    <i>
      <x v="1364"/>
    </i>
    <i>
      <x v="1374"/>
    </i>
    <i>
      <x v="1375"/>
    </i>
    <i>
      <x v="1379"/>
    </i>
    <i>
      <x v="1383"/>
    </i>
    <i>
      <x v="1385"/>
    </i>
    <i>
      <x v="1388"/>
    </i>
    <i>
      <x v="1394"/>
    </i>
    <i>
      <x v="1395"/>
    </i>
    <i>
      <x v="1402"/>
    </i>
    <i>
      <x v="1403"/>
    </i>
    <i>
      <x v="1405"/>
    </i>
    <i>
      <x v="1406"/>
    </i>
    <i>
      <x v="1411"/>
    </i>
    <i>
      <x v="1413"/>
    </i>
    <i>
      <x v="1415"/>
    </i>
    <i>
      <x v="1430"/>
    </i>
    <i>
      <x v="1432"/>
    </i>
    <i>
      <x v="1435"/>
    </i>
    <i>
      <x v="1437"/>
    </i>
    <i>
      <x v="1442"/>
    </i>
    <i>
      <x v="1451"/>
    </i>
    <i>
      <x v="1452"/>
    </i>
    <i>
      <x v="1453"/>
    </i>
    <i>
      <x v="1454"/>
    </i>
    <i>
      <x v="1457"/>
    </i>
  </rowItems>
  <colFields count="1">
    <field x="-2"/>
  </colFields>
  <colItems count="3">
    <i>
      <x/>
    </i>
    <i i="1">
      <x v="1"/>
    </i>
    <i i="2">
      <x v="2"/>
    </i>
  </colItems>
  <pageFields count="1">
    <pageField fld="24" item="1" hier="-1"/>
  </pageFields>
  <dataFields count="3">
    <dataField name="Sum of YearBuilt" fld="19" baseField="0" baseItem="0"/>
    <dataField name="Sum of YearRemodAdd" fld="21" baseField="0" baseItem="0"/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3F651-48C9-4E37-8796-8B011D3B4B7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D1149" firstHeaderRow="0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1145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6"/>
    </i>
    <i>
      <x v="28"/>
    </i>
    <i>
      <x v="29"/>
    </i>
    <i>
      <x v="30"/>
    </i>
    <i>
      <x v="33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6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3"/>
    </i>
    <i>
      <x v="64"/>
    </i>
    <i>
      <x v="66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6"/>
    </i>
    <i>
      <x v="147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1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6"/>
    </i>
    <i>
      <x v="217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6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89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6"/>
    </i>
    <i>
      <x v="318"/>
    </i>
    <i>
      <x v="319"/>
    </i>
    <i>
      <x v="321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4"/>
    </i>
    <i>
      <x v="475"/>
    </i>
    <i>
      <x v="476"/>
    </i>
    <i>
      <x v="479"/>
    </i>
    <i>
      <x v="481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6"/>
    </i>
    <i>
      <x v="528"/>
    </i>
    <i>
      <x v="529"/>
    </i>
    <i>
      <x v="530"/>
    </i>
    <i>
      <x v="531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3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8"/>
    </i>
    <i>
      <x v="599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69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81"/>
    </i>
    <i>
      <x v="882"/>
    </i>
    <i>
      <x v="883"/>
    </i>
    <i>
      <x v="884"/>
    </i>
    <i>
      <x v="885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1"/>
    </i>
    <i>
      <x v="933"/>
    </i>
    <i>
      <x v="935"/>
    </i>
    <i>
      <x v="936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4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8"/>
    </i>
    <i>
      <x v="979"/>
    </i>
    <i>
      <x v="981"/>
    </i>
    <i>
      <x v="983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4"/>
    </i>
    <i>
      <x v="1015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7"/>
    </i>
    <i>
      <x v="1039"/>
    </i>
    <i>
      <x v="1040"/>
    </i>
    <i>
      <x v="1041"/>
    </i>
    <i>
      <x v="1043"/>
    </i>
    <i>
      <x v="1044"/>
    </i>
    <i>
      <x v="1045"/>
    </i>
    <i>
      <x v="1047"/>
    </i>
    <i>
      <x v="1052"/>
    </i>
    <i>
      <x v="1053"/>
    </i>
    <i>
      <x v="1054"/>
    </i>
    <i>
      <x v="1055"/>
    </i>
    <i>
      <x v="1057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8"/>
    </i>
    <i>
      <x v="1090"/>
    </i>
    <i>
      <x v="1091"/>
    </i>
    <i>
      <x v="1092"/>
    </i>
    <i>
      <x v="1093"/>
    </i>
    <i>
      <x v="1094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10"/>
    </i>
    <i>
      <x v="1111"/>
    </i>
    <i>
      <x v="1112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4"/>
    </i>
    <i>
      <x v="1125"/>
    </i>
    <i>
      <x v="1127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6"/>
    </i>
    <i>
      <x v="1159"/>
    </i>
    <i>
      <x v="1160"/>
    </i>
    <i>
      <x v="1162"/>
    </i>
    <i>
      <x v="1163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40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4"/>
    </i>
    <i>
      <x v="1307"/>
    </i>
    <i>
      <x v="1309"/>
    </i>
    <i>
      <x v="1310"/>
    </i>
    <i>
      <x v="1312"/>
    </i>
    <i>
      <x v="1313"/>
    </i>
    <i>
      <x v="1314"/>
    </i>
    <i>
      <x v="1315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8"/>
    </i>
    <i>
      <x v="1360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7"/>
    </i>
    <i>
      <x v="1408"/>
    </i>
    <i>
      <x v="1409"/>
    </i>
    <i>
      <x v="1410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3"/>
    </i>
    <i>
      <x v="1434"/>
    </i>
    <i>
      <x v="1436"/>
    </i>
    <i>
      <x v="1438"/>
    </i>
    <i>
      <x v="1439"/>
    </i>
    <i>
      <x v="1440"/>
    </i>
    <i>
      <x v="1441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5"/>
    </i>
    <i>
      <x v="1456"/>
    </i>
    <i>
      <x v="1458"/>
    </i>
    <i>
      <x v="1459"/>
    </i>
  </rowItems>
  <colFields count="1">
    <field x="-2"/>
  </colFields>
  <colItems count="3">
    <i>
      <x/>
    </i>
    <i i="1">
      <x v="1"/>
    </i>
    <i i="2">
      <x v="2"/>
    </i>
  </colItems>
  <pageFields count="1">
    <pageField fld="24" item="0" hier="-1"/>
  </pageFields>
  <dataFields count="3">
    <dataField name="Sum of YearBuilt" fld="19" baseField="0" baseItem="0"/>
    <dataField name="Sum of YearRemodAdd" fld="21" baseField="0" baseItem="0"/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AEBED-3B3C-49BB-839A-29088F9E58AA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D912" firstHeaderRow="0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908">
    <i>
      <x v="1"/>
    </i>
    <i>
      <x v="3"/>
    </i>
    <i>
      <x v="5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8"/>
    </i>
    <i>
      <x v="29"/>
    </i>
    <i>
      <x v="30"/>
    </i>
    <i>
      <x v="33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9"/>
    </i>
    <i>
      <x v="50"/>
    </i>
    <i>
      <x v="51"/>
    </i>
    <i>
      <x v="52"/>
    </i>
    <i>
      <x v="53"/>
    </i>
    <i>
      <x v="54"/>
    </i>
    <i>
      <x v="55"/>
    </i>
    <i>
      <x v="59"/>
    </i>
    <i>
      <x v="61"/>
    </i>
    <i>
      <x v="63"/>
    </i>
    <i>
      <x v="64"/>
    </i>
    <i>
      <x v="66"/>
    </i>
    <i>
      <x v="68"/>
    </i>
    <i>
      <x v="69"/>
    </i>
    <i>
      <x v="70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4"/>
    </i>
    <i>
      <x v="106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4"/>
    </i>
    <i>
      <x v="135"/>
    </i>
    <i>
      <x v="136"/>
    </i>
    <i>
      <x v="137"/>
    </i>
    <i>
      <x v="139"/>
    </i>
    <i>
      <x v="140"/>
    </i>
    <i>
      <x v="142"/>
    </i>
    <i>
      <x v="143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1"/>
    </i>
    <i>
      <x v="184"/>
    </i>
    <i>
      <x v="185"/>
    </i>
    <i>
      <x v="186"/>
    </i>
    <i>
      <x v="187"/>
    </i>
    <i>
      <x v="188"/>
    </i>
    <i>
      <x v="190"/>
    </i>
    <i>
      <x v="192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6"/>
    </i>
    <i>
      <x v="307"/>
    </i>
    <i>
      <x v="308"/>
    </i>
    <i>
      <x v="310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4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41"/>
    </i>
    <i>
      <x v="442"/>
    </i>
    <i>
      <x v="444"/>
    </i>
    <i>
      <x v="445"/>
    </i>
    <i>
      <x v="447"/>
    </i>
    <i>
      <x v="448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69"/>
    </i>
    <i>
      <x v="470"/>
    </i>
    <i>
      <x v="471"/>
    </i>
    <i>
      <x v="475"/>
    </i>
    <i>
      <x v="476"/>
    </i>
    <i>
      <x v="483"/>
    </i>
    <i>
      <x v="486"/>
    </i>
    <i>
      <x v="487"/>
    </i>
    <i>
      <x v="488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9"/>
    </i>
    <i>
      <x v="512"/>
    </i>
    <i>
      <x v="513"/>
    </i>
    <i>
      <x v="514"/>
    </i>
    <i>
      <x v="516"/>
    </i>
    <i>
      <x v="517"/>
    </i>
    <i>
      <x v="518"/>
    </i>
    <i>
      <x v="521"/>
    </i>
    <i>
      <x v="522"/>
    </i>
    <i>
      <x v="524"/>
    </i>
    <i>
      <x v="529"/>
    </i>
    <i>
      <x v="530"/>
    </i>
    <i>
      <x v="531"/>
    </i>
    <i>
      <x v="533"/>
    </i>
    <i>
      <x v="535"/>
    </i>
    <i>
      <x v="536"/>
    </i>
    <i>
      <x v="537"/>
    </i>
    <i>
      <x v="538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2"/>
    </i>
    <i>
      <x v="584"/>
    </i>
    <i>
      <x v="587"/>
    </i>
    <i>
      <x v="589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6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8"/>
    </i>
    <i>
      <x v="659"/>
    </i>
    <i>
      <x v="660"/>
    </i>
    <i>
      <x v="662"/>
    </i>
    <i>
      <x v="663"/>
    </i>
    <i>
      <x v="666"/>
    </i>
    <i>
      <x v="667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2"/>
    </i>
    <i>
      <x v="684"/>
    </i>
    <i>
      <x v="685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701"/>
    </i>
    <i>
      <x v="703"/>
    </i>
    <i>
      <x v="705"/>
    </i>
    <i>
      <x v="709"/>
    </i>
    <i>
      <x v="711"/>
    </i>
    <i>
      <x v="712"/>
    </i>
    <i>
      <x v="713"/>
    </i>
    <i>
      <x v="715"/>
    </i>
    <i>
      <x v="716"/>
    </i>
    <i>
      <x v="718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8"/>
    </i>
    <i>
      <x v="741"/>
    </i>
    <i>
      <x v="743"/>
    </i>
    <i>
      <x v="744"/>
    </i>
    <i>
      <x v="745"/>
    </i>
    <i>
      <x v="748"/>
    </i>
    <i>
      <x v="749"/>
    </i>
    <i>
      <x v="752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5"/>
    </i>
    <i>
      <x v="786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0"/>
    </i>
    <i>
      <x v="923"/>
    </i>
    <i>
      <x v="924"/>
    </i>
    <i>
      <x v="925"/>
    </i>
    <i>
      <x v="927"/>
    </i>
    <i>
      <x v="929"/>
    </i>
    <i>
      <x v="931"/>
    </i>
    <i>
      <x v="935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59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1"/>
    </i>
    <i>
      <x v="984"/>
    </i>
    <i>
      <x v="985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4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9"/>
    </i>
    <i>
      <x v="1043"/>
    </i>
    <i>
      <x v="1044"/>
    </i>
    <i>
      <x v="1045"/>
    </i>
    <i>
      <x v="1047"/>
    </i>
    <i>
      <x v="1052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1"/>
    </i>
    <i>
      <x v="1083"/>
    </i>
    <i>
      <x v="1084"/>
    </i>
    <i>
      <x v="1085"/>
    </i>
    <i>
      <x v="1086"/>
    </i>
    <i>
      <x v="1090"/>
    </i>
    <i>
      <x v="1092"/>
    </i>
    <i>
      <x v="1093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10"/>
    </i>
    <i>
      <x v="1111"/>
    </i>
    <i>
      <x v="1112"/>
    </i>
    <i>
      <x v="1118"/>
    </i>
    <i>
      <x v="1119"/>
    </i>
    <i>
      <x v="1120"/>
    </i>
    <i>
      <x v="1122"/>
    </i>
    <i>
      <x v="1124"/>
    </i>
    <i>
      <x v="1125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6"/>
    </i>
    <i>
      <x v="1159"/>
    </i>
    <i>
      <x v="1160"/>
    </i>
    <i>
      <x v="1162"/>
    </i>
    <i>
      <x v="1163"/>
    </i>
    <i>
      <x v="1164"/>
    </i>
    <i>
      <x v="1168"/>
    </i>
    <i>
      <x v="1169"/>
    </i>
    <i>
      <x v="1170"/>
    </i>
    <i>
      <x v="1171"/>
    </i>
    <i>
      <x v="1173"/>
    </i>
    <i>
      <x v="1174"/>
    </i>
    <i>
      <x v="1176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4"/>
    </i>
    <i>
      <x v="1197"/>
    </i>
    <i>
      <x v="1199"/>
    </i>
    <i>
      <x v="1200"/>
    </i>
    <i>
      <x v="1201"/>
    </i>
    <i>
      <x v="1202"/>
    </i>
    <i>
      <x v="1204"/>
    </i>
    <i>
      <x v="1205"/>
    </i>
    <i>
      <x v="1206"/>
    </i>
    <i>
      <x v="1208"/>
    </i>
    <i>
      <x v="1210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7"/>
    </i>
    <i>
      <x v="1309"/>
    </i>
    <i>
      <x v="1312"/>
    </i>
    <i>
      <x v="1313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8"/>
    </i>
    <i>
      <x v="1349"/>
    </i>
    <i>
      <x v="1350"/>
    </i>
    <i>
      <x v="1351"/>
    </i>
    <i>
      <x v="1353"/>
    </i>
    <i>
      <x v="1355"/>
    </i>
    <i>
      <x v="1356"/>
    </i>
    <i>
      <x v="1360"/>
    </i>
    <i>
      <x v="1366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2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7"/>
    </i>
    <i>
      <x v="1449"/>
    </i>
    <i>
      <x v="1450"/>
    </i>
    <i>
      <x v="1456"/>
    </i>
    <i>
      <x v="1458"/>
    </i>
    <i>
      <x v="1459"/>
    </i>
  </rowItems>
  <colFields count="1">
    <field x="-2"/>
  </colFields>
  <colItems count="3">
    <i>
      <x/>
    </i>
    <i i="1">
      <x v="1"/>
    </i>
    <i i="2">
      <x v="2"/>
    </i>
  </colItems>
  <pageFields count="1">
    <pageField fld="25" item="0" hier="-1"/>
  </pageFields>
  <dataFields count="3">
    <dataField name="Sum of YearBuilt" fld="19" baseField="0" baseItem="0"/>
    <dataField name="Sum of YearRemodAdd" fld="21" baseField="0" baseItem="0"/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6C2F9-6FE7-42A8-A8D4-0C963E740637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F4:I556" firstHeaderRow="0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552">
    <i>
      <x/>
    </i>
    <i>
      <x v="2"/>
    </i>
    <i>
      <x v="4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31"/>
    </i>
    <i>
      <x v="32"/>
    </i>
    <i>
      <x v="34"/>
    </i>
    <i>
      <x v="35"/>
    </i>
    <i>
      <x v="38"/>
    </i>
    <i>
      <x v="45"/>
    </i>
    <i>
      <x v="46"/>
    </i>
    <i>
      <x v="47"/>
    </i>
    <i>
      <x v="48"/>
    </i>
    <i>
      <x v="56"/>
    </i>
    <i>
      <x v="57"/>
    </i>
    <i>
      <x v="58"/>
    </i>
    <i>
      <x v="60"/>
    </i>
    <i>
      <x v="62"/>
    </i>
    <i>
      <x v="65"/>
    </i>
    <i>
      <x v="67"/>
    </i>
    <i>
      <x v="71"/>
    </i>
    <i>
      <x v="73"/>
    </i>
    <i>
      <x v="77"/>
    </i>
    <i>
      <x v="82"/>
    </i>
    <i>
      <x v="86"/>
    </i>
    <i>
      <x v="87"/>
    </i>
    <i>
      <x v="92"/>
    </i>
    <i>
      <x v="100"/>
    </i>
    <i>
      <x v="103"/>
    </i>
    <i>
      <x v="105"/>
    </i>
    <i>
      <x v="108"/>
    </i>
    <i>
      <x v="111"/>
    </i>
    <i>
      <x v="112"/>
    </i>
    <i>
      <x v="114"/>
    </i>
    <i>
      <x v="117"/>
    </i>
    <i>
      <x v="119"/>
    </i>
    <i>
      <x v="131"/>
    </i>
    <i>
      <x v="132"/>
    </i>
    <i>
      <x v="133"/>
    </i>
    <i>
      <x v="138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68"/>
    </i>
    <i>
      <x v="175"/>
    </i>
    <i>
      <x v="178"/>
    </i>
    <i>
      <x v="179"/>
    </i>
    <i>
      <x v="180"/>
    </i>
    <i>
      <x v="182"/>
    </i>
    <i>
      <x v="183"/>
    </i>
    <i>
      <x v="189"/>
    </i>
    <i>
      <x v="191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8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49"/>
    </i>
    <i>
      <x v="251"/>
    </i>
    <i>
      <x v="252"/>
    </i>
    <i>
      <x v="256"/>
    </i>
    <i>
      <x v="257"/>
    </i>
    <i>
      <x v="258"/>
    </i>
    <i>
      <x v="261"/>
    </i>
    <i>
      <x v="263"/>
    </i>
    <i>
      <x v="264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9"/>
    </i>
    <i>
      <x v="290"/>
    </i>
    <i>
      <x v="291"/>
    </i>
    <i>
      <x v="292"/>
    </i>
    <i>
      <x v="299"/>
    </i>
    <i>
      <x v="302"/>
    </i>
    <i>
      <x v="304"/>
    </i>
    <i>
      <x v="305"/>
    </i>
    <i>
      <x v="309"/>
    </i>
    <i>
      <x v="311"/>
    </i>
    <i>
      <x v="315"/>
    </i>
    <i>
      <x v="317"/>
    </i>
    <i>
      <x v="320"/>
    </i>
    <i>
      <x v="321"/>
    </i>
    <i>
      <x v="323"/>
    </i>
    <i>
      <x v="324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3"/>
    </i>
    <i>
      <x v="354"/>
    </i>
    <i>
      <x v="362"/>
    </i>
    <i>
      <x v="363"/>
    </i>
    <i>
      <x v="369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5"/>
    </i>
    <i>
      <x v="388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1"/>
    </i>
    <i>
      <x v="428"/>
    </i>
    <i>
      <x v="437"/>
    </i>
    <i>
      <x v="438"/>
    </i>
    <i>
      <x v="439"/>
    </i>
    <i>
      <x v="440"/>
    </i>
    <i>
      <x v="443"/>
    </i>
    <i>
      <x v="446"/>
    </i>
    <i>
      <x v="449"/>
    </i>
    <i>
      <x v="450"/>
    </i>
    <i>
      <x v="453"/>
    </i>
    <i>
      <x v="460"/>
    </i>
    <i>
      <x v="461"/>
    </i>
    <i>
      <x v="465"/>
    </i>
    <i>
      <x v="468"/>
    </i>
    <i>
      <x v="472"/>
    </i>
    <i>
      <x v="473"/>
    </i>
    <i>
      <x v="474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9"/>
    </i>
    <i>
      <x v="492"/>
    </i>
    <i>
      <x v="498"/>
    </i>
    <i>
      <x v="501"/>
    </i>
    <i>
      <x v="507"/>
    </i>
    <i>
      <x v="508"/>
    </i>
    <i>
      <x v="510"/>
    </i>
    <i>
      <x v="511"/>
    </i>
    <i>
      <x v="515"/>
    </i>
    <i>
      <x v="519"/>
    </i>
    <i>
      <x v="520"/>
    </i>
    <i>
      <x v="523"/>
    </i>
    <i>
      <x v="525"/>
    </i>
    <i>
      <x v="526"/>
    </i>
    <i>
      <x v="527"/>
    </i>
    <i>
      <x v="528"/>
    </i>
    <i>
      <x v="532"/>
    </i>
    <i>
      <x v="534"/>
    </i>
    <i>
      <x v="539"/>
    </i>
    <i>
      <x v="540"/>
    </i>
    <i>
      <x v="541"/>
    </i>
    <i>
      <x v="544"/>
    </i>
    <i>
      <x v="549"/>
    </i>
    <i>
      <x v="552"/>
    </i>
    <i>
      <x v="553"/>
    </i>
    <i>
      <x v="554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1"/>
    </i>
    <i>
      <x v="583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3"/>
    </i>
    <i>
      <x v="604"/>
    </i>
    <i>
      <x v="607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3"/>
    </i>
    <i>
      <x v="639"/>
    </i>
    <i>
      <x v="640"/>
    </i>
    <i>
      <x v="641"/>
    </i>
    <i>
      <x v="644"/>
    </i>
    <i>
      <x v="650"/>
    </i>
    <i>
      <x v="656"/>
    </i>
    <i>
      <x v="657"/>
    </i>
    <i>
      <x v="661"/>
    </i>
    <i>
      <x v="664"/>
    </i>
    <i>
      <x v="665"/>
    </i>
    <i>
      <x v="670"/>
    </i>
    <i>
      <x v="673"/>
    </i>
    <i>
      <x v="677"/>
    </i>
    <i>
      <x v="678"/>
    </i>
    <i>
      <x v="681"/>
    </i>
    <i>
      <x v="683"/>
    </i>
    <i>
      <x v="686"/>
    </i>
    <i>
      <x v="687"/>
    </i>
    <i>
      <x v="688"/>
    </i>
    <i>
      <x v="689"/>
    </i>
    <i>
      <x v="690"/>
    </i>
    <i>
      <x v="698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0"/>
    </i>
    <i>
      <x v="714"/>
    </i>
    <i>
      <x v="717"/>
    </i>
    <i>
      <x v="721"/>
    </i>
    <i>
      <x v="724"/>
    </i>
    <i>
      <x v="726"/>
    </i>
    <i>
      <x v="727"/>
    </i>
    <i>
      <x v="731"/>
    </i>
    <i>
      <x v="737"/>
    </i>
    <i>
      <x v="739"/>
    </i>
    <i>
      <x v="740"/>
    </i>
    <i>
      <x v="742"/>
    </i>
    <i>
      <x v="746"/>
    </i>
    <i>
      <x v="747"/>
    </i>
    <i>
      <x v="750"/>
    </i>
    <i>
      <x v="751"/>
    </i>
    <i>
      <x v="753"/>
    </i>
    <i>
      <x v="754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4"/>
    </i>
    <i>
      <x v="787"/>
    </i>
    <i>
      <x v="788"/>
    </i>
    <i>
      <x v="789"/>
    </i>
    <i>
      <x v="790"/>
    </i>
    <i>
      <x v="793"/>
    </i>
    <i>
      <x v="798"/>
    </i>
    <i>
      <x v="802"/>
    </i>
    <i>
      <x v="803"/>
    </i>
    <i>
      <x v="805"/>
    </i>
    <i>
      <x v="807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1"/>
    </i>
    <i>
      <x v="850"/>
    </i>
    <i>
      <x v="851"/>
    </i>
    <i>
      <x v="855"/>
    </i>
    <i>
      <x v="864"/>
    </i>
    <i>
      <x v="866"/>
    </i>
    <i>
      <x v="875"/>
    </i>
    <i>
      <x v="877"/>
    </i>
    <i>
      <x v="879"/>
    </i>
    <i>
      <x v="880"/>
    </i>
    <i>
      <x v="885"/>
    </i>
    <i>
      <x v="886"/>
    </i>
    <i>
      <x v="890"/>
    </i>
    <i>
      <x v="892"/>
    </i>
    <i>
      <x v="898"/>
    </i>
    <i>
      <x v="901"/>
    </i>
    <i>
      <x v="902"/>
    </i>
    <i>
      <x v="903"/>
    </i>
    <i>
      <x v="906"/>
    </i>
    <i>
      <x v="909"/>
    </i>
    <i>
      <x v="914"/>
    </i>
    <i>
      <x v="919"/>
    </i>
    <i>
      <x v="921"/>
    </i>
    <i>
      <x v="922"/>
    </i>
    <i>
      <x v="926"/>
    </i>
    <i>
      <x v="928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7"/>
    </i>
    <i>
      <x v="948"/>
    </i>
    <i>
      <x v="949"/>
    </i>
    <i>
      <x v="950"/>
    </i>
    <i>
      <x v="952"/>
    </i>
    <i>
      <x v="958"/>
    </i>
    <i>
      <x v="960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0"/>
    </i>
    <i>
      <x v="982"/>
    </i>
    <i>
      <x v="983"/>
    </i>
    <i>
      <x v="986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3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6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8"/>
    </i>
    <i>
      <x v="1060"/>
    </i>
    <i>
      <x v="1069"/>
    </i>
    <i>
      <x v="1074"/>
    </i>
    <i>
      <x v="1078"/>
    </i>
    <i>
      <x v="1080"/>
    </i>
    <i>
      <x v="1082"/>
    </i>
    <i>
      <x v="1087"/>
    </i>
    <i>
      <x v="1088"/>
    </i>
    <i>
      <x v="1089"/>
    </i>
    <i>
      <x v="1091"/>
    </i>
    <i>
      <x v="1094"/>
    </i>
    <i>
      <x v="1095"/>
    </i>
    <i>
      <x v="1096"/>
    </i>
    <i>
      <x v="1102"/>
    </i>
    <i>
      <x v="1107"/>
    </i>
    <i>
      <x v="1108"/>
    </i>
    <i>
      <x v="1109"/>
    </i>
    <i>
      <x v="1113"/>
    </i>
    <i>
      <x v="1114"/>
    </i>
    <i>
      <x v="1115"/>
    </i>
    <i>
      <x v="1116"/>
    </i>
    <i>
      <x v="1117"/>
    </i>
    <i>
      <x v="1121"/>
    </i>
    <i>
      <x v="1123"/>
    </i>
    <i>
      <x v="1126"/>
    </i>
    <i>
      <x v="1127"/>
    </i>
    <i>
      <x v="1128"/>
    </i>
    <i>
      <x v="1142"/>
    </i>
    <i>
      <x v="1152"/>
    </i>
    <i>
      <x v="1153"/>
    </i>
    <i>
      <x v="1155"/>
    </i>
    <i>
      <x v="1157"/>
    </i>
    <i>
      <x v="1158"/>
    </i>
    <i>
      <x v="1161"/>
    </i>
    <i>
      <x v="1165"/>
    </i>
    <i>
      <x v="1166"/>
    </i>
    <i>
      <x v="1167"/>
    </i>
    <i>
      <x v="1172"/>
    </i>
    <i>
      <x v="1175"/>
    </i>
    <i>
      <x v="1177"/>
    </i>
    <i>
      <x v="1181"/>
    </i>
    <i>
      <x v="1188"/>
    </i>
    <i>
      <x v="1191"/>
    </i>
    <i>
      <x v="1195"/>
    </i>
    <i>
      <x v="1196"/>
    </i>
    <i>
      <x v="1198"/>
    </i>
    <i>
      <x v="1203"/>
    </i>
    <i>
      <x v="1207"/>
    </i>
    <i>
      <x v="1209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8"/>
    </i>
    <i>
      <x v="1267"/>
    </i>
    <i>
      <x v="1273"/>
    </i>
    <i>
      <x v="1274"/>
    </i>
    <i>
      <x v="1278"/>
    </i>
    <i>
      <x v="1280"/>
    </i>
    <i>
      <x v="1282"/>
    </i>
    <i>
      <x v="1288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08"/>
    </i>
    <i>
      <x v="1310"/>
    </i>
    <i>
      <x v="1311"/>
    </i>
    <i>
      <x v="1316"/>
    </i>
    <i>
      <x v="1317"/>
    </i>
    <i>
      <x v="1318"/>
    </i>
    <i>
      <x v="1324"/>
    </i>
    <i>
      <x v="1326"/>
    </i>
    <i>
      <x v="1327"/>
    </i>
    <i>
      <x v="1330"/>
    </i>
    <i>
      <x v="1338"/>
    </i>
    <i>
      <x v="1341"/>
    </i>
    <i>
      <x v="1342"/>
    </i>
    <i>
      <x v="1344"/>
    </i>
    <i>
      <x v="1346"/>
    </i>
    <i>
      <x v="1347"/>
    </i>
    <i>
      <x v="1352"/>
    </i>
    <i>
      <x v="1354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8"/>
    </i>
    <i>
      <x v="1369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401"/>
    </i>
    <i>
      <x v="1402"/>
    </i>
    <i>
      <x v="1403"/>
    </i>
    <i>
      <x v="1405"/>
    </i>
    <i>
      <x v="1406"/>
    </i>
    <i>
      <x v="1410"/>
    </i>
    <i>
      <x v="1411"/>
    </i>
    <i>
      <x v="1413"/>
    </i>
    <i>
      <x v="1414"/>
    </i>
    <i>
      <x v="1415"/>
    </i>
    <i>
      <x v="1422"/>
    </i>
    <i>
      <x v="1430"/>
    </i>
    <i>
      <x v="1432"/>
    </i>
    <i>
      <x v="1433"/>
    </i>
    <i>
      <x v="1435"/>
    </i>
    <i>
      <x v="1437"/>
    </i>
    <i>
      <x v="1441"/>
    </i>
    <i>
      <x v="1442"/>
    </i>
    <i>
      <x v="1444"/>
    </i>
    <i>
      <x v="1448"/>
    </i>
    <i>
      <x v="1451"/>
    </i>
    <i>
      <x v="1452"/>
    </i>
    <i>
      <x v="1453"/>
    </i>
    <i>
      <x v="1454"/>
    </i>
    <i>
      <x v="1455"/>
    </i>
    <i>
      <x v="1457"/>
    </i>
  </rowItems>
  <colFields count="1">
    <field x="-2"/>
  </colFields>
  <colItems count="3">
    <i>
      <x/>
    </i>
    <i i="1">
      <x v="1"/>
    </i>
    <i i="2">
      <x v="2"/>
    </i>
  </colItems>
  <pageFields count="1">
    <pageField fld="25" item="1" hier="-1"/>
  </pageFields>
  <dataFields count="3">
    <dataField name="Sum of YearBuilt" fld="19" baseField="0" baseItem="0"/>
    <dataField name="Sum of YearRemodAdd" fld="21" baseField="0" baseItem="0"/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7DDD1-D897-4B0C-B37A-EB318ED4819C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4:I714" firstHeaderRow="0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710">
    <i>
      <x/>
    </i>
    <i>
      <x v="2"/>
    </i>
    <i>
      <x v="4"/>
    </i>
    <i>
      <x v="5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4"/>
    </i>
    <i>
      <x v="35"/>
    </i>
    <i>
      <x v="36"/>
    </i>
    <i>
      <x v="38"/>
    </i>
    <i>
      <x v="45"/>
    </i>
    <i>
      <x v="46"/>
    </i>
    <i>
      <x v="47"/>
    </i>
    <i>
      <x v="48"/>
    </i>
    <i>
      <x v="50"/>
    </i>
    <i>
      <x v="56"/>
    </i>
    <i>
      <x v="57"/>
    </i>
    <i>
      <x v="58"/>
    </i>
    <i>
      <x v="60"/>
    </i>
    <i>
      <x v="61"/>
    </i>
    <i>
      <x v="62"/>
    </i>
    <i>
      <x v="64"/>
    </i>
    <i>
      <x v="65"/>
    </i>
    <i>
      <x v="67"/>
    </i>
    <i>
      <x v="71"/>
    </i>
    <i>
      <x v="72"/>
    </i>
    <i>
      <x v="73"/>
    </i>
    <i>
      <x v="77"/>
    </i>
    <i>
      <x v="81"/>
    </i>
    <i>
      <x v="82"/>
    </i>
    <i>
      <x v="84"/>
    </i>
    <i>
      <x v="86"/>
    </i>
    <i>
      <x v="87"/>
    </i>
    <i>
      <x v="89"/>
    </i>
    <i>
      <x v="92"/>
    </i>
    <i>
      <x v="93"/>
    </i>
    <i>
      <x v="94"/>
    </i>
    <i>
      <x v="96"/>
    </i>
    <i>
      <x v="100"/>
    </i>
    <i>
      <x v="103"/>
    </i>
    <i>
      <x v="105"/>
    </i>
    <i>
      <x v="106"/>
    </i>
    <i>
      <x v="108"/>
    </i>
    <i>
      <x v="111"/>
    </i>
    <i>
      <x v="112"/>
    </i>
    <i>
      <x v="114"/>
    </i>
    <i>
      <x v="115"/>
    </i>
    <i>
      <x v="117"/>
    </i>
    <i>
      <x v="119"/>
    </i>
    <i>
      <x v="124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5"/>
    </i>
    <i>
      <x v="167"/>
    </i>
    <i>
      <x v="168"/>
    </i>
    <i>
      <x v="175"/>
    </i>
    <i>
      <x v="178"/>
    </i>
    <i>
      <x v="179"/>
    </i>
    <i>
      <x v="180"/>
    </i>
    <i>
      <x v="182"/>
    </i>
    <i>
      <x v="183"/>
    </i>
    <i>
      <x v="189"/>
    </i>
    <i>
      <x v="191"/>
    </i>
    <i>
      <x v="192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3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3"/>
    </i>
    <i>
      <x v="264"/>
    </i>
    <i>
      <x v="266"/>
    </i>
    <i>
      <x v="267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9"/>
    </i>
    <i>
      <x v="290"/>
    </i>
    <i>
      <x v="291"/>
    </i>
    <i>
      <x v="292"/>
    </i>
    <i>
      <x v="297"/>
    </i>
    <i>
      <x v="299"/>
    </i>
    <i>
      <x v="301"/>
    </i>
    <i>
      <x v="302"/>
    </i>
    <i>
      <x v="304"/>
    </i>
    <i>
      <x v="305"/>
    </i>
    <i>
      <x v="309"/>
    </i>
    <i>
      <x v="311"/>
    </i>
    <i>
      <x v="315"/>
    </i>
    <i>
      <x v="317"/>
    </i>
    <i>
      <x v="320"/>
    </i>
    <i>
      <x v="321"/>
    </i>
    <i>
      <x v="323"/>
    </i>
    <i>
      <x v="324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6"/>
    </i>
    <i>
      <x v="348"/>
    </i>
    <i>
      <x v="349"/>
    </i>
    <i>
      <x v="350"/>
    </i>
    <i>
      <x v="353"/>
    </i>
    <i>
      <x v="354"/>
    </i>
    <i>
      <x v="355"/>
    </i>
    <i>
      <x v="359"/>
    </i>
    <i>
      <x v="362"/>
    </i>
    <i>
      <x v="363"/>
    </i>
    <i>
      <x v="365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8"/>
    </i>
    <i>
      <x v="409"/>
    </i>
    <i>
      <x v="412"/>
    </i>
    <i>
      <x v="415"/>
    </i>
    <i>
      <x v="420"/>
    </i>
    <i>
      <x v="421"/>
    </i>
    <i>
      <x v="423"/>
    </i>
    <i>
      <x v="428"/>
    </i>
    <i>
      <x v="431"/>
    </i>
    <i>
      <x v="433"/>
    </i>
    <i>
      <x v="435"/>
    </i>
    <i>
      <x v="437"/>
    </i>
    <i>
      <x v="438"/>
    </i>
    <i>
      <x v="439"/>
    </i>
    <i>
      <x v="440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3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9"/>
    </i>
    <i>
      <x v="492"/>
    </i>
    <i>
      <x v="494"/>
    </i>
    <i>
      <x v="498"/>
    </i>
    <i>
      <x v="501"/>
    </i>
    <i>
      <x v="503"/>
    </i>
    <i>
      <x v="507"/>
    </i>
    <i>
      <x v="508"/>
    </i>
    <i>
      <x v="510"/>
    </i>
    <i>
      <x v="511"/>
    </i>
    <i>
      <x v="515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1"/>
    </i>
    <i>
      <x v="532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8"/>
    </i>
    <i>
      <x v="549"/>
    </i>
    <i>
      <x v="552"/>
    </i>
    <i>
      <x v="553"/>
    </i>
    <i>
      <x v="554"/>
    </i>
    <i>
      <x v="558"/>
    </i>
    <i>
      <x v="559"/>
    </i>
    <i>
      <x v="560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1"/>
    </i>
    <i>
      <x v="583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3"/>
    </i>
    <i>
      <x v="604"/>
    </i>
    <i>
      <x v="606"/>
    </i>
    <i>
      <x v="607"/>
    </i>
    <i>
      <x v="608"/>
    </i>
    <i>
      <x v="610"/>
    </i>
    <i>
      <x v="612"/>
    </i>
    <i>
      <x v="613"/>
    </i>
    <i>
      <x v="616"/>
    </i>
    <i>
      <x v="618"/>
    </i>
    <i>
      <x v="619"/>
    </i>
    <i>
      <x v="621"/>
    </i>
    <i>
      <x v="623"/>
    </i>
    <i>
      <x v="631"/>
    </i>
    <i>
      <x v="633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3"/>
    </i>
    <i>
      <x v="654"/>
    </i>
    <i>
      <x v="656"/>
    </i>
    <i>
      <x v="657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8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0"/>
    </i>
    <i>
      <x v="714"/>
    </i>
    <i>
      <x v="716"/>
    </i>
    <i>
      <x v="717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2"/>
    </i>
    <i>
      <x v="784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5"/>
    </i>
    <i>
      <x v="838"/>
    </i>
    <i>
      <x v="839"/>
    </i>
    <i>
      <x v="841"/>
    </i>
    <i>
      <x v="848"/>
    </i>
    <i>
      <x v="850"/>
    </i>
    <i>
      <x v="851"/>
    </i>
    <i>
      <x v="855"/>
    </i>
    <i>
      <x v="857"/>
    </i>
    <i>
      <x v="860"/>
    </i>
    <i>
      <x v="864"/>
    </i>
    <i>
      <x v="866"/>
    </i>
    <i>
      <x v="871"/>
    </i>
    <i>
      <x v="872"/>
    </i>
    <i>
      <x v="875"/>
    </i>
    <i>
      <x v="877"/>
    </i>
    <i>
      <x v="878"/>
    </i>
    <i>
      <x v="879"/>
    </i>
    <i>
      <x v="880"/>
    </i>
    <i>
      <x v="885"/>
    </i>
    <i>
      <x v="886"/>
    </i>
    <i>
      <x v="890"/>
    </i>
    <i>
      <x v="892"/>
    </i>
    <i>
      <x v="898"/>
    </i>
    <i>
      <x v="901"/>
    </i>
    <i>
      <x v="902"/>
    </i>
    <i>
      <x v="903"/>
    </i>
    <i>
      <x v="906"/>
    </i>
    <i>
      <x v="909"/>
    </i>
    <i>
      <x v="914"/>
    </i>
    <i>
      <x v="919"/>
    </i>
    <i>
      <x v="921"/>
    </i>
    <i>
      <x v="922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5"/>
    </i>
    <i>
      <x v="947"/>
    </i>
    <i>
      <x v="948"/>
    </i>
    <i>
      <x v="949"/>
    </i>
    <i>
      <x v="950"/>
    </i>
    <i>
      <x v="952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3"/>
    </i>
    <i>
      <x v="1015"/>
    </i>
    <i>
      <x v="1016"/>
    </i>
    <i>
      <x v="1019"/>
    </i>
    <i>
      <x v="1020"/>
    </i>
    <i>
      <x v="1021"/>
    </i>
    <i>
      <x v="1023"/>
    </i>
    <i>
      <x v="1027"/>
    </i>
    <i>
      <x v="1030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8"/>
    </i>
    <i>
      <x v="1060"/>
    </i>
    <i>
      <x v="1065"/>
    </i>
    <i>
      <x v="1069"/>
    </i>
    <i>
      <x v="1074"/>
    </i>
    <i>
      <x v="1078"/>
    </i>
    <i>
      <x v="1080"/>
    </i>
    <i>
      <x v="1082"/>
    </i>
    <i>
      <x v="1084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6"/>
    </i>
    <i>
      <x v="1102"/>
    </i>
    <i>
      <x v="1105"/>
    </i>
    <i>
      <x v="1107"/>
    </i>
    <i>
      <x v="1108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21"/>
    </i>
    <i>
      <x v="1123"/>
    </i>
    <i>
      <x v="1126"/>
    </i>
    <i>
      <x v="1127"/>
    </i>
    <i>
      <x v="1128"/>
    </i>
    <i>
      <x v="1133"/>
    </i>
    <i>
      <x v="1134"/>
    </i>
    <i>
      <x v="1137"/>
    </i>
    <i>
      <x v="1142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5"/>
    </i>
    <i>
      <x v="1166"/>
    </i>
    <i>
      <x v="1167"/>
    </i>
    <i>
      <x v="1169"/>
    </i>
    <i>
      <x v="1172"/>
    </i>
    <i>
      <x v="1175"/>
    </i>
    <i>
      <x v="1177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2"/>
    </i>
    <i>
      <x v="1203"/>
    </i>
    <i>
      <x v="1207"/>
    </i>
    <i>
      <x v="1209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8"/>
    </i>
    <i>
      <x v="1260"/>
    </i>
    <i>
      <x v="1264"/>
    </i>
    <i>
      <x v="1265"/>
    </i>
    <i>
      <x v="1267"/>
    </i>
    <i>
      <x v="1268"/>
    </i>
    <i>
      <x v="1273"/>
    </i>
    <i>
      <x v="1274"/>
    </i>
    <i>
      <x v="1278"/>
    </i>
    <i>
      <x v="1280"/>
    </i>
    <i>
      <x v="1282"/>
    </i>
    <i>
      <x v="1288"/>
    </i>
    <i>
      <x v="1289"/>
    </i>
    <i>
      <x v="1297"/>
    </i>
    <i>
      <x v="1298"/>
    </i>
    <i>
      <x v="1300"/>
    </i>
    <i>
      <x v="1303"/>
    </i>
    <i>
      <x v="1304"/>
    </i>
    <i>
      <x v="1305"/>
    </i>
    <i>
      <x v="1306"/>
    </i>
    <i>
      <x v="1307"/>
    </i>
    <i>
      <x v="1308"/>
    </i>
    <i>
      <x v="1310"/>
    </i>
    <i>
      <x v="1311"/>
    </i>
    <i>
      <x v="1313"/>
    </i>
    <i>
      <x v="1316"/>
    </i>
    <i>
      <x v="1317"/>
    </i>
    <i>
      <x v="1318"/>
    </i>
    <i>
      <x v="1324"/>
    </i>
    <i>
      <x v="1326"/>
    </i>
    <i>
      <x v="1327"/>
    </i>
    <i>
      <x v="1329"/>
    </i>
    <i>
      <x v="1330"/>
    </i>
    <i>
      <x v="1333"/>
    </i>
    <i>
      <x v="1338"/>
    </i>
    <i>
      <x v="1341"/>
    </i>
    <i>
      <x v="1342"/>
    </i>
    <i>
      <x v="1344"/>
    </i>
    <i>
      <x v="1346"/>
    </i>
    <i>
      <x v="1347"/>
    </i>
    <i>
      <x v="1348"/>
    </i>
    <i>
      <x v="1352"/>
    </i>
    <i>
      <x v="1353"/>
    </i>
    <i>
      <x v="1354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401"/>
    </i>
    <i>
      <x v="1402"/>
    </i>
    <i>
      <x v="1403"/>
    </i>
    <i>
      <x v="1405"/>
    </i>
    <i>
      <x v="1406"/>
    </i>
    <i>
      <x v="1410"/>
    </i>
    <i>
      <x v="1411"/>
    </i>
    <i>
      <x v="1413"/>
    </i>
    <i>
      <x v="1414"/>
    </i>
    <i>
      <x v="1415"/>
    </i>
    <i>
      <x v="1417"/>
    </i>
    <i>
      <x v="1422"/>
    </i>
    <i>
      <x v="1430"/>
    </i>
    <i>
      <x v="1432"/>
    </i>
    <i>
      <x v="1433"/>
    </i>
    <i>
      <x v="1435"/>
    </i>
    <i>
      <x v="1437"/>
    </i>
    <i>
      <x v="1438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3"/>
    </i>
    <i>
      <x v="1454"/>
    </i>
    <i>
      <x v="1455"/>
    </i>
    <i>
      <x v="1457"/>
    </i>
    <i>
      <x v="1458"/>
    </i>
  </rowItems>
  <colFields count="1">
    <field x="-2"/>
  </colFields>
  <colItems count="3">
    <i>
      <x/>
    </i>
    <i i="1">
      <x v="1"/>
    </i>
    <i i="2">
      <x v="2"/>
    </i>
  </colItems>
  <pageFields count="1">
    <pageField fld="26" item="1" hier="-1"/>
  </pageFields>
  <dataFields count="3">
    <dataField name="Sum of YearBuilt" fld="19" baseField="0" baseItem="0"/>
    <dataField name="Sum of YearRemodAdd" fld="21" baseField="0" baseItem="0"/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F972B-63B2-4AE0-8EE1-3E2BED25605A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D754" firstHeaderRow="0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750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9"/>
    </i>
    <i>
      <x v="30"/>
    </i>
    <i>
      <x v="33"/>
    </i>
    <i>
      <x v="37"/>
    </i>
    <i>
      <x v="39"/>
    </i>
    <i>
      <x v="40"/>
    </i>
    <i>
      <x v="41"/>
    </i>
    <i>
      <x v="42"/>
    </i>
    <i>
      <x v="43"/>
    </i>
    <i>
      <x v="44"/>
    </i>
    <i>
      <x v="49"/>
    </i>
    <i>
      <x v="51"/>
    </i>
    <i>
      <x v="52"/>
    </i>
    <i>
      <x v="53"/>
    </i>
    <i>
      <x v="54"/>
    </i>
    <i>
      <x v="55"/>
    </i>
    <i>
      <x v="59"/>
    </i>
    <i>
      <x v="63"/>
    </i>
    <i>
      <x v="66"/>
    </i>
    <i>
      <x v="68"/>
    </i>
    <i>
      <x v="69"/>
    </i>
    <i>
      <x v="70"/>
    </i>
    <i>
      <x v="74"/>
    </i>
    <i>
      <x v="75"/>
    </i>
    <i>
      <x v="76"/>
    </i>
    <i>
      <x v="78"/>
    </i>
    <i>
      <x v="79"/>
    </i>
    <i>
      <x v="80"/>
    </i>
    <i>
      <x v="83"/>
    </i>
    <i>
      <x v="85"/>
    </i>
    <i>
      <x v="88"/>
    </i>
    <i>
      <x v="90"/>
    </i>
    <i>
      <x v="91"/>
    </i>
    <i>
      <x v="95"/>
    </i>
    <i>
      <x v="97"/>
    </i>
    <i>
      <x v="98"/>
    </i>
    <i>
      <x v="99"/>
    </i>
    <i>
      <x v="101"/>
    </i>
    <i>
      <x v="102"/>
    </i>
    <i>
      <x v="104"/>
    </i>
    <i>
      <x v="107"/>
    </i>
    <i>
      <x v="109"/>
    </i>
    <i>
      <x v="110"/>
    </i>
    <i>
      <x v="113"/>
    </i>
    <i>
      <x v="116"/>
    </i>
    <i>
      <x v="118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1"/>
    </i>
    <i>
      <x v="184"/>
    </i>
    <i>
      <x v="185"/>
    </i>
    <i>
      <x v="186"/>
    </i>
    <i>
      <x v="187"/>
    </i>
    <i>
      <x v="188"/>
    </i>
    <i>
      <x v="190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9"/>
    </i>
    <i>
      <x v="260"/>
    </i>
    <i>
      <x v="265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93"/>
    </i>
    <i>
      <x v="294"/>
    </i>
    <i>
      <x v="295"/>
    </i>
    <i>
      <x v="296"/>
    </i>
    <i>
      <x v="298"/>
    </i>
    <i>
      <x v="300"/>
    </i>
    <i>
      <x v="303"/>
    </i>
    <i>
      <x v="306"/>
    </i>
    <i>
      <x v="307"/>
    </i>
    <i>
      <x v="308"/>
    </i>
    <i>
      <x v="310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45"/>
    </i>
    <i>
      <x v="347"/>
    </i>
    <i>
      <x v="351"/>
    </i>
    <i>
      <x v="352"/>
    </i>
    <i>
      <x v="356"/>
    </i>
    <i>
      <x v="357"/>
    </i>
    <i>
      <x v="358"/>
    </i>
    <i>
      <x v="360"/>
    </i>
    <i>
      <x v="361"/>
    </i>
    <i>
      <x v="364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4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2"/>
    </i>
    <i>
      <x v="424"/>
    </i>
    <i>
      <x v="425"/>
    </i>
    <i>
      <x v="426"/>
    </i>
    <i>
      <x v="427"/>
    </i>
    <i>
      <x v="429"/>
    </i>
    <i>
      <x v="430"/>
    </i>
    <i>
      <x v="432"/>
    </i>
    <i>
      <x v="434"/>
    </i>
    <i>
      <x v="436"/>
    </i>
    <i>
      <x v="441"/>
    </i>
    <i>
      <x v="442"/>
    </i>
    <i>
      <x v="445"/>
    </i>
    <i>
      <x v="448"/>
    </i>
    <i>
      <x v="451"/>
    </i>
    <i>
      <x v="454"/>
    </i>
    <i>
      <x v="455"/>
    </i>
    <i>
      <x v="456"/>
    </i>
    <i>
      <x v="457"/>
    </i>
    <i>
      <x v="459"/>
    </i>
    <i>
      <x v="462"/>
    </i>
    <i>
      <x v="464"/>
    </i>
    <i>
      <x v="466"/>
    </i>
    <i>
      <x v="469"/>
    </i>
    <i>
      <x v="470"/>
    </i>
    <i>
      <x v="471"/>
    </i>
    <i>
      <x v="475"/>
    </i>
    <i>
      <x v="486"/>
    </i>
    <i>
      <x v="487"/>
    </i>
    <i>
      <x v="488"/>
    </i>
    <i>
      <x v="490"/>
    </i>
    <i>
      <x v="491"/>
    </i>
    <i>
      <x v="493"/>
    </i>
    <i>
      <x v="495"/>
    </i>
    <i>
      <x v="496"/>
    </i>
    <i>
      <x v="497"/>
    </i>
    <i>
      <x v="499"/>
    </i>
    <i>
      <x v="500"/>
    </i>
    <i>
      <x v="502"/>
    </i>
    <i>
      <x v="504"/>
    </i>
    <i>
      <x v="505"/>
    </i>
    <i>
      <x v="506"/>
    </i>
    <i>
      <x v="509"/>
    </i>
    <i>
      <x v="512"/>
    </i>
    <i>
      <x v="513"/>
    </i>
    <i>
      <x v="514"/>
    </i>
    <i>
      <x v="516"/>
    </i>
    <i>
      <x v="521"/>
    </i>
    <i>
      <x v="522"/>
    </i>
    <i>
      <x v="529"/>
    </i>
    <i>
      <x v="530"/>
    </i>
    <i>
      <x v="533"/>
    </i>
    <i>
      <x v="535"/>
    </i>
    <i>
      <x v="537"/>
    </i>
    <i>
      <x v="538"/>
    </i>
    <i>
      <x v="545"/>
    </i>
    <i>
      <x v="546"/>
    </i>
    <i>
      <x v="547"/>
    </i>
    <i>
      <x v="550"/>
    </i>
    <i>
      <x v="551"/>
    </i>
    <i>
      <x v="555"/>
    </i>
    <i>
      <x v="556"/>
    </i>
    <i>
      <x v="557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2"/>
    </i>
    <i>
      <x v="587"/>
    </i>
    <i>
      <x v="589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9"/>
    </i>
    <i>
      <x v="611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5"/>
    </i>
    <i>
      <x v="658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5"/>
    </i>
    <i>
      <x v="692"/>
    </i>
    <i>
      <x v="693"/>
    </i>
    <i>
      <x v="694"/>
    </i>
    <i>
      <x v="695"/>
    </i>
    <i>
      <x v="696"/>
    </i>
    <i>
      <x v="697"/>
    </i>
    <i>
      <x v="701"/>
    </i>
    <i>
      <x v="705"/>
    </i>
    <i>
      <x v="709"/>
    </i>
    <i>
      <x v="711"/>
    </i>
    <i>
      <x v="712"/>
    </i>
    <i>
      <x v="713"/>
    </i>
    <i>
      <x v="715"/>
    </i>
    <i>
      <x v="718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4"/>
    </i>
    <i>
      <x v="749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1"/>
    </i>
    <i>
      <x v="783"/>
    </i>
    <i>
      <x v="785"/>
    </i>
    <i>
      <x v="786"/>
    </i>
    <i>
      <x v="791"/>
    </i>
    <i>
      <x v="795"/>
    </i>
    <i>
      <x v="796"/>
    </i>
    <i>
      <x v="797"/>
    </i>
    <i>
      <x v="799"/>
    </i>
    <i>
      <x v="801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6"/>
    </i>
    <i>
      <x v="837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49"/>
    </i>
    <i>
      <x v="852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3"/>
    </i>
    <i>
      <x v="874"/>
    </i>
    <i>
      <x v="876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0"/>
    </i>
    <i>
      <x v="923"/>
    </i>
    <i>
      <x v="924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4"/>
    </i>
    <i>
      <x v="985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4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1"/>
    </i>
    <i>
      <x v="1032"/>
    </i>
    <i>
      <x v="1034"/>
    </i>
    <i>
      <x v="1035"/>
    </i>
    <i>
      <x v="1039"/>
    </i>
    <i>
      <x v="1043"/>
    </i>
    <i>
      <x v="1044"/>
    </i>
    <i>
      <x v="1045"/>
    </i>
    <i>
      <x v="1052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1"/>
    </i>
    <i>
      <x v="1083"/>
    </i>
    <i>
      <x v="1085"/>
    </i>
    <i>
      <x v="1086"/>
    </i>
    <i>
      <x v="1090"/>
    </i>
    <i>
      <x v="1092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6"/>
    </i>
    <i>
      <x v="1111"/>
    </i>
    <i>
      <x v="1112"/>
    </i>
    <i>
      <x v="1118"/>
    </i>
    <i>
      <x v="1119"/>
    </i>
    <i>
      <x v="1120"/>
    </i>
    <i>
      <x v="1122"/>
    </i>
    <i>
      <x v="1124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9"/>
    </i>
    <i>
      <x v="1160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6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4"/>
    </i>
    <i>
      <x v="1205"/>
    </i>
    <i>
      <x v="1206"/>
    </i>
    <i>
      <x v="1208"/>
    </i>
    <i>
      <x v="1210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6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2"/>
    </i>
    <i>
      <x v="1309"/>
    </i>
    <i>
      <x v="1312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9"/>
    </i>
    <i>
      <x v="1350"/>
    </i>
    <i>
      <x v="1351"/>
    </i>
    <i>
      <x v="1355"/>
    </i>
    <i>
      <x v="1356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2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4"/>
    </i>
    <i>
      <x v="1436"/>
    </i>
    <i>
      <x v="1439"/>
    </i>
    <i>
      <x v="1440"/>
    </i>
    <i>
      <x v="1443"/>
    </i>
    <i>
      <x v="1445"/>
    </i>
    <i>
      <x v="1446"/>
    </i>
    <i>
      <x v="1449"/>
    </i>
    <i>
      <x v="1450"/>
    </i>
    <i>
      <x v="1456"/>
    </i>
    <i>
      <x v="1459"/>
    </i>
  </rowItems>
  <colFields count="1">
    <field x="-2"/>
  </colFields>
  <colItems count="3">
    <i>
      <x/>
    </i>
    <i i="1">
      <x v="1"/>
    </i>
    <i i="2">
      <x v="2"/>
    </i>
  </colItems>
  <pageFields count="1">
    <pageField fld="26" item="0" hier="-1"/>
  </pageFields>
  <dataFields count="3">
    <dataField name="Sum of YearBuilt" fld="19" baseField="0" baseItem="0"/>
    <dataField name="Sum of YearRemodAdd" fld="21" baseField="0" baseItem="0"/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256B0-8171-4062-B0EA-3FFCA1B87944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730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4"/>
        <item x="3"/>
        <item t="default"/>
      </items>
    </pivotField>
    <pivotField axis="axisPage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726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16" item="2" hier="-1"/>
  </pageFields>
  <dataFields count="1"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4919A-4B65-4D16-8AC8-6D9E4051EF16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738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4"/>
        <item x="3"/>
        <item t="default"/>
      </items>
    </pivotField>
    <pivotField axis="axisPage" multipleItemSelectionAllowed="1" showAll="0">
      <items count="9">
        <item x="2"/>
        <item x="3"/>
        <item h="1" x="1"/>
        <item x="7"/>
        <item x="6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734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5"/>
    </i>
    <i>
      <x v="20"/>
    </i>
    <i>
      <x v="21"/>
    </i>
    <i>
      <x v="30"/>
    </i>
    <i>
      <x v="35"/>
    </i>
    <i>
      <x v="42"/>
    </i>
    <i>
      <x v="46"/>
    </i>
    <i>
      <x v="48"/>
    </i>
    <i>
      <x v="50"/>
    </i>
    <i>
      <x v="51"/>
    </i>
    <i>
      <x v="54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5"/>
    </i>
    <i>
      <x v="77"/>
    </i>
    <i>
      <x v="79"/>
    </i>
    <i>
      <x v="80"/>
    </i>
    <i>
      <x v="84"/>
    </i>
    <i>
      <x v="85"/>
    </i>
    <i>
      <x v="86"/>
    </i>
    <i>
      <x v="87"/>
    </i>
    <i>
      <x v="88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1"/>
    </i>
    <i>
      <x v="112"/>
    </i>
    <i>
      <x v="114"/>
    </i>
    <i>
      <x v="115"/>
    </i>
    <i>
      <x v="118"/>
    </i>
    <i>
      <x v="119"/>
    </i>
    <i>
      <x v="120"/>
    </i>
    <i>
      <x v="121"/>
    </i>
    <i>
      <x v="125"/>
    </i>
    <i>
      <x v="127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3"/>
    </i>
    <i>
      <x v="165"/>
    </i>
    <i>
      <x v="167"/>
    </i>
    <i>
      <x v="168"/>
    </i>
    <i>
      <x v="170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3"/>
    </i>
    <i>
      <x v="255"/>
    </i>
    <i>
      <x v="256"/>
    </i>
    <i>
      <x v="258"/>
    </i>
    <i>
      <x v="260"/>
    </i>
    <i>
      <x v="261"/>
    </i>
    <i>
      <x v="262"/>
    </i>
    <i>
      <x v="263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70"/>
    </i>
    <i>
      <x v="371"/>
    </i>
    <i>
      <x v="374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6"/>
    </i>
    <i>
      <x v="387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6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0"/>
    </i>
    <i>
      <x v="423"/>
    </i>
    <i>
      <x v="425"/>
    </i>
    <i>
      <x v="426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2"/>
    </i>
    <i>
      <x v="477"/>
    </i>
    <i>
      <x v="482"/>
    </i>
    <i>
      <x v="488"/>
    </i>
    <i>
      <x v="489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4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0"/>
    </i>
    <i>
      <x v="531"/>
    </i>
    <i>
      <x v="534"/>
    </i>
    <i>
      <x v="535"/>
    </i>
    <i>
      <x v="536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4"/>
    </i>
    <i>
      <x v="555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69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2"/>
    </i>
    <i>
      <x v="583"/>
    </i>
    <i>
      <x v="584"/>
    </i>
    <i>
      <x v="587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9"/>
    </i>
    <i>
      <x v="621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5"/>
    </i>
    <i>
      <x v="637"/>
    </i>
    <i>
      <x v="641"/>
    </i>
    <i>
      <x v="642"/>
    </i>
    <i>
      <x v="643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3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29"/>
    </i>
    <i>
      <x v="731"/>
    </i>
    <i>
      <x v="732"/>
    </i>
    <i>
      <x v="735"/>
    </i>
    <i>
      <x v="737"/>
    </i>
    <i>
      <x v="739"/>
    </i>
    <i>
      <x v="740"/>
    </i>
    <i>
      <x v="743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70"/>
    </i>
    <i>
      <x v="772"/>
    </i>
    <i>
      <x v="779"/>
    </i>
    <i>
      <x v="781"/>
    </i>
    <i>
      <x v="783"/>
    </i>
    <i>
      <x v="784"/>
    </i>
    <i>
      <x v="786"/>
    </i>
    <i>
      <x v="787"/>
    </i>
    <i>
      <x v="789"/>
    </i>
    <i>
      <x v="791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6"/>
    </i>
    <i>
      <x v="807"/>
    </i>
    <i>
      <x v="808"/>
    </i>
    <i>
      <x v="809"/>
    </i>
    <i>
      <x v="814"/>
    </i>
    <i>
      <x v="818"/>
    </i>
    <i>
      <x v="820"/>
    </i>
    <i>
      <x v="822"/>
    </i>
    <i>
      <x v="823"/>
    </i>
    <i>
      <x v="826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2"/>
    </i>
    <i>
      <x v="853"/>
    </i>
    <i>
      <x v="856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78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8"/>
    </i>
    <i>
      <x v="952"/>
    </i>
    <i>
      <x v="953"/>
    </i>
    <i>
      <x v="954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69"/>
    </i>
    <i>
      <x v="970"/>
    </i>
    <i>
      <x v="971"/>
    </i>
    <i>
      <x v="974"/>
    </i>
    <i>
      <x v="975"/>
    </i>
    <i>
      <x v="980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5"/>
    </i>
    <i>
      <x v="1007"/>
    </i>
    <i>
      <x v="1009"/>
    </i>
    <i>
      <x v="1010"/>
    </i>
    <i>
      <x v="1012"/>
    </i>
    <i>
      <x v="1015"/>
    </i>
    <i>
      <x v="1018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39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5"/>
    </i>
    <i>
      <x v="1076"/>
    </i>
    <i>
      <x v="1084"/>
    </i>
    <i>
      <x v="1085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16"/>
    </i>
    <i>
      <x v="1118"/>
    </i>
    <i>
      <x v="1124"/>
    </i>
    <i>
      <x v="1128"/>
    </i>
    <i>
      <x v="1129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6"/>
    </i>
    <i>
      <x v="1159"/>
    </i>
    <i>
      <x v="1160"/>
    </i>
    <i>
      <x v="1163"/>
    </i>
    <i>
      <x v="1164"/>
    </i>
    <i>
      <x v="1167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3"/>
    </i>
    <i>
      <x v="1214"/>
    </i>
    <i>
      <x v="1216"/>
    </i>
    <i>
      <x v="1218"/>
    </i>
    <i>
      <x v="1219"/>
    </i>
    <i>
      <x v="1222"/>
    </i>
    <i>
      <x v="1224"/>
    </i>
    <i>
      <x v="1225"/>
    </i>
    <i>
      <x v="1226"/>
    </i>
    <i>
      <x v="1229"/>
    </i>
    <i>
      <x v="1230"/>
    </i>
    <i>
      <x v="1231"/>
    </i>
    <i>
      <x v="1234"/>
    </i>
    <i>
      <x v="1235"/>
    </i>
    <i>
      <x v="1236"/>
    </i>
    <i>
      <x v="1237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53"/>
    </i>
    <i>
      <x v="1254"/>
    </i>
    <i>
      <x v="1255"/>
    </i>
    <i>
      <x v="1258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3"/>
    </i>
    <i>
      <x v="1284"/>
    </i>
    <i>
      <x v="1285"/>
    </i>
    <i>
      <x v="1289"/>
    </i>
    <i>
      <x v="1290"/>
    </i>
    <i>
      <x v="1291"/>
    </i>
    <i>
      <x v="1292"/>
    </i>
    <i>
      <x v="1293"/>
    </i>
    <i>
      <x v="1297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1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1"/>
    </i>
    <i>
      <x v="1372"/>
    </i>
    <i>
      <x v="1374"/>
    </i>
    <i>
      <x v="1377"/>
    </i>
    <i>
      <x v="1378"/>
    </i>
    <i>
      <x v="1379"/>
    </i>
    <i>
      <x v="1382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3"/>
    </i>
    <i>
      <x v="1426"/>
    </i>
    <i>
      <x v="1427"/>
    </i>
    <i>
      <x v="1430"/>
    </i>
    <i>
      <x v="1433"/>
    </i>
    <i>
      <x v="1439"/>
    </i>
    <i>
      <x v="1440"/>
    </i>
    <i>
      <x v="1442"/>
    </i>
    <i>
      <x v="1443"/>
    </i>
    <i>
      <x v="1445"/>
    </i>
    <i>
      <x v="1447"/>
    </i>
    <i>
      <x v="1448"/>
    </i>
    <i>
      <x v="1449"/>
    </i>
    <i>
      <x v="1450"/>
    </i>
    <i>
      <x v="1452"/>
    </i>
    <i>
      <x v="1455"/>
    </i>
    <i>
      <x v="1457"/>
    </i>
  </rowItems>
  <colItems count="1">
    <i/>
  </colItems>
  <pageFields count="1">
    <pageField fld="16" hier="-1"/>
  </pageFields>
  <dataFields count="1"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B565A-FF4E-4D07-A765-CDDCB0546A62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1370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2"/>
        <item h="1"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 sortType="ascending">
      <items count="56">
        <item x="52"/>
        <item x="31"/>
        <item x="9"/>
        <item x="50"/>
        <item x="26"/>
        <item x="14"/>
        <item x="35"/>
        <item x="41"/>
        <item x="5"/>
        <item x="17"/>
        <item x="44"/>
        <item x="53"/>
        <item x="7"/>
        <item x="21"/>
        <item x="27"/>
        <item x="4"/>
        <item x="39"/>
        <item x="3"/>
        <item x="32"/>
        <item x="0"/>
        <item x="36"/>
        <item x="29"/>
        <item x="40"/>
        <item x="34"/>
        <item x="49"/>
        <item x="43"/>
        <item x="13"/>
        <item x="42"/>
        <item x="48"/>
        <item x="8"/>
        <item x="45"/>
        <item x="23"/>
        <item x="28"/>
        <item x="1"/>
        <item x="11"/>
        <item x="16"/>
        <item x="19"/>
        <item x="51"/>
        <item x="18"/>
        <item x="15"/>
        <item x="25"/>
        <item x="38"/>
        <item x="10"/>
        <item x="12"/>
        <item x="22"/>
        <item x="20"/>
        <item x="37"/>
        <item x="33"/>
        <item x="6"/>
        <item x="46"/>
        <item x="30"/>
        <item x="24"/>
        <item x="54"/>
        <item x="2"/>
        <item x="47"/>
        <item t="default"/>
      </items>
    </pivotField>
    <pivotField showAll="0"/>
    <pivotField showAll="0"/>
    <pivotField dataField="1" numFmtId="164" showAll="0"/>
  </pivotFields>
  <rowFields count="1">
    <field x="0"/>
  </rowFields>
  <rowItems count="1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3"/>
    </i>
    <i>
      <x v="1274"/>
    </i>
    <i>
      <x v="1275"/>
    </i>
    <i>
      <x v="1278"/>
    </i>
    <i>
      <x v="1279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0" hier="-1"/>
  </pageFields>
  <dataFields count="1"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CB68E-B31F-485D-8DF8-24B87AEBDC4A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98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 sortType="ascending">
      <items count="56">
        <item x="52"/>
        <item x="31"/>
        <item x="9"/>
        <item x="50"/>
        <item x="26"/>
        <item x="14"/>
        <item x="35"/>
        <item x="41"/>
        <item x="5"/>
        <item x="17"/>
        <item x="44"/>
        <item x="53"/>
        <item x="7"/>
        <item x="21"/>
        <item x="27"/>
        <item x="4"/>
        <item x="39"/>
        <item x="3"/>
        <item x="32"/>
        <item x="0"/>
        <item x="36"/>
        <item x="29"/>
        <item x="40"/>
        <item x="34"/>
        <item x="49"/>
        <item x="43"/>
        <item x="13"/>
        <item x="42"/>
        <item x="48"/>
        <item x="8"/>
        <item x="45"/>
        <item x="23"/>
        <item x="28"/>
        <item x="1"/>
        <item x="11"/>
        <item x="16"/>
        <item x="19"/>
        <item x="51"/>
        <item x="18"/>
        <item x="15"/>
        <item x="25"/>
        <item x="38"/>
        <item x="10"/>
        <item x="12"/>
        <item x="22"/>
        <item x="20"/>
        <item x="37"/>
        <item x="33"/>
        <item x="6"/>
        <item x="46"/>
        <item x="30"/>
        <item x="24"/>
        <item x="54"/>
        <item x="2"/>
        <item x="47"/>
        <item t="default"/>
      </items>
    </pivotField>
    <pivotField showAll="0"/>
    <pivotField showAll="0"/>
    <pivotField dataField="1" numFmtId="164" showAll="0"/>
  </pivotFields>
  <rowFields count="1">
    <field x="0"/>
  </rowFields>
  <rowItems count="94">
    <i>
      <x v="16"/>
    </i>
    <i>
      <x v="28"/>
    </i>
    <i>
      <x v="31"/>
    </i>
    <i>
      <x v="42"/>
    </i>
    <i>
      <x v="43"/>
    </i>
    <i>
      <x v="46"/>
    </i>
    <i>
      <x v="58"/>
    </i>
    <i>
      <x v="120"/>
    </i>
    <i>
      <x v="124"/>
    </i>
    <i>
      <x v="147"/>
    </i>
    <i>
      <x v="152"/>
    </i>
    <i>
      <x v="160"/>
    </i>
    <i>
      <x v="178"/>
    </i>
    <i>
      <x v="186"/>
    </i>
    <i>
      <x v="191"/>
    </i>
    <i>
      <x v="206"/>
    </i>
    <i>
      <x v="213"/>
    </i>
    <i>
      <x v="237"/>
    </i>
    <i>
      <x v="249"/>
    </i>
    <i>
      <x v="271"/>
    </i>
    <i>
      <x v="272"/>
    </i>
    <i>
      <x v="295"/>
    </i>
    <i>
      <x v="326"/>
    </i>
    <i>
      <x v="346"/>
    </i>
    <i>
      <x v="359"/>
    </i>
    <i>
      <x v="360"/>
    </i>
    <i>
      <x v="376"/>
    </i>
    <i>
      <x v="388"/>
    </i>
    <i>
      <x v="391"/>
    </i>
    <i>
      <x v="414"/>
    </i>
    <i>
      <x v="435"/>
    </i>
    <i>
      <x v="457"/>
    </i>
    <i>
      <x v="518"/>
    </i>
    <i>
      <x v="529"/>
    </i>
    <i>
      <x v="536"/>
    </i>
    <i>
      <x v="564"/>
    </i>
    <i>
      <x v="580"/>
    </i>
    <i>
      <x v="660"/>
    </i>
    <i>
      <x v="661"/>
    </i>
    <i>
      <x v="664"/>
    </i>
    <i>
      <x v="684"/>
    </i>
    <i>
      <x v="685"/>
    </i>
    <i>
      <x v="706"/>
    </i>
    <i>
      <x v="714"/>
    </i>
    <i>
      <x v="720"/>
    </i>
    <i>
      <x v="737"/>
    </i>
    <i>
      <x v="757"/>
    </i>
    <i>
      <x v="764"/>
    </i>
    <i>
      <x v="769"/>
    </i>
    <i>
      <x v="770"/>
    </i>
    <i>
      <x v="792"/>
    </i>
    <i>
      <x v="815"/>
    </i>
    <i>
      <x v="817"/>
    </i>
    <i>
      <x v="820"/>
    </i>
    <i>
      <x v="828"/>
    </i>
    <i>
      <x v="832"/>
    </i>
    <i>
      <x v="845"/>
    </i>
    <i>
      <x v="847"/>
    </i>
    <i>
      <x v="879"/>
    </i>
    <i>
      <x v="881"/>
    </i>
    <i>
      <x v="885"/>
    </i>
    <i>
      <x v="903"/>
    </i>
    <i>
      <x v="911"/>
    </i>
    <i>
      <x v="944"/>
    </i>
    <i>
      <x v="954"/>
    </i>
    <i>
      <x v="1008"/>
    </i>
    <i>
      <x v="1017"/>
    </i>
    <i>
      <x v="1035"/>
    </i>
    <i>
      <x v="1045"/>
    </i>
    <i>
      <x v="1064"/>
    </i>
    <i>
      <x v="1107"/>
    </i>
    <i>
      <x v="1141"/>
    </i>
    <i>
      <x v="1161"/>
    </i>
    <i>
      <x v="1169"/>
    </i>
    <i>
      <x v="1176"/>
    </i>
    <i>
      <x v="1205"/>
    </i>
    <i>
      <x v="1209"/>
    </i>
    <i>
      <x v="1213"/>
    </i>
    <i>
      <x v="1226"/>
    </i>
    <i>
      <x v="1260"/>
    </i>
    <i>
      <x v="1272"/>
    </i>
    <i>
      <x v="1276"/>
    </i>
    <i>
      <x v="1277"/>
    </i>
    <i>
      <x v="1281"/>
    </i>
    <i>
      <x v="1300"/>
    </i>
    <i>
      <x v="1318"/>
    </i>
    <i>
      <x v="1346"/>
    </i>
    <i>
      <x v="1353"/>
    </i>
    <i>
      <x v="1357"/>
    </i>
    <i>
      <x v="1388"/>
    </i>
    <i>
      <x v="1403"/>
    </i>
    <i>
      <x v="1409"/>
    </i>
    <i>
      <x v="1423"/>
    </i>
    <i>
      <x v="1446"/>
    </i>
  </rowItems>
  <colItems count="1">
    <i/>
  </colItems>
  <pageFields count="1">
    <pageField fld="10" item="1" hier="-1"/>
  </pageFields>
  <dataFields count="1"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B1B19-1919-4222-874E-155F81DD080A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1201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1197">
    <i>
      <x/>
    </i>
    <i>
      <x v="1"/>
    </i>
    <i>
      <x v="2"/>
    </i>
    <i>
      <x v="4"/>
    </i>
    <i>
      <x v="5"/>
    </i>
    <i>
      <x v="6"/>
    </i>
    <i>
      <x v="8"/>
    </i>
    <i>
      <x v="10"/>
    </i>
    <i>
      <x v="11"/>
    </i>
    <i>
      <x v="12"/>
    </i>
    <i>
      <x v="13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0"/>
    </i>
    <i>
      <x v="73"/>
    </i>
    <i>
      <x v="75"/>
    </i>
    <i>
      <x v="76"/>
    </i>
    <i>
      <x v="77"/>
    </i>
    <i>
      <x v="78"/>
    </i>
    <i>
      <x v="81"/>
    </i>
    <i>
      <x v="82"/>
    </i>
    <i>
      <x v="83"/>
    </i>
    <i>
      <x v="84"/>
    </i>
    <i>
      <x v="86"/>
    </i>
    <i>
      <x v="89"/>
    </i>
    <i>
      <x v="90"/>
    </i>
    <i>
      <x v="91"/>
    </i>
    <i>
      <x v="92"/>
    </i>
    <i>
      <x v="94"/>
    </i>
    <i>
      <x v="96"/>
    </i>
    <i>
      <x v="97"/>
    </i>
    <i>
      <x v="99"/>
    </i>
    <i>
      <x v="100"/>
    </i>
    <i>
      <x v="101"/>
    </i>
    <i>
      <x v="102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6"/>
    </i>
    <i>
      <x v="119"/>
    </i>
    <i>
      <x v="120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3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3"/>
    </i>
    <i>
      <x v="156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70"/>
    </i>
    <i>
      <x v="172"/>
    </i>
    <i>
      <x v="173"/>
    </i>
    <i>
      <x v="174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1"/>
    </i>
    <i>
      <x v="203"/>
    </i>
    <i>
      <x v="204"/>
    </i>
    <i>
      <x v="206"/>
    </i>
    <i>
      <x v="207"/>
    </i>
    <i>
      <x v="208"/>
    </i>
    <i>
      <x v="209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4"/>
    </i>
    <i>
      <x v="265"/>
    </i>
    <i>
      <x v="266"/>
    </i>
    <i>
      <x v="267"/>
    </i>
    <i>
      <x v="268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7"/>
    </i>
    <i>
      <x v="318"/>
    </i>
    <i>
      <x v="319"/>
    </i>
    <i>
      <x v="321"/>
    </i>
    <i>
      <x v="322"/>
    </i>
    <i>
      <x v="323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2"/>
    </i>
    <i>
      <x v="404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8"/>
    </i>
    <i>
      <x v="449"/>
    </i>
    <i>
      <x v="450"/>
    </i>
    <i>
      <x v="451"/>
    </i>
    <i>
      <x v="453"/>
    </i>
    <i>
      <x v="454"/>
    </i>
    <i>
      <x v="455"/>
    </i>
    <i>
      <x v="456"/>
    </i>
    <i>
      <x v="457"/>
    </i>
    <i>
      <x v="458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4"/>
    </i>
    <i>
      <x v="515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60"/>
    </i>
    <i>
      <x v="661"/>
    </i>
    <i>
      <x v="663"/>
    </i>
    <i>
      <x v="664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90"/>
    </i>
    <i>
      <x v="692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7"/>
    </i>
    <i>
      <x v="729"/>
    </i>
    <i>
      <x v="730"/>
    </i>
    <i>
      <x v="732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2"/>
    </i>
    <i>
      <x v="793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5"/>
    </i>
    <i>
      <x v="817"/>
    </i>
    <i>
      <x v="818"/>
    </i>
    <i>
      <x v="819"/>
    </i>
    <i>
      <x v="820"/>
    </i>
    <i>
      <x v="821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6"/>
    </i>
    <i>
      <x v="857"/>
    </i>
    <i>
      <x v="858"/>
    </i>
    <i>
      <x v="861"/>
    </i>
    <i>
      <x v="863"/>
    </i>
    <i>
      <x v="864"/>
    </i>
    <i>
      <x v="865"/>
    </i>
    <i>
      <x v="866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2"/>
    </i>
    <i>
      <x v="923"/>
    </i>
    <i>
      <x v="924"/>
    </i>
    <i>
      <x v="926"/>
    </i>
    <i>
      <x v="927"/>
    </i>
    <i>
      <x v="928"/>
    </i>
    <i>
      <x v="930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5"/>
    </i>
    <i>
      <x v="976"/>
    </i>
    <i>
      <x v="977"/>
    </i>
    <i>
      <x v="978"/>
    </i>
    <i>
      <x v="982"/>
    </i>
    <i>
      <x v="984"/>
    </i>
    <i>
      <x v="985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2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3"/>
    </i>
    <i>
      <x v="1055"/>
    </i>
    <i>
      <x v="1056"/>
    </i>
    <i>
      <x v="1057"/>
    </i>
    <i>
      <x v="1058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8"/>
    </i>
    <i>
      <x v="1079"/>
    </i>
    <i>
      <x v="1080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7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7"/>
    </i>
    <i>
      <x v="1138"/>
    </i>
    <i>
      <x v="1139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1"/>
    </i>
    <i>
      <x v="1183"/>
    </i>
    <i>
      <x v="1184"/>
    </i>
    <i>
      <x v="1185"/>
    </i>
    <i>
      <x v="1188"/>
    </i>
    <i>
      <x v="1189"/>
    </i>
    <i>
      <x v="1190"/>
    </i>
    <i>
      <x v="1191"/>
    </i>
    <i>
      <x v="1192"/>
    </i>
    <i>
      <x v="1193"/>
    </i>
    <i>
      <x v="1195"/>
    </i>
    <i>
      <x v="1196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2"/>
    </i>
    <i>
      <x v="1253"/>
    </i>
    <i>
      <x v="1254"/>
    </i>
    <i>
      <x v="1255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1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4"/>
    </i>
    <i>
      <x v="1315"/>
    </i>
    <i>
      <x v="1316"/>
    </i>
    <i>
      <x v="1318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1"/>
    </i>
    <i>
      <x v="1402"/>
    </i>
    <i>
      <x v="1403"/>
    </i>
    <i>
      <x v="1405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0" hier="-1"/>
  </pageFields>
  <dataFields count="1"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74FBA-1CD0-4032-829D-3A74AEBC58D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267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263">
    <i>
      <x v="3"/>
    </i>
    <i>
      <x v="7"/>
    </i>
    <i>
      <x v="9"/>
    </i>
    <i>
      <x v="14"/>
    </i>
    <i>
      <x v="15"/>
    </i>
    <i>
      <x v="20"/>
    </i>
    <i>
      <x v="25"/>
    </i>
    <i>
      <x v="26"/>
    </i>
    <i>
      <x v="32"/>
    </i>
    <i>
      <x v="36"/>
    </i>
    <i>
      <x v="50"/>
    </i>
    <i>
      <x v="52"/>
    </i>
    <i>
      <x v="57"/>
    </i>
    <i>
      <x v="68"/>
    </i>
    <i>
      <x v="69"/>
    </i>
    <i>
      <x v="71"/>
    </i>
    <i>
      <x v="72"/>
    </i>
    <i>
      <x v="74"/>
    </i>
    <i>
      <x v="79"/>
    </i>
    <i>
      <x v="80"/>
    </i>
    <i>
      <x v="85"/>
    </i>
    <i>
      <x v="87"/>
    </i>
    <i>
      <x v="88"/>
    </i>
    <i>
      <x v="93"/>
    </i>
    <i>
      <x v="95"/>
    </i>
    <i>
      <x v="98"/>
    </i>
    <i>
      <x v="103"/>
    </i>
    <i>
      <x v="104"/>
    </i>
    <i>
      <x v="108"/>
    </i>
    <i>
      <x v="113"/>
    </i>
    <i>
      <x v="115"/>
    </i>
    <i>
      <x v="117"/>
    </i>
    <i>
      <x v="118"/>
    </i>
    <i>
      <x v="122"/>
    </i>
    <i>
      <x v="130"/>
    </i>
    <i>
      <x v="131"/>
    </i>
    <i>
      <x v="132"/>
    </i>
    <i>
      <x v="136"/>
    </i>
    <i>
      <x v="142"/>
    </i>
    <i>
      <x v="146"/>
    </i>
    <i>
      <x v="150"/>
    </i>
    <i>
      <x v="154"/>
    </i>
    <i>
      <x v="155"/>
    </i>
    <i>
      <x v="157"/>
    </i>
    <i>
      <x v="158"/>
    </i>
    <i>
      <x v="159"/>
    </i>
    <i>
      <x v="162"/>
    </i>
    <i>
      <x v="164"/>
    </i>
    <i>
      <x v="169"/>
    </i>
    <i>
      <x v="171"/>
    </i>
    <i>
      <x v="175"/>
    </i>
    <i>
      <x v="176"/>
    </i>
    <i>
      <x v="197"/>
    </i>
    <i>
      <x v="198"/>
    </i>
    <i>
      <x v="200"/>
    </i>
    <i>
      <x v="202"/>
    </i>
    <i>
      <x v="205"/>
    </i>
    <i>
      <x v="211"/>
    </i>
    <i>
      <x v="218"/>
    </i>
    <i>
      <x v="233"/>
    </i>
    <i>
      <x v="242"/>
    </i>
    <i>
      <x v="243"/>
    </i>
    <i>
      <x v="260"/>
    </i>
    <i>
      <x v="262"/>
    </i>
    <i>
      <x v="263"/>
    </i>
    <i>
      <x v="269"/>
    </i>
    <i>
      <x v="274"/>
    </i>
    <i>
      <x v="277"/>
    </i>
    <i>
      <x v="287"/>
    </i>
    <i>
      <x v="293"/>
    </i>
    <i>
      <x v="300"/>
    </i>
    <i>
      <x v="302"/>
    </i>
    <i>
      <x v="303"/>
    </i>
    <i>
      <x v="316"/>
    </i>
    <i>
      <x v="320"/>
    </i>
    <i>
      <x v="324"/>
    </i>
    <i>
      <x v="329"/>
    </i>
    <i>
      <x v="335"/>
    </i>
    <i>
      <x v="336"/>
    </i>
    <i>
      <x v="338"/>
    </i>
    <i>
      <x v="362"/>
    </i>
    <i>
      <x v="367"/>
    </i>
    <i>
      <x v="369"/>
    </i>
    <i>
      <x v="377"/>
    </i>
    <i>
      <x v="378"/>
    </i>
    <i>
      <x v="383"/>
    </i>
    <i>
      <x v="384"/>
    </i>
    <i>
      <x v="393"/>
    </i>
    <i>
      <x v="398"/>
    </i>
    <i>
      <x v="403"/>
    </i>
    <i>
      <x v="405"/>
    </i>
    <i>
      <x v="408"/>
    </i>
    <i>
      <x v="429"/>
    </i>
    <i>
      <x v="433"/>
    </i>
    <i>
      <x v="439"/>
    </i>
    <i>
      <x v="445"/>
    </i>
    <i>
      <x v="446"/>
    </i>
    <i>
      <x v="447"/>
    </i>
    <i>
      <x v="452"/>
    </i>
    <i>
      <x v="459"/>
    </i>
    <i>
      <x v="469"/>
    </i>
    <i>
      <x v="470"/>
    </i>
    <i>
      <x v="475"/>
    </i>
    <i>
      <x v="482"/>
    </i>
    <i>
      <x v="484"/>
    </i>
    <i>
      <x v="488"/>
    </i>
    <i>
      <x v="492"/>
    </i>
    <i>
      <x v="502"/>
    </i>
    <i>
      <x v="509"/>
    </i>
    <i>
      <x v="512"/>
    </i>
    <i>
      <x v="513"/>
    </i>
    <i>
      <x v="516"/>
    </i>
    <i>
      <x v="521"/>
    </i>
    <i>
      <x v="522"/>
    </i>
    <i>
      <x v="545"/>
    </i>
    <i>
      <x v="565"/>
    </i>
    <i>
      <x v="569"/>
    </i>
    <i>
      <x v="572"/>
    </i>
    <i>
      <x v="578"/>
    </i>
    <i>
      <x v="591"/>
    </i>
    <i>
      <x v="606"/>
    </i>
    <i>
      <x v="617"/>
    </i>
    <i>
      <x v="625"/>
    </i>
    <i>
      <x v="629"/>
    </i>
    <i>
      <x v="630"/>
    </i>
    <i>
      <x v="633"/>
    </i>
    <i>
      <x v="645"/>
    </i>
    <i>
      <x v="659"/>
    </i>
    <i>
      <x v="662"/>
    </i>
    <i>
      <x v="665"/>
    </i>
    <i>
      <x v="668"/>
    </i>
    <i>
      <x v="683"/>
    </i>
    <i>
      <x v="689"/>
    </i>
    <i>
      <x v="691"/>
    </i>
    <i>
      <x v="693"/>
    </i>
    <i>
      <x v="694"/>
    </i>
    <i>
      <x v="726"/>
    </i>
    <i>
      <x v="728"/>
    </i>
    <i>
      <x v="731"/>
    </i>
    <i>
      <x v="733"/>
    </i>
    <i>
      <x v="734"/>
    </i>
    <i>
      <x v="747"/>
    </i>
    <i>
      <x v="750"/>
    </i>
    <i>
      <x v="774"/>
    </i>
    <i>
      <x v="783"/>
    </i>
    <i>
      <x v="788"/>
    </i>
    <i>
      <x v="791"/>
    </i>
    <i>
      <x v="794"/>
    </i>
    <i>
      <x v="799"/>
    </i>
    <i>
      <x v="809"/>
    </i>
    <i>
      <x v="816"/>
    </i>
    <i>
      <x v="822"/>
    </i>
    <i>
      <x v="830"/>
    </i>
    <i>
      <x v="843"/>
    </i>
    <i>
      <x v="853"/>
    </i>
    <i>
      <x v="855"/>
    </i>
    <i>
      <x v="859"/>
    </i>
    <i>
      <x v="860"/>
    </i>
    <i>
      <x v="862"/>
    </i>
    <i>
      <x v="867"/>
    </i>
    <i>
      <x v="868"/>
    </i>
    <i>
      <x v="872"/>
    </i>
    <i>
      <x v="882"/>
    </i>
    <i>
      <x v="886"/>
    </i>
    <i>
      <x v="890"/>
    </i>
    <i>
      <x v="906"/>
    </i>
    <i>
      <x v="910"/>
    </i>
    <i>
      <x v="918"/>
    </i>
    <i>
      <x v="919"/>
    </i>
    <i>
      <x v="925"/>
    </i>
    <i>
      <x v="929"/>
    </i>
    <i>
      <x v="932"/>
    </i>
    <i>
      <x v="945"/>
    </i>
    <i>
      <x v="951"/>
    </i>
    <i>
      <x v="961"/>
    </i>
    <i>
      <x v="962"/>
    </i>
    <i>
      <x v="963"/>
    </i>
    <i>
      <x v="964"/>
    </i>
    <i>
      <x v="973"/>
    </i>
    <i>
      <x v="974"/>
    </i>
    <i>
      <x v="979"/>
    </i>
    <i>
      <x v="980"/>
    </i>
    <i>
      <x v="981"/>
    </i>
    <i>
      <x v="983"/>
    </i>
    <i>
      <x v="986"/>
    </i>
    <i>
      <x v="991"/>
    </i>
    <i>
      <x v="1000"/>
    </i>
    <i>
      <x v="1001"/>
    </i>
    <i>
      <x v="1003"/>
    </i>
    <i>
      <x v="1024"/>
    </i>
    <i>
      <x v="1025"/>
    </i>
    <i>
      <x v="1031"/>
    </i>
    <i>
      <x v="1032"/>
    </i>
    <i>
      <x v="1040"/>
    </i>
    <i>
      <x v="1051"/>
    </i>
    <i>
      <x v="1052"/>
    </i>
    <i>
      <x v="1054"/>
    </i>
    <i>
      <x v="1059"/>
    </i>
    <i>
      <x v="1073"/>
    </i>
    <i>
      <x v="1077"/>
    </i>
    <i>
      <x v="1081"/>
    </i>
    <i>
      <x v="1084"/>
    </i>
    <i>
      <x v="1090"/>
    </i>
    <i>
      <x v="1093"/>
    </i>
    <i>
      <x v="1103"/>
    </i>
    <i>
      <x v="1105"/>
    </i>
    <i>
      <x v="1106"/>
    </i>
    <i>
      <x v="1112"/>
    </i>
    <i>
      <x v="1122"/>
    </i>
    <i>
      <x v="1127"/>
    </i>
    <i>
      <x v="1135"/>
    </i>
    <i>
      <x v="1140"/>
    </i>
    <i>
      <x v="1153"/>
    </i>
    <i>
      <x v="1155"/>
    </i>
    <i>
      <x v="1166"/>
    </i>
    <i>
      <x v="1168"/>
    </i>
    <i>
      <x v="1179"/>
    </i>
    <i>
      <x v="1180"/>
    </i>
    <i>
      <x v="1182"/>
    </i>
    <i>
      <x v="1186"/>
    </i>
    <i>
      <x v="1187"/>
    </i>
    <i>
      <x v="1194"/>
    </i>
    <i>
      <x v="1197"/>
    </i>
    <i>
      <x v="1201"/>
    </i>
    <i>
      <x v="1202"/>
    </i>
    <i>
      <x v="1227"/>
    </i>
    <i>
      <x v="1228"/>
    </i>
    <i>
      <x v="1244"/>
    </i>
    <i>
      <x v="1250"/>
    </i>
    <i>
      <x v="1251"/>
    </i>
    <i>
      <x v="1256"/>
    </i>
    <i>
      <x v="1257"/>
    </i>
    <i>
      <x v="1273"/>
    </i>
    <i>
      <x v="1274"/>
    </i>
    <i>
      <x v="1275"/>
    </i>
    <i>
      <x v="1283"/>
    </i>
    <i>
      <x v="1290"/>
    </i>
    <i>
      <x v="1292"/>
    </i>
    <i>
      <x v="1298"/>
    </i>
    <i>
      <x v="1305"/>
    </i>
    <i>
      <x v="1313"/>
    </i>
    <i>
      <x v="1317"/>
    </i>
    <i>
      <x v="1321"/>
    </i>
    <i>
      <x v="1328"/>
    </i>
    <i>
      <x v="1333"/>
    </i>
    <i>
      <x v="1337"/>
    </i>
    <i>
      <x v="1338"/>
    </i>
    <i>
      <x v="1339"/>
    </i>
    <i>
      <x v="1344"/>
    </i>
    <i>
      <x v="1347"/>
    </i>
    <i>
      <x v="1356"/>
    </i>
    <i>
      <x v="1370"/>
    </i>
    <i>
      <x v="1372"/>
    </i>
    <i>
      <x v="1381"/>
    </i>
    <i>
      <x v="1382"/>
    </i>
    <i>
      <x v="1400"/>
    </i>
    <i>
      <x v="1404"/>
    </i>
    <i>
      <x v="1406"/>
    </i>
    <i>
      <x v="1407"/>
    </i>
    <i>
      <x v="1413"/>
    </i>
    <i>
      <x v="1420"/>
    </i>
    <i>
      <x v="1428"/>
    </i>
    <i>
      <x v="1429"/>
    </i>
  </rowItems>
  <colItems count="1">
    <i/>
  </colItems>
  <pageFields count="1">
    <pageField fld="10" item="0" hier="-1"/>
  </pageFields>
  <dataFields count="1">
    <dataField name="Sum of SalePrice" fld="8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1461"/>
  <sheetViews>
    <sheetView workbookViewId="0">
      <pane ySplit="1" topLeftCell="A674" activePane="bottomLeft" state="frozen"/>
      <selection activeCell="Q1" sqref="Q1"/>
      <selection pane="bottomLeft" activeCell="A693" sqref="A693"/>
    </sheetView>
  </sheetViews>
  <sheetFormatPr defaultRowHeight="15" x14ac:dyDescent="0.25"/>
  <cols>
    <col min="1" max="1" width="4.85546875" bestFit="1" customWidth="1"/>
    <col min="2" max="2" width="10.85546875" bestFit="1" customWidth="1"/>
    <col min="3" max="3" width="9.140625" bestFit="1" customWidth="1"/>
    <col min="4" max="4" width="10.85546875" bestFit="1" customWidth="1"/>
    <col min="5" max="5" width="7.42578125" bestFit="1" customWidth="1"/>
    <col min="6" max="6" width="5.85546875" bestFit="1" customWidth="1"/>
    <col min="7" max="7" width="5" bestFit="1" customWidth="1"/>
    <col min="8" max="8" width="8.5703125" bestFit="1" customWidth="1"/>
    <col min="9" max="9" width="11.85546875" bestFit="1" customWidth="1"/>
    <col min="10" max="10" width="8" bestFit="1" customWidth="1"/>
    <col min="12" max="12" width="9.42578125" bestFit="1" customWidth="1"/>
    <col min="13" max="13" width="13.140625" bestFit="1" customWidth="1"/>
    <col min="14" max="15" width="10.140625" bestFit="1" customWidth="1"/>
    <col min="16" max="16" width="8.42578125" bestFit="1" customWidth="1"/>
    <col min="17" max="17" width="10.140625" bestFit="1" customWidth="1"/>
    <col min="18" max="18" width="11.5703125" bestFit="1" customWidth="1"/>
    <col min="19" max="19" width="12" bestFit="1" customWidth="1"/>
    <col min="20" max="20" width="9" bestFit="1" customWidth="1"/>
    <col min="21" max="21" width="11.7109375" bestFit="1" customWidth="1"/>
    <col min="22" max="22" width="14.85546875" bestFit="1" customWidth="1"/>
    <col min="23" max="23" width="23.85546875" bestFit="1" customWidth="1"/>
    <col min="24" max="24" width="10" bestFit="1" customWidth="1"/>
    <col min="25" max="25" width="15" bestFit="1" customWidth="1"/>
    <col min="26" max="26" width="14.85546875" customWidth="1"/>
    <col min="27" max="27" width="16" bestFit="1" customWidth="1"/>
    <col min="29" max="29" width="9.140625" bestFit="1" customWidth="1"/>
    <col min="30" max="30" width="10.5703125" bestFit="1" customWidth="1"/>
    <col min="31" max="31" width="11.28515625" bestFit="1" customWidth="1"/>
    <col min="32" max="32" width="12" bestFit="1" customWidth="1"/>
    <col min="33" max="33" width="11.85546875" bestFit="1" customWidth="1"/>
    <col min="34" max="34" width="9.7109375" bestFit="1" customWidth="1"/>
    <col min="35" max="35" width="10.140625" bestFit="1" customWidth="1"/>
    <col min="36" max="36" width="11.140625" bestFit="1" customWidth="1"/>
    <col min="37" max="37" width="9" bestFit="1" customWidth="1"/>
    <col min="38" max="38" width="9.42578125" bestFit="1" customWidth="1"/>
    <col min="39" max="39" width="12.85546875" bestFit="1" customWidth="1"/>
    <col min="40" max="40" width="13.5703125" bestFit="1" customWidth="1"/>
    <col min="41" max="41" width="10.42578125" bestFit="1" customWidth="1"/>
    <col min="42" max="42" width="12.5703125" bestFit="1" customWidth="1"/>
    <col min="43" max="43" width="10.42578125" bestFit="1" customWidth="1"/>
    <col min="44" max="44" width="9.85546875" bestFit="1" customWidth="1"/>
    <col min="45" max="45" width="11.140625" bestFit="1" customWidth="1"/>
    <col min="46" max="46" width="7.28515625" bestFit="1" customWidth="1"/>
    <col min="47" max="47" width="9.7109375" bestFit="1" customWidth="1"/>
    <col min="48" max="48" width="9.42578125" bestFit="1" customWidth="1"/>
    <col min="49" max="49" width="9" bestFit="1" customWidth="1"/>
    <col min="50" max="50" width="7.85546875" bestFit="1" customWidth="1"/>
    <col min="51" max="51" width="8.5703125" bestFit="1" customWidth="1"/>
    <col min="52" max="52" width="13.5703125" bestFit="1" customWidth="1"/>
    <col min="53" max="53" width="9.5703125" bestFit="1" customWidth="1"/>
    <col min="54" max="54" width="12" bestFit="1" customWidth="1"/>
    <col min="55" max="55" width="12.28515625" bestFit="1" customWidth="1"/>
    <col min="56" max="56" width="7.85546875" bestFit="1" customWidth="1"/>
    <col min="57" max="57" width="8.140625" bestFit="1" customWidth="1"/>
    <col min="58" max="58" width="14.7109375" bestFit="1" customWidth="1"/>
    <col min="59" max="59" width="13.28515625" bestFit="1" customWidth="1"/>
    <col min="60" max="60" width="11.85546875" bestFit="1" customWidth="1"/>
    <col min="61" max="61" width="14.28515625" bestFit="1" customWidth="1"/>
    <col min="62" max="62" width="10.28515625" bestFit="1" customWidth="1"/>
    <col min="63" max="63" width="10" bestFit="1" customWidth="1"/>
    <col min="64" max="64" width="11.7109375" bestFit="1" customWidth="1"/>
    <col min="65" max="65" width="11.42578125" bestFit="1" customWidth="1"/>
    <col min="66" max="66" width="11.28515625" bestFit="1" customWidth="1"/>
    <col min="67" max="67" width="12.42578125" bestFit="1" customWidth="1"/>
    <col min="68" max="68" width="10.85546875" bestFit="1" customWidth="1"/>
    <col min="69" max="69" width="10.7109375" bestFit="1" customWidth="1"/>
    <col min="70" max="70" width="11.28515625" bestFit="1" customWidth="1"/>
    <col min="71" max="71" width="11.7109375" bestFit="1" customWidth="1"/>
    <col min="72" max="72" width="11.140625" bestFit="1" customWidth="1"/>
    <col min="73" max="73" width="12.5703125" bestFit="1" customWidth="1"/>
    <col min="74" max="74" width="12.85546875" bestFit="1" customWidth="1"/>
    <col min="75" max="75" width="14" bestFit="1" customWidth="1"/>
    <col min="76" max="76" width="10" bestFit="1" customWidth="1"/>
    <col min="77" max="77" width="12" bestFit="1" customWidth="1"/>
    <col min="78" max="78" width="8.42578125" bestFit="1" customWidth="1"/>
    <col min="79" max="79" width="7.5703125" bestFit="1" customWidth="1"/>
    <col min="80" max="80" width="7.28515625" bestFit="1" customWidth="1"/>
    <col min="81" max="81" width="11.85546875" bestFit="1" customWidth="1"/>
    <col min="82" max="82" width="7.85546875" bestFit="1" customWidth="1"/>
    <col min="83" max="83" width="7.7109375" bestFit="1" customWidth="1"/>
    <col min="84" max="84" width="6.5703125" bestFit="1" customWidth="1"/>
    <col min="85" max="85" width="9.42578125" bestFit="1" customWidth="1"/>
    <col min="86" max="86" width="9" bestFit="1" customWidth="1"/>
    <col min="87" max="87" width="13.5703125" bestFit="1" customWidth="1"/>
    <col min="88" max="88" width="12.140625" style="1" bestFit="1" customWidth="1"/>
    <col min="90" max="90" width="10" bestFit="1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432</v>
      </c>
      <c r="V1" t="s">
        <v>20</v>
      </c>
      <c r="W1" s="2" t="s">
        <v>338</v>
      </c>
      <c r="X1" s="2" t="s">
        <v>339</v>
      </c>
      <c r="Y1" s="2" t="s">
        <v>468</v>
      </c>
      <c r="Z1" s="2" t="s">
        <v>464</v>
      </c>
      <c r="AA1" s="2" t="s">
        <v>469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s="2" t="s">
        <v>417</v>
      </c>
      <c r="CH1" t="s">
        <v>78</v>
      </c>
      <c r="CI1" t="s">
        <v>79</v>
      </c>
      <c r="CJ1" s="1" t="s">
        <v>80</v>
      </c>
    </row>
    <row r="2" spans="1:90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 t="str">
        <f>IF($T2&gt;=2010, "2010's", IF($T2&gt;=2000, "2000's", IF($T2&gt;=1990, "90's", IF($T2&gt;=1980, "80's", IF($T2&gt;=1970, "70's", IF($T2&gt;=1960, "60's", IF($T2&gt;=1950, "50's", IF($T2&gt;=1940, "40's", IF($T2&gt;=1930, "30's", IF($T2&gt;=1920, "20's", IF($T2&gt;1910, "10's", IF($T2&gt;=1900, "1900's", IF($T2&gt;=1890, "1890's", IF($T2&gt;=1880, "1880's", "1870's"))))))))))))))</f>
        <v>2000's</v>
      </c>
      <c r="V2">
        <v>2003</v>
      </c>
      <c r="W2">
        <f t="shared" ref="W2:W65" si="0">V2-T2</f>
        <v>0</v>
      </c>
      <c r="X2" t="str">
        <f t="shared" ref="X2:X65" si="1">IF($W2&gt;0, "Y", "N")</f>
        <v>N</v>
      </c>
      <c r="Y2" t="str">
        <f>IF($V2&gt;2004, "Y", "N")</f>
        <v>N</v>
      </c>
      <c r="Z2" t="str">
        <f>IF($V2&gt;1999, "Y", "N")</f>
        <v>Y</v>
      </c>
      <c r="AA2" t="str">
        <f>IF($V2&gt;1994, "Y", "N")</f>
        <v>Y</v>
      </c>
      <c r="AB2" t="s">
        <v>93</v>
      </c>
      <c r="AC2" t="s">
        <v>94</v>
      </c>
      <c r="AD2" t="s">
        <v>95</v>
      </c>
      <c r="AE2" t="s">
        <v>95</v>
      </c>
      <c r="AF2" t="s">
        <v>96</v>
      </c>
      <c r="AG2">
        <v>196</v>
      </c>
      <c r="AH2" t="s">
        <v>97</v>
      </c>
      <c r="AI2" t="s">
        <v>98</v>
      </c>
      <c r="AJ2" t="s">
        <v>99</v>
      </c>
      <c r="AK2" t="s">
        <v>97</v>
      </c>
      <c r="AL2" t="s">
        <v>98</v>
      </c>
      <c r="AM2" t="s">
        <v>100</v>
      </c>
      <c r="AN2" t="s">
        <v>101</v>
      </c>
      <c r="AO2">
        <v>706</v>
      </c>
      <c r="AP2" t="s">
        <v>102</v>
      </c>
      <c r="AQ2">
        <v>0</v>
      </c>
      <c r="AR2">
        <v>150</v>
      </c>
      <c r="AS2">
        <v>856</v>
      </c>
      <c r="AT2" t="s">
        <v>103</v>
      </c>
      <c r="AU2" t="s">
        <v>104</v>
      </c>
      <c r="AV2" t="s">
        <v>105</v>
      </c>
      <c r="AW2" t="s">
        <v>106</v>
      </c>
      <c r="AX2">
        <v>856</v>
      </c>
      <c r="AY2">
        <v>854</v>
      </c>
      <c r="AZ2">
        <v>0</v>
      </c>
      <c r="BA2">
        <v>1710</v>
      </c>
      <c r="BB2">
        <v>1</v>
      </c>
      <c r="BC2">
        <v>0</v>
      </c>
      <c r="BD2">
        <v>2</v>
      </c>
      <c r="BE2">
        <v>1</v>
      </c>
      <c r="BF2">
        <v>3</v>
      </c>
      <c r="BG2">
        <v>1</v>
      </c>
      <c r="BH2" t="s">
        <v>97</v>
      </c>
      <c r="BI2">
        <v>8</v>
      </c>
      <c r="BJ2" t="s">
        <v>107</v>
      </c>
      <c r="BK2">
        <v>0</v>
      </c>
      <c r="BL2" t="s">
        <v>83</v>
      </c>
      <c r="BM2" t="s">
        <v>108</v>
      </c>
      <c r="BN2">
        <v>2003</v>
      </c>
      <c r="BO2" t="s">
        <v>109</v>
      </c>
      <c r="BP2">
        <v>2</v>
      </c>
      <c r="BQ2">
        <v>548</v>
      </c>
      <c r="BR2" t="s">
        <v>98</v>
      </c>
      <c r="BS2" t="s">
        <v>98</v>
      </c>
      <c r="BT2" t="s">
        <v>105</v>
      </c>
      <c r="BU2">
        <v>0</v>
      </c>
      <c r="BV2">
        <v>61</v>
      </c>
      <c r="BW2">
        <v>0</v>
      </c>
      <c r="BX2">
        <v>0</v>
      </c>
      <c r="BY2">
        <v>0</v>
      </c>
      <c r="BZ2">
        <v>0</v>
      </c>
      <c r="CA2" t="s">
        <v>83</v>
      </c>
      <c r="CB2" t="s">
        <v>83</v>
      </c>
      <c r="CC2" t="s">
        <v>83</v>
      </c>
      <c r="CD2">
        <v>0</v>
      </c>
      <c r="CE2">
        <v>2</v>
      </c>
      <c r="CF2">
        <v>2008</v>
      </c>
      <c r="CG2" t="str">
        <f>_xlfn.CONCAT(CE2, "/",CF2)</f>
        <v>2/2008</v>
      </c>
      <c r="CH2" t="s">
        <v>110</v>
      </c>
      <c r="CI2" t="s">
        <v>111</v>
      </c>
      <c r="CJ2" s="1">
        <v>208500</v>
      </c>
    </row>
    <row r="3" spans="1:90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 t="str">
        <f t="shared" ref="U3:U66" si="2">IF($T3&gt;=2010, "2010's", IF($T3&gt;=2000, "2000's", IF($T3&gt;=1990, "90's", IF($T3&gt;=1980, "80's", IF($T3&gt;=1970, "70's", IF($T3&gt;=1960, "60's", IF($T3&gt;=1950, "50's", IF($T3&gt;=1940, "40's", IF($T3&gt;=1930, "30's", IF($T3&gt;=1920, "20's", IF($T3&gt;1910, "10's", IF($T3&gt;=1900, "1900's", IF($T3&gt;=1890, "1890's", IF($T3&gt;=1880, "1880's", "1870's"))))))))))))))</f>
        <v>70's</v>
      </c>
      <c r="V3">
        <v>1976</v>
      </c>
      <c r="W3">
        <f t="shared" si="0"/>
        <v>0</v>
      </c>
      <c r="X3" t="str">
        <f t="shared" si="1"/>
        <v>N</v>
      </c>
      <c r="Y3" t="str">
        <f t="shared" ref="Y3:Y66" si="3">IF($V3&gt;2004, "Y", "N")</f>
        <v>N</v>
      </c>
      <c r="Z3" t="str">
        <f t="shared" ref="Z3:Z66" si="4">IF($V3&gt;1999, "Y", "N")</f>
        <v>N</v>
      </c>
      <c r="AA3" t="str">
        <f t="shared" ref="AA3:AA66" si="5">IF($V3&gt;1994, "Y", "N")</f>
        <v>N</v>
      </c>
      <c r="AB3" t="s">
        <v>93</v>
      </c>
      <c r="AC3" t="s">
        <v>94</v>
      </c>
      <c r="AD3" t="s">
        <v>116</v>
      </c>
      <c r="AE3" t="s">
        <v>116</v>
      </c>
      <c r="AF3" t="s">
        <v>117</v>
      </c>
      <c r="AG3">
        <v>0</v>
      </c>
      <c r="AH3" t="s">
        <v>98</v>
      </c>
      <c r="AI3" t="s">
        <v>98</v>
      </c>
      <c r="AJ3" t="s">
        <v>118</v>
      </c>
      <c r="AK3" t="s">
        <v>97</v>
      </c>
      <c r="AL3" t="s">
        <v>98</v>
      </c>
      <c r="AM3" t="s">
        <v>97</v>
      </c>
      <c r="AN3" t="s">
        <v>119</v>
      </c>
      <c r="AO3">
        <v>978</v>
      </c>
      <c r="AP3" t="s">
        <v>102</v>
      </c>
      <c r="AQ3">
        <v>0</v>
      </c>
      <c r="AR3">
        <v>284</v>
      </c>
      <c r="AS3">
        <v>1262</v>
      </c>
      <c r="AT3" t="s">
        <v>103</v>
      </c>
      <c r="AU3" t="s">
        <v>104</v>
      </c>
      <c r="AV3" t="s">
        <v>105</v>
      </c>
      <c r="AW3" t="s">
        <v>106</v>
      </c>
      <c r="AX3">
        <v>1262</v>
      </c>
      <c r="AY3">
        <v>0</v>
      </c>
      <c r="AZ3">
        <v>0</v>
      </c>
      <c r="BA3">
        <v>1262</v>
      </c>
      <c r="BB3">
        <v>0</v>
      </c>
      <c r="BC3">
        <v>1</v>
      </c>
      <c r="BD3">
        <v>2</v>
      </c>
      <c r="BE3">
        <v>0</v>
      </c>
      <c r="BF3">
        <v>3</v>
      </c>
      <c r="BG3">
        <v>1</v>
      </c>
      <c r="BH3" t="s">
        <v>98</v>
      </c>
      <c r="BI3">
        <v>6</v>
      </c>
      <c r="BJ3" t="s">
        <v>107</v>
      </c>
      <c r="BK3">
        <v>1</v>
      </c>
      <c r="BL3" t="s">
        <v>98</v>
      </c>
      <c r="BM3" t="s">
        <v>108</v>
      </c>
      <c r="BN3">
        <v>1976</v>
      </c>
      <c r="BO3" t="s">
        <v>109</v>
      </c>
      <c r="BP3">
        <v>2</v>
      </c>
      <c r="BQ3">
        <v>460</v>
      </c>
      <c r="BR3" t="s">
        <v>98</v>
      </c>
      <c r="BS3" t="s">
        <v>98</v>
      </c>
      <c r="BT3" t="s">
        <v>105</v>
      </c>
      <c r="BU3">
        <v>298</v>
      </c>
      <c r="BV3">
        <v>0</v>
      </c>
      <c r="BW3">
        <v>0</v>
      </c>
      <c r="BX3">
        <v>0</v>
      </c>
      <c r="BY3">
        <v>0</v>
      </c>
      <c r="BZ3">
        <v>0</v>
      </c>
      <c r="CA3" t="s">
        <v>83</v>
      </c>
      <c r="CB3" t="s">
        <v>83</v>
      </c>
      <c r="CC3" t="s">
        <v>83</v>
      </c>
      <c r="CD3">
        <v>0</v>
      </c>
      <c r="CE3">
        <v>5</v>
      </c>
      <c r="CF3">
        <v>2007</v>
      </c>
      <c r="CG3" t="str">
        <f t="shared" ref="CG3:CG66" si="6">_xlfn.CONCAT(CE3, "/",CF3)</f>
        <v>5/2007</v>
      </c>
      <c r="CH3" t="s">
        <v>110</v>
      </c>
      <c r="CI3" t="s">
        <v>111</v>
      </c>
      <c r="CJ3" s="1">
        <v>181500</v>
      </c>
      <c r="CL3" s="33">
        <f>MAX(CJ2:CJ1461)</f>
        <v>755000</v>
      </c>
    </row>
    <row r="4" spans="1:90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 t="str">
        <f t="shared" si="2"/>
        <v>2000's</v>
      </c>
      <c r="V4">
        <v>2002</v>
      </c>
      <c r="W4">
        <f t="shared" si="0"/>
        <v>1</v>
      </c>
      <c r="X4" t="str">
        <f t="shared" si="1"/>
        <v>Y</v>
      </c>
      <c r="Y4" t="str">
        <f t="shared" si="3"/>
        <v>N</v>
      </c>
      <c r="Z4" t="str">
        <f t="shared" si="4"/>
        <v>Y</v>
      </c>
      <c r="AA4" t="str">
        <f t="shared" si="5"/>
        <v>Y</v>
      </c>
      <c r="AB4" t="s">
        <v>93</v>
      </c>
      <c r="AC4" t="s">
        <v>94</v>
      </c>
      <c r="AD4" t="s">
        <v>95</v>
      </c>
      <c r="AE4" t="s">
        <v>95</v>
      </c>
      <c r="AF4" t="s">
        <v>96</v>
      </c>
      <c r="AG4">
        <v>162</v>
      </c>
      <c r="AH4" t="s">
        <v>97</v>
      </c>
      <c r="AI4" t="s">
        <v>98</v>
      </c>
      <c r="AJ4" t="s">
        <v>99</v>
      </c>
      <c r="AK4" t="s">
        <v>97</v>
      </c>
      <c r="AL4" t="s">
        <v>98</v>
      </c>
      <c r="AM4" t="s">
        <v>121</v>
      </c>
      <c r="AN4" t="s">
        <v>101</v>
      </c>
      <c r="AO4">
        <v>486</v>
      </c>
      <c r="AP4" t="s">
        <v>102</v>
      </c>
      <c r="AQ4">
        <v>0</v>
      </c>
      <c r="AR4">
        <v>434</v>
      </c>
      <c r="AS4">
        <v>920</v>
      </c>
      <c r="AT4" t="s">
        <v>103</v>
      </c>
      <c r="AU4" t="s">
        <v>104</v>
      </c>
      <c r="AV4" t="s">
        <v>105</v>
      </c>
      <c r="AW4" t="s">
        <v>106</v>
      </c>
      <c r="AX4">
        <v>920</v>
      </c>
      <c r="AY4">
        <v>866</v>
      </c>
      <c r="AZ4">
        <v>0</v>
      </c>
      <c r="BA4">
        <v>1786</v>
      </c>
      <c r="BB4">
        <v>1</v>
      </c>
      <c r="BC4">
        <v>0</v>
      </c>
      <c r="BD4">
        <v>2</v>
      </c>
      <c r="BE4">
        <v>1</v>
      </c>
      <c r="BF4">
        <v>3</v>
      </c>
      <c r="BG4">
        <v>1</v>
      </c>
      <c r="BH4" t="s">
        <v>97</v>
      </c>
      <c r="BI4">
        <v>6</v>
      </c>
      <c r="BJ4" t="s">
        <v>107</v>
      </c>
      <c r="BK4">
        <v>1</v>
      </c>
      <c r="BL4" t="s">
        <v>98</v>
      </c>
      <c r="BM4" t="s">
        <v>108</v>
      </c>
      <c r="BN4">
        <v>2001</v>
      </c>
      <c r="BO4" t="s">
        <v>109</v>
      </c>
      <c r="BP4">
        <v>2</v>
      </c>
      <c r="BQ4">
        <v>608</v>
      </c>
      <c r="BR4" t="s">
        <v>98</v>
      </c>
      <c r="BS4" t="s">
        <v>98</v>
      </c>
      <c r="BT4" t="s">
        <v>105</v>
      </c>
      <c r="BU4">
        <v>0</v>
      </c>
      <c r="BV4">
        <v>42</v>
      </c>
      <c r="BW4">
        <v>0</v>
      </c>
      <c r="BX4">
        <v>0</v>
      </c>
      <c r="BY4">
        <v>0</v>
      </c>
      <c r="BZ4">
        <v>0</v>
      </c>
      <c r="CA4" t="s">
        <v>83</v>
      </c>
      <c r="CB4" t="s">
        <v>83</v>
      </c>
      <c r="CC4" t="s">
        <v>83</v>
      </c>
      <c r="CD4">
        <v>0</v>
      </c>
      <c r="CE4">
        <v>9</v>
      </c>
      <c r="CF4">
        <v>2008</v>
      </c>
      <c r="CG4" t="str">
        <f t="shared" si="6"/>
        <v>9/2008</v>
      </c>
      <c r="CH4" t="s">
        <v>110</v>
      </c>
      <c r="CI4" t="s">
        <v>111</v>
      </c>
      <c r="CJ4" s="1">
        <v>223500</v>
      </c>
    </row>
    <row r="5" spans="1:90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 t="str">
        <f t="shared" si="2"/>
        <v>10's</v>
      </c>
      <c r="V5">
        <v>1970</v>
      </c>
      <c r="W5">
        <f t="shared" si="0"/>
        <v>55</v>
      </c>
      <c r="X5" t="str">
        <f t="shared" si="1"/>
        <v>Y</v>
      </c>
      <c r="Y5" t="str">
        <f t="shared" si="3"/>
        <v>N</v>
      </c>
      <c r="Z5" t="str">
        <f t="shared" si="4"/>
        <v>N</v>
      </c>
      <c r="AA5" t="str">
        <f t="shared" si="5"/>
        <v>N</v>
      </c>
      <c r="AB5" t="s">
        <v>93</v>
      </c>
      <c r="AC5" t="s">
        <v>94</v>
      </c>
      <c r="AD5" t="s">
        <v>124</v>
      </c>
      <c r="AE5" t="s">
        <v>125</v>
      </c>
      <c r="AF5" t="s">
        <v>117</v>
      </c>
      <c r="AG5">
        <v>0</v>
      </c>
      <c r="AH5" t="s">
        <v>98</v>
      </c>
      <c r="AI5" t="s">
        <v>98</v>
      </c>
      <c r="AJ5" t="s">
        <v>126</v>
      </c>
      <c r="AK5" t="s">
        <v>98</v>
      </c>
      <c r="AL5" t="s">
        <v>97</v>
      </c>
      <c r="AM5" t="s">
        <v>100</v>
      </c>
      <c r="AN5" t="s">
        <v>119</v>
      </c>
      <c r="AO5">
        <v>216</v>
      </c>
      <c r="AP5" t="s">
        <v>102</v>
      </c>
      <c r="AQ5">
        <v>0</v>
      </c>
      <c r="AR5">
        <v>540</v>
      </c>
      <c r="AS5">
        <v>756</v>
      </c>
      <c r="AT5" t="s">
        <v>103</v>
      </c>
      <c r="AU5" t="s">
        <v>97</v>
      </c>
      <c r="AV5" t="s">
        <v>105</v>
      </c>
      <c r="AW5" t="s">
        <v>106</v>
      </c>
      <c r="AX5">
        <v>961</v>
      </c>
      <c r="AY5">
        <v>756</v>
      </c>
      <c r="AZ5">
        <v>0</v>
      </c>
      <c r="BA5">
        <v>1717</v>
      </c>
      <c r="BB5">
        <v>1</v>
      </c>
      <c r="BC5">
        <v>0</v>
      </c>
      <c r="BD5">
        <v>1</v>
      </c>
      <c r="BE5">
        <v>0</v>
      </c>
      <c r="BF5">
        <v>3</v>
      </c>
      <c r="BG5">
        <v>1</v>
      </c>
      <c r="BH5" t="s">
        <v>97</v>
      </c>
      <c r="BI5">
        <v>7</v>
      </c>
      <c r="BJ5" t="s">
        <v>107</v>
      </c>
      <c r="BK5">
        <v>1</v>
      </c>
      <c r="BL5" t="s">
        <v>97</v>
      </c>
      <c r="BM5" t="s">
        <v>127</v>
      </c>
      <c r="BN5">
        <v>1998</v>
      </c>
      <c r="BO5" t="s">
        <v>102</v>
      </c>
      <c r="BP5">
        <v>3</v>
      </c>
      <c r="BQ5">
        <v>642</v>
      </c>
      <c r="BR5" t="s">
        <v>98</v>
      </c>
      <c r="BS5" t="s">
        <v>98</v>
      </c>
      <c r="BT5" t="s">
        <v>105</v>
      </c>
      <c r="BU5">
        <v>0</v>
      </c>
      <c r="BV5">
        <v>35</v>
      </c>
      <c r="BW5">
        <v>272</v>
      </c>
      <c r="BX5">
        <v>0</v>
      </c>
      <c r="BY5">
        <v>0</v>
      </c>
      <c r="BZ5">
        <v>0</v>
      </c>
      <c r="CA5" t="s">
        <v>83</v>
      </c>
      <c r="CB5" t="s">
        <v>83</v>
      </c>
      <c r="CC5" t="s">
        <v>83</v>
      </c>
      <c r="CD5">
        <v>0</v>
      </c>
      <c r="CE5">
        <v>2</v>
      </c>
      <c r="CF5">
        <v>2006</v>
      </c>
      <c r="CG5" t="str">
        <f t="shared" si="6"/>
        <v>2/2006</v>
      </c>
      <c r="CH5" t="s">
        <v>110</v>
      </c>
      <c r="CI5" t="s">
        <v>128</v>
      </c>
      <c r="CJ5" s="1">
        <v>140000</v>
      </c>
    </row>
    <row r="6" spans="1:90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 t="str">
        <f t="shared" si="2"/>
        <v>2000's</v>
      </c>
      <c r="V6">
        <v>2000</v>
      </c>
      <c r="W6">
        <f t="shared" si="0"/>
        <v>0</v>
      </c>
      <c r="X6" t="str">
        <f t="shared" si="1"/>
        <v>N</v>
      </c>
      <c r="Y6" t="str">
        <f t="shared" si="3"/>
        <v>N</v>
      </c>
      <c r="Z6" t="str">
        <f t="shared" si="4"/>
        <v>Y</v>
      </c>
      <c r="AA6" t="str">
        <f t="shared" si="5"/>
        <v>Y</v>
      </c>
      <c r="AB6" t="s">
        <v>93</v>
      </c>
      <c r="AC6" t="s">
        <v>94</v>
      </c>
      <c r="AD6" t="s">
        <v>95</v>
      </c>
      <c r="AE6" t="s">
        <v>95</v>
      </c>
      <c r="AF6" t="s">
        <v>96</v>
      </c>
      <c r="AG6">
        <v>350</v>
      </c>
      <c r="AH6" t="s">
        <v>97</v>
      </c>
      <c r="AI6" t="s">
        <v>98</v>
      </c>
      <c r="AJ6" t="s">
        <v>99</v>
      </c>
      <c r="AK6" t="s">
        <v>97</v>
      </c>
      <c r="AL6" t="s">
        <v>98</v>
      </c>
      <c r="AM6" t="s">
        <v>130</v>
      </c>
      <c r="AN6" t="s">
        <v>101</v>
      </c>
      <c r="AO6">
        <v>655</v>
      </c>
      <c r="AP6" t="s">
        <v>102</v>
      </c>
      <c r="AQ6">
        <v>0</v>
      </c>
      <c r="AR6">
        <v>490</v>
      </c>
      <c r="AS6">
        <v>1145</v>
      </c>
      <c r="AT6" t="s">
        <v>103</v>
      </c>
      <c r="AU6" t="s">
        <v>104</v>
      </c>
      <c r="AV6" t="s">
        <v>105</v>
      </c>
      <c r="AW6" t="s">
        <v>106</v>
      </c>
      <c r="AX6">
        <v>1145</v>
      </c>
      <c r="AY6">
        <v>1053</v>
      </c>
      <c r="AZ6">
        <v>0</v>
      </c>
      <c r="BA6">
        <v>2198</v>
      </c>
      <c r="BB6">
        <v>1</v>
      </c>
      <c r="BC6">
        <v>0</v>
      </c>
      <c r="BD6">
        <v>2</v>
      </c>
      <c r="BE6">
        <v>1</v>
      </c>
      <c r="BF6">
        <v>4</v>
      </c>
      <c r="BG6">
        <v>1</v>
      </c>
      <c r="BH6" t="s">
        <v>97</v>
      </c>
      <c r="BI6">
        <v>9</v>
      </c>
      <c r="BJ6" t="s">
        <v>107</v>
      </c>
      <c r="BK6">
        <v>1</v>
      </c>
      <c r="BL6" t="s">
        <v>98</v>
      </c>
      <c r="BM6" t="s">
        <v>108</v>
      </c>
      <c r="BN6">
        <v>2000</v>
      </c>
      <c r="BO6" t="s">
        <v>109</v>
      </c>
      <c r="BP6">
        <v>3</v>
      </c>
      <c r="BQ6">
        <v>836</v>
      </c>
      <c r="BR6" t="s">
        <v>98</v>
      </c>
      <c r="BS6" t="s">
        <v>98</v>
      </c>
      <c r="BT6" t="s">
        <v>105</v>
      </c>
      <c r="BU6">
        <v>192</v>
      </c>
      <c r="BV6">
        <v>84</v>
      </c>
      <c r="BW6">
        <v>0</v>
      </c>
      <c r="BX6">
        <v>0</v>
      </c>
      <c r="BY6">
        <v>0</v>
      </c>
      <c r="BZ6">
        <v>0</v>
      </c>
      <c r="CA6" t="s">
        <v>83</v>
      </c>
      <c r="CB6" t="s">
        <v>83</v>
      </c>
      <c r="CC6" t="s">
        <v>83</v>
      </c>
      <c r="CD6">
        <v>0</v>
      </c>
      <c r="CE6">
        <v>12</v>
      </c>
      <c r="CF6">
        <v>2008</v>
      </c>
      <c r="CG6" t="str">
        <f t="shared" si="6"/>
        <v>12/2008</v>
      </c>
      <c r="CH6" t="s">
        <v>110</v>
      </c>
      <c r="CI6" t="s">
        <v>111</v>
      </c>
      <c r="CJ6" s="1">
        <v>250000</v>
      </c>
    </row>
    <row r="7" spans="1:90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 t="str">
        <f t="shared" si="2"/>
        <v>90's</v>
      </c>
      <c r="V7">
        <v>1995</v>
      </c>
      <c r="W7">
        <f t="shared" si="0"/>
        <v>2</v>
      </c>
      <c r="X7" t="str">
        <f t="shared" si="1"/>
        <v>Y</v>
      </c>
      <c r="Y7" t="str">
        <f t="shared" si="3"/>
        <v>N</v>
      </c>
      <c r="Z7" t="str">
        <f t="shared" si="4"/>
        <v>N</v>
      </c>
      <c r="AA7" t="str">
        <f t="shared" si="5"/>
        <v>Y</v>
      </c>
      <c r="AB7" t="s">
        <v>93</v>
      </c>
      <c r="AC7" t="s">
        <v>94</v>
      </c>
      <c r="AD7" t="s">
        <v>95</v>
      </c>
      <c r="AE7" t="s">
        <v>95</v>
      </c>
      <c r="AF7" t="s">
        <v>117</v>
      </c>
      <c r="AG7">
        <v>0</v>
      </c>
      <c r="AH7" t="s">
        <v>98</v>
      </c>
      <c r="AI7" t="s">
        <v>98</v>
      </c>
      <c r="AJ7" t="s">
        <v>133</v>
      </c>
      <c r="AK7" t="s">
        <v>97</v>
      </c>
      <c r="AL7" t="s">
        <v>98</v>
      </c>
      <c r="AM7" t="s">
        <v>100</v>
      </c>
      <c r="AN7" t="s">
        <v>101</v>
      </c>
      <c r="AO7">
        <v>732</v>
      </c>
      <c r="AP7" t="s">
        <v>102</v>
      </c>
      <c r="AQ7">
        <v>0</v>
      </c>
      <c r="AR7">
        <v>64</v>
      </c>
      <c r="AS7">
        <v>796</v>
      </c>
      <c r="AT7" t="s">
        <v>103</v>
      </c>
      <c r="AU7" t="s">
        <v>104</v>
      </c>
      <c r="AV7" t="s">
        <v>105</v>
      </c>
      <c r="AW7" t="s">
        <v>106</v>
      </c>
      <c r="AX7">
        <v>796</v>
      </c>
      <c r="AY7">
        <v>566</v>
      </c>
      <c r="AZ7">
        <v>0</v>
      </c>
      <c r="BA7">
        <v>1362</v>
      </c>
      <c r="BB7">
        <v>1</v>
      </c>
      <c r="BC7">
        <v>0</v>
      </c>
      <c r="BD7">
        <v>1</v>
      </c>
      <c r="BE7">
        <v>1</v>
      </c>
      <c r="BF7">
        <v>1</v>
      </c>
      <c r="BG7">
        <v>1</v>
      </c>
      <c r="BH7" t="s">
        <v>98</v>
      </c>
      <c r="BI7">
        <v>5</v>
      </c>
      <c r="BJ7" t="s">
        <v>107</v>
      </c>
      <c r="BK7">
        <v>0</v>
      </c>
      <c r="BL7" t="s">
        <v>83</v>
      </c>
      <c r="BM7" t="s">
        <v>108</v>
      </c>
      <c r="BN7">
        <v>1993</v>
      </c>
      <c r="BO7" t="s">
        <v>102</v>
      </c>
      <c r="BP7">
        <v>2</v>
      </c>
      <c r="BQ7">
        <v>480</v>
      </c>
      <c r="BR7" t="s">
        <v>98</v>
      </c>
      <c r="BS7" t="s">
        <v>98</v>
      </c>
      <c r="BT7" t="s">
        <v>105</v>
      </c>
      <c r="BU7">
        <v>40</v>
      </c>
      <c r="BV7">
        <v>30</v>
      </c>
      <c r="BW7">
        <v>0</v>
      </c>
      <c r="BX7">
        <v>320</v>
      </c>
      <c r="BY7">
        <v>0</v>
      </c>
      <c r="BZ7">
        <v>0</v>
      </c>
      <c r="CA7" t="s">
        <v>83</v>
      </c>
      <c r="CB7" t="s">
        <v>134</v>
      </c>
      <c r="CC7" t="s">
        <v>135</v>
      </c>
      <c r="CD7">
        <v>700</v>
      </c>
      <c r="CE7">
        <v>10</v>
      </c>
      <c r="CF7">
        <v>2009</v>
      </c>
      <c r="CG7" t="str">
        <f t="shared" si="6"/>
        <v>10/2009</v>
      </c>
      <c r="CH7" t="s">
        <v>110</v>
      </c>
      <c r="CI7" t="s">
        <v>111</v>
      </c>
      <c r="CJ7" s="1">
        <v>143000</v>
      </c>
    </row>
    <row r="8" spans="1:90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 t="str">
        <f t="shared" si="2"/>
        <v>2000's</v>
      </c>
      <c r="V8">
        <v>2005</v>
      </c>
      <c r="W8">
        <f t="shared" si="0"/>
        <v>1</v>
      </c>
      <c r="X8" t="str">
        <f t="shared" si="1"/>
        <v>Y</v>
      </c>
      <c r="Y8" t="str">
        <f t="shared" si="3"/>
        <v>Y</v>
      </c>
      <c r="Z8" t="str">
        <f t="shared" si="4"/>
        <v>Y</v>
      </c>
      <c r="AA8" t="str">
        <f t="shared" si="5"/>
        <v>Y</v>
      </c>
      <c r="AB8" t="s">
        <v>93</v>
      </c>
      <c r="AC8" t="s">
        <v>94</v>
      </c>
      <c r="AD8" t="s">
        <v>95</v>
      </c>
      <c r="AE8" t="s">
        <v>95</v>
      </c>
      <c r="AF8" t="s">
        <v>137</v>
      </c>
      <c r="AG8">
        <v>186</v>
      </c>
      <c r="AH8" t="s">
        <v>97</v>
      </c>
      <c r="AI8" t="s">
        <v>98</v>
      </c>
      <c r="AJ8" t="s">
        <v>99</v>
      </c>
      <c r="AK8" t="s">
        <v>104</v>
      </c>
      <c r="AL8" t="s">
        <v>98</v>
      </c>
      <c r="AM8" t="s">
        <v>130</v>
      </c>
      <c r="AN8" t="s">
        <v>101</v>
      </c>
      <c r="AO8">
        <v>1369</v>
      </c>
      <c r="AP8" t="s">
        <v>102</v>
      </c>
      <c r="AQ8">
        <v>0</v>
      </c>
      <c r="AR8">
        <v>317</v>
      </c>
      <c r="AS8">
        <v>1686</v>
      </c>
      <c r="AT8" t="s">
        <v>103</v>
      </c>
      <c r="AU8" t="s">
        <v>104</v>
      </c>
      <c r="AV8" t="s">
        <v>105</v>
      </c>
      <c r="AW8" t="s">
        <v>106</v>
      </c>
      <c r="AX8">
        <v>1694</v>
      </c>
      <c r="AY8">
        <v>0</v>
      </c>
      <c r="AZ8">
        <v>0</v>
      </c>
      <c r="BA8">
        <v>1694</v>
      </c>
      <c r="BB8">
        <v>1</v>
      </c>
      <c r="BC8">
        <v>0</v>
      </c>
      <c r="BD8">
        <v>2</v>
      </c>
      <c r="BE8">
        <v>0</v>
      </c>
      <c r="BF8">
        <v>3</v>
      </c>
      <c r="BG8">
        <v>1</v>
      </c>
      <c r="BH8" t="s">
        <v>97</v>
      </c>
      <c r="BI8">
        <v>7</v>
      </c>
      <c r="BJ8" t="s">
        <v>107</v>
      </c>
      <c r="BK8">
        <v>1</v>
      </c>
      <c r="BL8" t="s">
        <v>97</v>
      </c>
      <c r="BM8" t="s">
        <v>108</v>
      </c>
      <c r="BN8">
        <v>2004</v>
      </c>
      <c r="BO8" t="s">
        <v>109</v>
      </c>
      <c r="BP8">
        <v>2</v>
      </c>
      <c r="BQ8">
        <v>636</v>
      </c>
      <c r="BR8" t="s">
        <v>98</v>
      </c>
      <c r="BS8" t="s">
        <v>98</v>
      </c>
      <c r="BT8" t="s">
        <v>105</v>
      </c>
      <c r="BU8">
        <v>255</v>
      </c>
      <c r="BV8">
        <v>57</v>
      </c>
      <c r="BW8">
        <v>0</v>
      </c>
      <c r="BX8">
        <v>0</v>
      </c>
      <c r="BY8">
        <v>0</v>
      </c>
      <c r="BZ8">
        <v>0</v>
      </c>
      <c r="CA8" t="s">
        <v>83</v>
      </c>
      <c r="CB8" t="s">
        <v>83</v>
      </c>
      <c r="CC8" t="s">
        <v>83</v>
      </c>
      <c r="CD8">
        <v>0</v>
      </c>
      <c r="CE8">
        <v>8</v>
      </c>
      <c r="CF8">
        <v>2007</v>
      </c>
      <c r="CG8" t="str">
        <f t="shared" si="6"/>
        <v>8/2007</v>
      </c>
      <c r="CH8" t="s">
        <v>110</v>
      </c>
      <c r="CI8" t="s">
        <v>111</v>
      </c>
      <c r="CJ8" s="1">
        <v>307000</v>
      </c>
    </row>
    <row r="9" spans="1:90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 t="str">
        <f t="shared" si="2"/>
        <v>70's</v>
      </c>
      <c r="V9">
        <v>1973</v>
      </c>
      <c r="W9">
        <f t="shared" si="0"/>
        <v>0</v>
      </c>
      <c r="X9" t="str">
        <f t="shared" si="1"/>
        <v>N</v>
      </c>
      <c r="Y9" t="str">
        <f t="shared" si="3"/>
        <v>N</v>
      </c>
      <c r="Z9" t="str">
        <f t="shared" si="4"/>
        <v>N</v>
      </c>
      <c r="AA9" t="str">
        <f t="shared" si="5"/>
        <v>N</v>
      </c>
      <c r="AB9" t="s">
        <v>93</v>
      </c>
      <c r="AC9" t="s">
        <v>94</v>
      </c>
      <c r="AD9" t="s">
        <v>140</v>
      </c>
      <c r="AE9" t="s">
        <v>140</v>
      </c>
      <c r="AF9" t="s">
        <v>137</v>
      </c>
      <c r="AG9">
        <v>240</v>
      </c>
      <c r="AH9" t="s">
        <v>98</v>
      </c>
      <c r="AI9" t="s">
        <v>98</v>
      </c>
      <c r="AJ9" t="s">
        <v>118</v>
      </c>
      <c r="AK9" t="s">
        <v>97</v>
      </c>
      <c r="AL9" t="s">
        <v>98</v>
      </c>
      <c r="AM9" t="s">
        <v>121</v>
      </c>
      <c r="AN9" t="s">
        <v>119</v>
      </c>
      <c r="AO9">
        <v>859</v>
      </c>
      <c r="AP9" t="s">
        <v>141</v>
      </c>
      <c r="AQ9">
        <v>32</v>
      </c>
      <c r="AR9">
        <v>216</v>
      </c>
      <c r="AS9">
        <v>1107</v>
      </c>
      <c r="AT9" t="s">
        <v>103</v>
      </c>
      <c r="AU9" t="s">
        <v>104</v>
      </c>
      <c r="AV9" t="s">
        <v>105</v>
      </c>
      <c r="AW9" t="s">
        <v>106</v>
      </c>
      <c r="AX9">
        <v>1107</v>
      </c>
      <c r="AY9">
        <v>983</v>
      </c>
      <c r="AZ9">
        <v>0</v>
      </c>
      <c r="BA9">
        <v>2090</v>
      </c>
      <c r="BB9">
        <v>1</v>
      </c>
      <c r="BC9">
        <v>0</v>
      </c>
      <c r="BD9">
        <v>2</v>
      </c>
      <c r="BE9">
        <v>1</v>
      </c>
      <c r="BF9">
        <v>3</v>
      </c>
      <c r="BG9">
        <v>1</v>
      </c>
      <c r="BH9" t="s">
        <v>98</v>
      </c>
      <c r="BI9">
        <v>7</v>
      </c>
      <c r="BJ9" t="s">
        <v>107</v>
      </c>
      <c r="BK9">
        <v>2</v>
      </c>
      <c r="BL9" t="s">
        <v>98</v>
      </c>
      <c r="BM9" t="s">
        <v>108</v>
      </c>
      <c r="BN9">
        <v>1973</v>
      </c>
      <c r="BO9" t="s">
        <v>109</v>
      </c>
      <c r="BP9">
        <v>2</v>
      </c>
      <c r="BQ9">
        <v>484</v>
      </c>
      <c r="BR9" t="s">
        <v>98</v>
      </c>
      <c r="BS9" t="s">
        <v>98</v>
      </c>
      <c r="BT9" t="s">
        <v>105</v>
      </c>
      <c r="BU9">
        <v>235</v>
      </c>
      <c r="BV9">
        <v>204</v>
      </c>
      <c r="BW9">
        <v>228</v>
      </c>
      <c r="BX9">
        <v>0</v>
      </c>
      <c r="BY9">
        <v>0</v>
      </c>
      <c r="BZ9">
        <v>0</v>
      </c>
      <c r="CA9" t="s">
        <v>83</v>
      </c>
      <c r="CB9" t="s">
        <v>83</v>
      </c>
      <c r="CC9" t="s">
        <v>135</v>
      </c>
      <c r="CD9">
        <v>350</v>
      </c>
      <c r="CE9">
        <v>11</v>
      </c>
      <c r="CF9">
        <v>2009</v>
      </c>
      <c r="CG9" t="str">
        <f t="shared" si="6"/>
        <v>11/2009</v>
      </c>
      <c r="CH9" t="s">
        <v>110</v>
      </c>
      <c r="CI9" t="s">
        <v>111</v>
      </c>
      <c r="CJ9" s="1">
        <v>200000</v>
      </c>
    </row>
    <row r="10" spans="1:90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 t="str">
        <f t="shared" si="2"/>
        <v>30's</v>
      </c>
      <c r="V10">
        <v>1950</v>
      </c>
      <c r="W10">
        <f t="shared" si="0"/>
        <v>19</v>
      </c>
      <c r="X10" t="str">
        <f t="shared" si="1"/>
        <v>Y</v>
      </c>
      <c r="Y10" t="str">
        <f t="shared" si="3"/>
        <v>N</v>
      </c>
      <c r="Z10" t="str">
        <f t="shared" si="4"/>
        <v>N</v>
      </c>
      <c r="AA10" t="str">
        <f t="shared" si="5"/>
        <v>N</v>
      </c>
      <c r="AB10" t="s">
        <v>93</v>
      </c>
      <c r="AC10" t="s">
        <v>94</v>
      </c>
      <c r="AD10" t="s">
        <v>96</v>
      </c>
      <c r="AE10" t="s">
        <v>125</v>
      </c>
      <c r="AF10" t="s">
        <v>117</v>
      </c>
      <c r="AG10">
        <v>0</v>
      </c>
      <c r="AH10" t="s">
        <v>98</v>
      </c>
      <c r="AI10" t="s">
        <v>98</v>
      </c>
      <c r="AJ10" t="s">
        <v>126</v>
      </c>
      <c r="AK10" t="s">
        <v>98</v>
      </c>
      <c r="AL10" t="s">
        <v>98</v>
      </c>
      <c r="AM10" t="s">
        <v>100</v>
      </c>
      <c r="AN10" t="s">
        <v>102</v>
      </c>
      <c r="AO10">
        <v>0</v>
      </c>
      <c r="AP10" t="s">
        <v>102</v>
      </c>
      <c r="AQ10">
        <v>0</v>
      </c>
      <c r="AR10">
        <v>952</v>
      </c>
      <c r="AS10">
        <v>952</v>
      </c>
      <c r="AT10" t="s">
        <v>103</v>
      </c>
      <c r="AU10" t="s">
        <v>97</v>
      </c>
      <c r="AV10" t="s">
        <v>105</v>
      </c>
      <c r="AW10" t="s">
        <v>145</v>
      </c>
      <c r="AX10">
        <v>1022</v>
      </c>
      <c r="AY10">
        <v>752</v>
      </c>
      <c r="AZ10">
        <v>0</v>
      </c>
      <c r="BA10">
        <v>1774</v>
      </c>
      <c r="BB10">
        <v>0</v>
      </c>
      <c r="BC10">
        <v>0</v>
      </c>
      <c r="BD10">
        <v>2</v>
      </c>
      <c r="BE10">
        <v>0</v>
      </c>
      <c r="BF10">
        <v>2</v>
      </c>
      <c r="BG10">
        <v>2</v>
      </c>
      <c r="BH10" t="s">
        <v>98</v>
      </c>
      <c r="BI10">
        <v>8</v>
      </c>
      <c r="BJ10" t="s">
        <v>146</v>
      </c>
      <c r="BK10">
        <v>2</v>
      </c>
      <c r="BL10" t="s">
        <v>98</v>
      </c>
      <c r="BM10" t="s">
        <v>127</v>
      </c>
      <c r="BN10">
        <v>1931</v>
      </c>
      <c r="BO10" t="s">
        <v>102</v>
      </c>
      <c r="BP10">
        <v>2</v>
      </c>
      <c r="BQ10">
        <v>468</v>
      </c>
      <c r="BR10" t="s">
        <v>147</v>
      </c>
      <c r="BS10" t="s">
        <v>98</v>
      </c>
      <c r="BT10" t="s">
        <v>105</v>
      </c>
      <c r="BU10">
        <v>90</v>
      </c>
      <c r="BV10">
        <v>0</v>
      </c>
      <c r="BW10">
        <v>205</v>
      </c>
      <c r="BX10">
        <v>0</v>
      </c>
      <c r="BY10">
        <v>0</v>
      </c>
      <c r="BZ10">
        <v>0</v>
      </c>
      <c r="CA10" t="s">
        <v>83</v>
      </c>
      <c r="CB10" t="s">
        <v>83</v>
      </c>
      <c r="CC10" t="s">
        <v>83</v>
      </c>
      <c r="CD10">
        <v>0</v>
      </c>
      <c r="CE10">
        <v>4</v>
      </c>
      <c r="CF10">
        <v>2008</v>
      </c>
      <c r="CG10" t="str">
        <f t="shared" si="6"/>
        <v>4/2008</v>
      </c>
      <c r="CH10" t="s">
        <v>110</v>
      </c>
      <c r="CI10" t="s">
        <v>128</v>
      </c>
      <c r="CJ10" s="1">
        <v>129900</v>
      </c>
    </row>
    <row r="11" spans="1:90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 t="str">
        <f t="shared" si="2"/>
        <v>30's</v>
      </c>
      <c r="V11">
        <v>1950</v>
      </c>
      <c r="W11">
        <f t="shared" si="0"/>
        <v>11</v>
      </c>
      <c r="X11" t="str">
        <f t="shared" si="1"/>
        <v>Y</v>
      </c>
      <c r="Y11" t="str">
        <f t="shared" si="3"/>
        <v>N</v>
      </c>
      <c r="Z11" t="str">
        <f t="shared" si="4"/>
        <v>N</v>
      </c>
      <c r="AA11" t="str">
        <f t="shared" si="5"/>
        <v>N</v>
      </c>
      <c r="AB11" t="s">
        <v>93</v>
      </c>
      <c r="AC11" t="s">
        <v>94</v>
      </c>
      <c r="AD11" t="s">
        <v>116</v>
      </c>
      <c r="AE11" t="s">
        <v>116</v>
      </c>
      <c r="AF11" t="s">
        <v>117</v>
      </c>
      <c r="AG11">
        <v>0</v>
      </c>
      <c r="AH11" t="s">
        <v>98</v>
      </c>
      <c r="AI11" t="s">
        <v>98</v>
      </c>
      <c r="AJ11" t="s">
        <v>126</v>
      </c>
      <c r="AK11" t="s">
        <v>98</v>
      </c>
      <c r="AL11" t="s">
        <v>98</v>
      </c>
      <c r="AM11" t="s">
        <v>100</v>
      </c>
      <c r="AN11" t="s">
        <v>101</v>
      </c>
      <c r="AO11">
        <v>851</v>
      </c>
      <c r="AP11" t="s">
        <v>102</v>
      </c>
      <c r="AQ11">
        <v>0</v>
      </c>
      <c r="AR11">
        <v>140</v>
      </c>
      <c r="AS11">
        <v>991</v>
      </c>
      <c r="AT11" t="s">
        <v>103</v>
      </c>
      <c r="AU11" t="s">
        <v>104</v>
      </c>
      <c r="AV11" t="s">
        <v>105</v>
      </c>
      <c r="AW11" t="s">
        <v>106</v>
      </c>
      <c r="AX11">
        <v>1077</v>
      </c>
      <c r="AY11">
        <v>0</v>
      </c>
      <c r="AZ11">
        <v>0</v>
      </c>
      <c r="BA11">
        <v>1077</v>
      </c>
      <c r="BB11">
        <v>1</v>
      </c>
      <c r="BC11">
        <v>0</v>
      </c>
      <c r="BD11">
        <v>1</v>
      </c>
      <c r="BE11">
        <v>0</v>
      </c>
      <c r="BF11">
        <v>2</v>
      </c>
      <c r="BG11">
        <v>2</v>
      </c>
      <c r="BH11" t="s">
        <v>98</v>
      </c>
      <c r="BI11">
        <v>5</v>
      </c>
      <c r="BJ11" t="s">
        <v>107</v>
      </c>
      <c r="BK11">
        <v>2</v>
      </c>
      <c r="BL11" t="s">
        <v>98</v>
      </c>
      <c r="BM11" t="s">
        <v>108</v>
      </c>
      <c r="BN11">
        <v>1939</v>
      </c>
      <c r="BO11" t="s">
        <v>109</v>
      </c>
      <c r="BP11">
        <v>1</v>
      </c>
      <c r="BQ11">
        <v>205</v>
      </c>
      <c r="BR11" t="s">
        <v>97</v>
      </c>
      <c r="BS11" t="s">
        <v>98</v>
      </c>
      <c r="BT11" t="s">
        <v>105</v>
      </c>
      <c r="BU11">
        <v>0</v>
      </c>
      <c r="BV11">
        <v>4</v>
      </c>
      <c r="BW11">
        <v>0</v>
      </c>
      <c r="BX11">
        <v>0</v>
      </c>
      <c r="BY11">
        <v>0</v>
      </c>
      <c r="BZ11">
        <v>0</v>
      </c>
      <c r="CA11" t="s">
        <v>83</v>
      </c>
      <c r="CB11" t="s">
        <v>83</v>
      </c>
      <c r="CC11" t="s">
        <v>83</v>
      </c>
      <c r="CD11">
        <v>0</v>
      </c>
      <c r="CE11">
        <v>1</v>
      </c>
      <c r="CF11">
        <v>2008</v>
      </c>
      <c r="CG11" t="str">
        <f t="shared" si="6"/>
        <v>1/2008</v>
      </c>
      <c r="CH11" t="s">
        <v>110</v>
      </c>
      <c r="CI11" t="s">
        <v>111</v>
      </c>
      <c r="CJ11" s="1">
        <v>118000</v>
      </c>
    </row>
    <row r="12" spans="1:90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 t="str">
        <f t="shared" si="2"/>
        <v>60's</v>
      </c>
      <c r="V12">
        <v>1965</v>
      </c>
      <c r="W12">
        <f t="shared" si="0"/>
        <v>0</v>
      </c>
      <c r="X12" t="str">
        <f t="shared" si="1"/>
        <v>N</v>
      </c>
      <c r="Y12" t="str">
        <f t="shared" si="3"/>
        <v>N</v>
      </c>
      <c r="Z12" t="str">
        <f t="shared" si="4"/>
        <v>N</v>
      </c>
      <c r="AA12" t="str">
        <f t="shared" si="5"/>
        <v>N</v>
      </c>
      <c r="AB12" t="s">
        <v>152</v>
      </c>
      <c r="AC12" t="s">
        <v>94</v>
      </c>
      <c r="AD12" t="s">
        <v>140</v>
      </c>
      <c r="AE12" t="s">
        <v>140</v>
      </c>
      <c r="AF12" t="s">
        <v>117</v>
      </c>
      <c r="AG12">
        <v>0</v>
      </c>
      <c r="AH12" t="s">
        <v>98</v>
      </c>
      <c r="AI12" t="s">
        <v>98</v>
      </c>
      <c r="AJ12" t="s">
        <v>118</v>
      </c>
      <c r="AK12" t="s">
        <v>98</v>
      </c>
      <c r="AL12" t="s">
        <v>98</v>
      </c>
      <c r="AM12" t="s">
        <v>100</v>
      </c>
      <c r="AN12" t="s">
        <v>153</v>
      </c>
      <c r="AO12">
        <v>906</v>
      </c>
      <c r="AP12" t="s">
        <v>102</v>
      </c>
      <c r="AQ12">
        <v>0</v>
      </c>
      <c r="AR12">
        <v>134</v>
      </c>
      <c r="AS12">
        <v>1040</v>
      </c>
      <c r="AT12" t="s">
        <v>103</v>
      </c>
      <c r="AU12" t="s">
        <v>104</v>
      </c>
      <c r="AV12" t="s">
        <v>105</v>
      </c>
      <c r="AW12" t="s">
        <v>106</v>
      </c>
      <c r="AX12">
        <v>1040</v>
      </c>
      <c r="AY12">
        <v>0</v>
      </c>
      <c r="AZ12">
        <v>0</v>
      </c>
      <c r="BA12">
        <v>1040</v>
      </c>
      <c r="BB12">
        <v>1</v>
      </c>
      <c r="BC12">
        <v>0</v>
      </c>
      <c r="BD12">
        <v>1</v>
      </c>
      <c r="BE12">
        <v>0</v>
      </c>
      <c r="BF12">
        <v>3</v>
      </c>
      <c r="BG12">
        <v>1</v>
      </c>
      <c r="BH12" t="s">
        <v>98</v>
      </c>
      <c r="BI12">
        <v>5</v>
      </c>
      <c r="BJ12" t="s">
        <v>107</v>
      </c>
      <c r="BK12">
        <v>0</v>
      </c>
      <c r="BL12" t="s">
        <v>83</v>
      </c>
      <c r="BM12" t="s">
        <v>127</v>
      </c>
      <c r="BN12">
        <v>1965</v>
      </c>
      <c r="BO12" t="s">
        <v>102</v>
      </c>
      <c r="BP12">
        <v>1</v>
      </c>
      <c r="BQ12">
        <v>384</v>
      </c>
      <c r="BR12" t="s">
        <v>98</v>
      </c>
      <c r="BS12" t="s">
        <v>98</v>
      </c>
      <c r="BT12" t="s">
        <v>105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 t="s">
        <v>83</v>
      </c>
      <c r="CB12" t="s">
        <v>83</v>
      </c>
      <c r="CC12" t="s">
        <v>83</v>
      </c>
      <c r="CD12">
        <v>0</v>
      </c>
      <c r="CE12">
        <v>2</v>
      </c>
      <c r="CF12">
        <v>2008</v>
      </c>
      <c r="CG12" t="str">
        <f t="shared" si="6"/>
        <v>2/2008</v>
      </c>
      <c r="CH12" t="s">
        <v>110</v>
      </c>
      <c r="CI12" t="s">
        <v>111</v>
      </c>
      <c r="CJ12" s="1">
        <v>129500</v>
      </c>
    </row>
    <row r="13" spans="1:90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 t="str">
        <f t="shared" si="2"/>
        <v>2000's</v>
      </c>
      <c r="V13">
        <v>2006</v>
      </c>
      <c r="W13">
        <f t="shared" si="0"/>
        <v>1</v>
      </c>
      <c r="X13" t="str">
        <f t="shared" si="1"/>
        <v>Y</v>
      </c>
      <c r="Y13" t="str">
        <f t="shared" si="3"/>
        <v>Y</v>
      </c>
      <c r="Z13" t="str">
        <f t="shared" si="4"/>
        <v>Y</v>
      </c>
      <c r="AA13" t="str">
        <f t="shared" si="5"/>
        <v>Y</v>
      </c>
      <c r="AB13" t="s">
        <v>152</v>
      </c>
      <c r="AC13" t="s">
        <v>94</v>
      </c>
      <c r="AD13" t="s">
        <v>155</v>
      </c>
      <c r="AE13" t="s">
        <v>125</v>
      </c>
      <c r="AF13" t="s">
        <v>137</v>
      </c>
      <c r="AG13">
        <v>286</v>
      </c>
      <c r="AH13" t="s">
        <v>104</v>
      </c>
      <c r="AI13" t="s">
        <v>98</v>
      </c>
      <c r="AJ13" t="s">
        <v>99</v>
      </c>
      <c r="AK13" t="s">
        <v>104</v>
      </c>
      <c r="AL13" t="s">
        <v>98</v>
      </c>
      <c r="AM13" t="s">
        <v>100</v>
      </c>
      <c r="AN13" t="s">
        <v>101</v>
      </c>
      <c r="AO13">
        <v>998</v>
      </c>
      <c r="AP13" t="s">
        <v>102</v>
      </c>
      <c r="AQ13">
        <v>0</v>
      </c>
      <c r="AR13">
        <v>177</v>
      </c>
      <c r="AS13">
        <v>1175</v>
      </c>
      <c r="AT13" t="s">
        <v>103</v>
      </c>
      <c r="AU13" t="s">
        <v>104</v>
      </c>
      <c r="AV13" t="s">
        <v>105</v>
      </c>
      <c r="AW13" t="s">
        <v>106</v>
      </c>
      <c r="AX13">
        <v>1182</v>
      </c>
      <c r="AY13">
        <v>1142</v>
      </c>
      <c r="AZ13">
        <v>0</v>
      </c>
      <c r="BA13">
        <v>2324</v>
      </c>
      <c r="BB13">
        <v>1</v>
      </c>
      <c r="BC13">
        <v>0</v>
      </c>
      <c r="BD13">
        <v>3</v>
      </c>
      <c r="BE13">
        <v>0</v>
      </c>
      <c r="BF13">
        <v>4</v>
      </c>
      <c r="BG13">
        <v>1</v>
      </c>
      <c r="BH13" t="s">
        <v>104</v>
      </c>
      <c r="BI13">
        <v>11</v>
      </c>
      <c r="BJ13" t="s">
        <v>107</v>
      </c>
      <c r="BK13">
        <v>2</v>
      </c>
      <c r="BL13" t="s">
        <v>97</v>
      </c>
      <c r="BM13" t="s">
        <v>156</v>
      </c>
      <c r="BN13">
        <v>2005</v>
      </c>
      <c r="BO13" t="s">
        <v>157</v>
      </c>
      <c r="BP13">
        <v>3</v>
      </c>
      <c r="BQ13">
        <v>736</v>
      </c>
      <c r="BR13" t="s">
        <v>98</v>
      </c>
      <c r="BS13" t="s">
        <v>98</v>
      </c>
      <c r="BT13" t="s">
        <v>105</v>
      </c>
      <c r="BU13">
        <v>147</v>
      </c>
      <c r="BV13">
        <v>21</v>
      </c>
      <c r="BW13">
        <v>0</v>
      </c>
      <c r="BX13">
        <v>0</v>
      </c>
      <c r="BY13">
        <v>0</v>
      </c>
      <c r="BZ13">
        <v>0</v>
      </c>
      <c r="CA13" t="s">
        <v>83</v>
      </c>
      <c r="CB13" t="s">
        <v>83</v>
      </c>
      <c r="CC13" t="s">
        <v>83</v>
      </c>
      <c r="CD13">
        <v>0</v>
      </c>
      <c r="CE13">
        <v>7</v>
      </c>
      <c r="CF13">
        <v>2006</v>
      </c>
      <c r="CG13" t="str">
        <f t="shared" si="6"/>
        <v>7/2006</v>
      </c>
      <c r="CH13" t="s">
        <v>158</v>
      </c>
      <c r="CI13" t="s">
        <v>159</v>
      </c>
      <c r="CJ13" s="1">
        <v>345000</v>
      </c>
    </row>
    <row r="14" spans="1:90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 t="str">
        <f t="shared" si="2"/>
        <v>60's</v>
      </c>
      <c r="V14">
        <v>1962</v>
      </c>
      <c r="W14">
        <f t="shared" si="0"/>
        <v>0</v>
      </c>
      <c r="X14" t="str">
        <f t="shared" si="1"/>
        <v>N</v>
      </c>
      <c r="Y14" t="str">
        <f t="shared" si="3"/>
        <v>N</v>
      </c>
      <c r="Z14" t="str">
        <f t="shared" si="4"/>
        <v>N</v>
      </c>
      <c r="AA14" t="str">
        <f t="shared" si="5"/>
        <v>N</v>
      </c>
      <c r="AB14" t="s">
        <v>152</v>
      </c>
      <c r="AC14" t="s">
        <v>94</v>
      </c>
      <c r="AD14" t="s">
        <v>140</v>
      </c>
      <c r="AE14" t="s">
        <v>161</v>
      </c>
      <c r="AF14" t="s">
        <v>117</v>
      </c>
      <c r="AG14">
        <v>0</v>
      </c>
      <c r="AH14" t="s">
        <v>98</v>
      </c>
      <c r="AI14" t="s">
        <v>98</v>
      </c>
      <c r="AJ14" t="s">
        <v>118</v>
      </c>
      <c r="AK14" t="s">
        <v>98</v>
      </c>
      <c r="AL14" t="s">
        <v>98</v>
      </c>
      <c r="AM14" t="s">
        <v>100</v>
      </c>
      <c r="AN14" t="s">
        <v>119</v>
      </c>
      <c r="AO14">
        <v>737</v>
      </c>
      <c r="AP14" t="s">
        <v>102</v>
      </c>
      <c r="AQ14">
        <v>0</v>
      </c>
      <c r="AR14">
        <v>175</v>
      </c>
      <c r="AS14">
        <v>912</v>
      </c>
      <c r="AT14" t="s">
        <v>103</v>
      </c>
      <c r="AU14" t="s">
        <v>98</v>
      </c>
      <c r="AV14" t="s">
        <v>105</v>
      </c>
      <c r="AW14" t="s">
        <v>106</v>
      </c>
      <c r="AX14">
        <v>912</v>
      </c>
      <c r="AY14">
        <v>0</v>
      </c>
      <c r="AZ14">
        <v>0</v>
      </c>
      <c r="BA14">
        <v>912</v>
      </c>
      <c r="BB14">
        <v>1</v>
      </c>
      <c r="BC14">
        <v>0</v>
      </c>
      <c r="BD14">
        <v>1</v>
      </c>
      <c r="BE14">
        <v>0</v>
      </c>
      <c r="BF14">
        <v>2</v>
      </c>
      <c r="BG14">
        <v>1</v>
      </c>
      <c r="BH14" t="s">
        <v>98</v>
      </c>
      <c r="BI14">
        <v>4</v>
      </c>
      <c r="BJ14" t="s">
        <v>107</v>
      </c>
      <c r="BK14">
        <v>0</v>
      </c>
      <c r="BL14" t="s">
        <v>83</v>
      </c>
      <c r="BM14" t="s">
        <v>127</v>
      </c>
      <c r="BN14">
        <v>1962</v>
      </c>
      <c r="BO14" t="s">
        <v>102</v>
      </c>
      <c r="BP14">
        <v>1</v>
      </c>
      <c r="BQ14">
        <v>352</v>
      </c>
      <c r="BR14" t="s">
        <v>98</v>
      </c>
      <c r="BS14" t="s">
        <v>98</v>
      </c>
      <c r="BT14" t="s">
        <v>105</v>
      </c>
      <c r="BU14">
        <v>140</v>
      </c>
      <c r="BV14">
        <v>0</v>
      </c>
      <c r="BW14">
        <v>0</v>
      </c>
      <c r="BX14">
        <v>0</v>
      </c>
      <c r="BY14">
        <v>176</v>
      </c>
      <c r="BZ14">
        <v>0</v>
      </c>
      <c r="CA14" t="s">
        <v>83</v>
      </c>
      <c r="CB14" t="s">
        <v>83</v>
      </c>
      <c r="CC14" t="s">
        <v>83</v>
      </c>
      <c r="CD14">
        <v>0</v>
      </c>
      <c r="CE14">
        <v>9</v>
      </c>
      <c r="CF14">
        <v>2008</v>
      </c>
      <c r="CG14" t="str">
        <f t="shared" si="6"/>
        <v>9/2008</v>
      </c>
      <c r="CH14" t="s">
        <v>110</v>
      </c>
      <c r="CI14" t="s">
        <v>111</v>
      </c>
      <c r="CJ14" s="1">
        <v>144000</v>
      </c>
    </row>
    <row r="15" spans="1:90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 t="str">
        <f t="shared" si="2"/>
        <v>2000's</v>
      </c>
      <c r="V15">
        <v>2007</v>
      </c>
      <c r="W15">
        <f t="shared" si="0"/>
        <v>1</v>
      </c>
      <c r="X15" t="str">
        <f t="shared" si="1"/>
        <v>Y</v>
      </c>
      <c r="Y15" t="str">
        <f t="shared" si="3"/>
        <v>Y</v>
      </c>
      <c r="Z15" t="str">
        <f t="shared" si="4"/>
        <v>Y</v>
      </c>
      <c r="AA15" t="str">
        <f t="shared" si="5"/>
        <v>Y</v>
      </c>
      <c r="AB15" t="s">
        <v>93</v>
      </c>
      <c r="AC15" t="s">
        <v>94</v>
      </c>
      <c r="AD15" t="s">
        <v>95</v>
      </c>
      <c r="AE15" t="s">
        <v>95</v>
      </c>
      <c r="AF15" t="s">
        <v>137</v>
      </c>
      <c r="AG15">
        <v>306</v>
      </c>
      <c r="AH15" t="s">
        <v>97</v>
      </c>
      <c r="AI15" t="s">
        <v>98</v>
      </c>
      <c r="AJ15" t="s">
        <v>99</v>
      </c>
      <c r="AK15" t="s">
        <v>97</v>
      </c>
      <c r="AL15" t="s">
        <v>98</v>
      </c>
      <c r="AM15" t="s">
        <v>130</v>
      </c>
      <c r="AN15" t="s">
        <v>102</v>
      </c>
      <c r="AO15">
        <v>0</v>
      </c>
      <c r="AP15" t="s">
        <v>102</v>
      </c>
      <c r="AQ15">
        <v>0</v>
      </c>
      <c r="AR15">
        <v>1494</v>
      </c>
      <c r="AS15">
        <v>1494</v>
      </c>
      <c r="AT15" t="s">
        <v>103</v>
      </c>
      <c r="AU15" t="s">
        <v>104</v>
      </c>
      <c r="AV15" t="s">
        <v>105</v>
      </c>
      <c r="AW15" t="s">
        <v>106</v>
      </c>
      <c r="AX15">
        <v>1494</v>
      </c>
      <c r="AY15">
        <v>0</v>
      </c>
      <c r="AZ15">
        <v>0</v>
      </c>
      <c r="BA15">
        <v>1494</v>
      </c>
      <c r="BB15">
        <v>0</v>
      </c>
      <c r="BC15">
        <v>0</v>
      </c>
      <c r="BD15">
        <v>2</v>
      </c>
      <c r="BE15">
        <v>0</v>
      </c>
      <c r="BF15">
        <v>3</v>
      </c>
      <c r="BG15">
        <v>1</v>
      </c>
      <c r="BH15" t="s">
        <v>97</v>
      </c>
      <c r="BI15">
        <v>7</v>
      </c>
      <c r="BJ15" t="s">
        <v>107</v>
      </c>
      <c r="BK15">
        <v>1</v>
      </c>
      <c r="BL15" t="s">
        <v>97</v>
      </c>
      <c r="BM15" t="s">
        <v>108</v>
      </c>
      <c r="BN15">
        <v>2006</v>
      </c>
      <c r="BO15" t="s">
        <v>109</v>
      </c>
      <c r="BP15">
        <v>3</v>
      </c>
      <c r="BQ15">
        <v>840</v>
      </c>
      <c r="BR15" t="s">
        <v>98</v>
      </c>
      <c r="BS15" t="s">
        <v>98</v>
      </c>
      <c r="BT15" t="s">
        <v>105</v>
      </c>
      <c r="BU15">
        <v>160</v>
      </c>
      <c r="BV15">
        <v>33</v>
      </c>
      <c r="BW15">
        <v>0</v>
      </c>
      <c r="BX15">
        <v>0</v>
      </c>
      <c r="BY15">
        <v>0</v>
      </c>
      <c r="BZ15">
        <v>0</v>
      </c>
      <c r="CA15" t="s">
        <v>83</v>
      </c>
      <c r="CB15" t="s">
        <v>83</v>
      </c>
      <c r="CC15" t="s">
        <v>83</v>
      </c>
      <c r="CD15">
        <v>0</v>
      </c>
      <c r="CE15">
        <v>8</v>
      </c>
      <c r="CF15">
        <v>2007</v>
      </c>
      <c r="CG15" t="str">
        <f t="shared" si="6"/>
        <v>8/2007</v>
      </c>
      <c r="CH15" t="s">
        <v>158</v>
      </c>
      <c r="CI15" t="s">
        <v>159</v>
      </c>
      <c r="CJ15" s="1">
        <v>279500</v>
      </c>
    </row>
    <row r="16" spans="1:90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 t="str">
        <f t="shared" si="2"/>
        <v>60's</v>
      </c>
      <c r="V16">
        <v>1960</v>
      </c>
      <c r="W16">
        <f t="shared" si="0"/>
        <v>0</v>
      </c>
      <c r="X16" t="str">
        <f t="shared" si="1"/>
        <v>N</v>
      </c>
      <c r="Y16" t="str">
        <f t="shared" si="3"/>
        <v>N</v>
      </c>
      <c r="Z16" t="str">
        <f t="shared" si="4"/>
        <v>N</v>
      </c>
      <c r="AA16" t="str">
        <f t="shared" si="5"/>
        <v>N</v>
      </c>
      <c r="AB16" t="s">
        <v>152</v>
      </c>
      <c r="AC16" t="s">
        <v>94</v>
      </c>
      <c r="AD16" t="s">
        <v>116</v>
      </c>
      <c r="AE16" t="s">
        <v>116</v>
      </c>
      <c r="AF16" t="s">
        <v>96</v>
      </c>
      <c r="AG16">
        <v>212</v>
      </c>
      <c r="AH16" t="s">
        <v>98</v>
      </c>
      <c r="AI16" t="s">
        <v>98</v>
      </c>
      <c r="AJ16" t="s">
        <v>118</v>
      </c>
      <c r="AK16" t="s">
        <v>98</v>
      </c>
      <c r="AL16" t="s">
        <v>98</v>
      </c>
      <c r="AM16" t="s">
        <v>100</v>
      </c>
      <c r="AN16" t="s">
        <v>141</v>
      </c>
      <c r="AO16">
        <v>733</v>
      </c>
      <c r="AP16" t="s">
        <v>102</v>
      </c>
      <c r="AQ16">
        <v>0</v>
      </c>
      <c r="AR16">
        <v>520</v>
      </c>
      <c r="AS16">
        <v>1253</v>
      </c>
      <c r="AT16" t="s">
        <v>103</v>
      </c>
      <c r="AU16" t="s">
        <v>98</v>
      </c>
      <c r="AV16" t="s">
        <v>105</v>
      </c>
      <c r="AW16" t="s">
        <v>106</v>
      </c>
      <c r="AX16">
        <v>1253</v>
      </c>
      <c r="AY16">
        <v>0</v>
      </c>
      <c r="AZ16">
        <v>0</v>
      </c>
      <c r="BA16">
        <v>1253</v>
      </c>
      <c r="BB16">
        <v>1</v>
      </c>
      <c r="BC16">
        <v>0</v>
      </c>
      <c r="BD16">
        <v>1</v>
      </c>
      <c r="BE16">
        <v>1</v>
      </c>
      <c r="BF16">
        <v>2</v>
      </c>
      <c r="BG16">
        <v>1</v>
      </c>
      <c r="BH16" t="s">
        <v>98</v>
      </c>
      <c r="BI16">
        <v>5</v>
      </c>
      <c r="BJ16" t="s">
        <v>107</v>
      </c>
      <c r="BK16">
        <v>1</v>
      </c>
      <c r="BL16" t="s">
        <v>147</v>
      </c>
      <c r="BM16" t="s">
        <v>108</v>
      </c>
      <c r="BN16">
        <v>1960</v>
      </c>
      <c r="BO16" t="s">
        <v>109</v>
      </c>
      <c r="BP16">
        <v>1</v>
      </c>
      <c r="BQ16">
        <v>352</v>
      </c>
      <c r="BR16" t="s">
        <v>98</v>
      </c>
      <c r="BS16" t="s">
        <v>98</v>
      </c>
      <c r="BT16" t="s">
        <v>105</v>
      </c>
      <c r="BU16">
        <v>0</v>
      </c>
      <c r="BV16">
        <v>213</v>
      </c>
      <c r="BW16">
        <v>176</v>
      </c>
      <c r="BX16">
        <v>0</v>
      </c>
      <c r="BY16">
        <v>0</v>
      </c>
      <c r="BZ16">
        <v>0</v>
      </c>
      <c r="CA16" t="s">
        <v>83</v>
      </c>
      <c r="CB16" t="s">
        <v>163</v>
      </c>
      <c r="CC16" t="s">
        <v>83</v>
      </c>
      <c r="CD16">
        <v>0</v>
      </c>
      <c r="CE16">
        <v>5</v>
      </c>
      <c r="CF16">
        <v>2008</v>
      </c>
      <c r="CG16" t="str">
        <f t="shared" si="6"/>
        <v>5/2008</v>
      </c>
      <c r="CH16" t="s">
        <v>110</v>
      </c>
      <c r="CI16" t="s">
        <v>111</v>
      </c>
      <c r="CJ16" s="1">
        <v>157000</v>
      </c>
    </row>
    <row r="17" spans="1:88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 t="str">
        <f t="shared" si="2"/>
        <v>20's</v>
      </c>
      <c r="V17">
        <v>2001</v>
      </c>
      <c r="W17">
        <f t="shared" si="0"/>
        <v>72</v>
      </c>
      <c r="X17" t="str">
        <f t="shared" si="1"/>
        <v>Y</v>
      </c>
      <c r="Y17" t="str">
        <f t="shared" si="3"/>
        <v>N</v>
      </c>
      <c r="Z17" t="str">
        <f t="shared" si="4"/>
        <v>Y</v>
      </c>
      <c r="AA17" t="str">
        <f t="shared" si="5"/>
        <v>Y</v>
      </c>
      <c r="AB17" t="s">
        <v>93</v>
      </c>
      <c r="AC17" t="s">
        <v>94</v>
      </c>
      <c r="AD17" t="s">
        <v>124</v>
      </c>
      <c r="AE17" t="s">
        <v>124</v>
      </c>
      <c r="AF17" t="s">
        <v>117</v>
      </c>
      <c r="AG17">
        <v>0</v>
      </c>
      <c r="AH17" t="s">
        <v>98</v>
      </c>
      <c r="AI17" t="s">
        <v>98</v>
      </c>
      <c r="AJ17" t="s">
        <v>126</v>
      </c>
      <c r="AK17" t="s">
        <v>98</v>
      </c>
      <c r="AL17" t="s">
        <v>98</v>
      </c>
      <c r="AM17" t="s">
        <v>100</v>
      </c>
      <c r="AN17" t="s">
        <v>102</v>
      </c>
      <c r="AO17">
        <v>0</v>
      </c>
      <c r="AP17" t="s">
        <v>102</v>
      </c>
      <c r="AQ17">
        <v>0</v>
      </c>
      <c r="AR17">
        <v>832</v>
      </c>
      <c r="AS17">
        <v>832</v>
      </c>
      <c r="AT17" t="s">
        <v>103</v>
      </c>
      <c r="AU17" t="s">
        <v>104</v>
      </c>
      <c r="AV17" t="s">
        <v>105</v>
      </c>
      <c r="AW17" t="s">
        <v>164</v>
      </c>
      <c r="AX17">
        <v>854</v>
      </c>
      <c r="AY17">
        <v>0</v>
      </c>
      <c r="AZ17">
        <v>0</v>
      </c>
      <c r="BA17">
        <v>854</v>
      </c>
      <c r="BB17">
        <v>0</v>
      </c>
      <c r="BC17">
        <v>0</v>
      </c>
      <c r="BD17">
        <v>1</v>
      </c>
      <c r="BE17">
        <v>0</v>
      </c>
      <c r="BF17">
        <v>2</v>
      </c>
      <c r="BG17">
        <v>1</v>
      </c>
      <c r="BH17" t="s">
        <v>98</v>
      </c>
      <c r="BI17">
        <v>5</v>
      </c>
      <c r="BJ17" t="s">
        <v>107</v>
      </c>
      <c r="BK17">
        <v>0</v>
      </c>
      <c r="BL17" t="s">
        <v>83</v>
      </c>
      <c r="BM17" t="s">
        <v>127</v>
      </c>
      <c r="BN17">
        <v>1991</v>
      </c>
      <c r="BO17" t="s">
        <v>102</v>
      </c>
      <c r="BP17">
        <v>2</v>
      </c>
      <c r="BQ17">
        <v>576</v>
      </c>
      <c r="BR17" t="s">
        <v>98</v>
      </c>
      <c r="BS17" t="s">
        <v>98</v>
      </c>
      <c r="BT17" t="s">
        <v>105</v>
      </c>
      <c r="BU17">
        <v>48</v>
      </c>
      <c r="BV17">
        <v>112</v>
      </c>
      <c r="BW17">
        <v>0</v>
      </c>
      <c r="BX17">
        <v>0</v>
      </c>
      <c r="BY17">
        <v>0</v>
      </c>
      <c r="BZ17">
        <v>0</v>
      </c>
      <c r="CA17" t="s">
        <v>83</v>
      </c>
      <c r="CB17" t="s">
        <v>165</v>
      </c>
      <c r="CC17" t="s">
        <v>83</v>
      </c>
      <c r="CD17">
        <v>0</v>
      </c>
      <c r="CE17">
        <v>7</v>
      </c>
      <c r="CF17">
        <v>2007</v>
      </c>
      <c r="CG17" t="str">
        <f t="shared" si="6"/>
        <v>7/2007</v>
      </c>
      <c r="CH17" t="s">
        <v>110</v>
      </c>
      <c r="CI17" t="s">
        <v>111</v>
      </c>
      <c r="CJ17" s="1">
        <v>132000</v>
      </c>
    </row>
    <row r="18" spans="1:88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 t="str">
        <f t="shared" si="2"/>
        <v>70's</v>
      </c>
      <c r="V18">
        <v>1970</v>
      </c>
      <c r="W18">
        <f t="shared" si="0"/>
        <v>0</v>
      </c>
      <c r="X18" t="str">
        <f t="shared" si="1"/>
        <v>N</v>
      </c>
      <c r="Y18" t="str">
        <f t="shared" si="3"/>
        <v>N</v>
      </c>
      <c r="Z18" t="str">
        <f t="shared" si="4"/>
        <v>N</v>
      </c>
      <c r="AA18" t="str">
        <f t="shared" si="5"/>
        <v>N</v>
      </c>
      <c r="AB18" t="s">
        <v>93</v>
      </c>
      <c r="AC18" t="s">
        <v>94</v>
      </c>
      <c r="AD18" t="s">
        <v>124</v>
      </c>
      <c r="AE18" t="s">
        <v>124</v>
      </c>
      <c r="AF18" t="s">
        <v>96</v>
      </c>
      <c r="AG18">
        <v>180</v>
      </c>
      <c r="AH18" t="s">
        <v>98</v>
      </c>
      <c r="AI18" t="s">
        <v>98</v>
      </c>
      <c r="AJ18" t="s">
        <v>118</v>
      </c>
      <c r="AK18" t="s">
        <v>98</v>
      </c>
      <c r="AL18" t="s">
        <v>98</v>
      </c>
      <c r="AM18" t="s">
        <v>100</v>
      </c>
      <c r="AN18" t="s">
        <v>119</v>
      </c>
      <c r="AO18">
        <v>578</v>
      </c>
      <c r="AP18" t="s">
        <v>102</v>
      </c>
      <c r="AQ18">
        <v>0</v>
      </c>
      <c r="AR18">
        <v>426</v>
      </c>
      <c r="AS18">
        <v>1004</v>
      </c>
      <c r="AT18" t="s">
        <v>103</v>
      </c>
      <c r="AU18" t="s">
        <v>104</v>
      </c>
      <c r="AV18" t="s">
        <v>105</v>
      </c>
      <c r="AW18" t="s">
        <v>106</v>
      </c>
      <c r="AX18">
        <v>1004</v>
      </c>
      <c r="AY18">
        <v>0</v>
      </c>
      <c r="AZ18">
        <v>0</v>
      </c>
      <c r="BA18">
        <v>1004</v>
      </c>
      <c r="BB18">
        <v>1</v>
      </c>
      <c r="BC18">
        <v>0</v>
      </c>
      <c r="BD18">
        <v>1</v>
      </c>
      <c r="BE18">
        <v>0</v>
      </c>
      <c r="BF18">
        <v>2</v>
      </c>
      <c r="BG18">
        <v>1</v>
      </c>
      <c r="BH18" t="s">
        <v>98</v>
      </c>
      <c r="BI18">
        <v>5</v>
      </c>
      <c r="BJ18" t="s">
        <v>107</v>
      </c>
      <c r="BK18">
        <v>1</v>
      </c>
      <c r="BL18" t="s">
        <v>98</v>
      </c>
      <c r="BM18" t="s">
        <v>108</v>
      </c>
      <c r="BN18">
        <v>1970</v>
      </c>
      <c r="BO18" t="s">
        <v>157</v>
      </c>
      <c r="BP18">
        <v>2</v>
      </c>
      <c r="BQ18">
        <v>480</v>
      </c>
      <c r="BR18" t="s">
        <v>98</v>
      </c>
      <c r="BS18" t="s">
        <v>98</v>
      </c>
      <c r="BT18" t="s">
        <v>105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 t="s">
        <v>83</v>
      </c>
      <c r="CB18" t="s">
        <v>83</v>
      </c>
      <c r="CC18" t="s">
        <v>135</v>
      </c>
      <c r="CD18">
        <v>700</v>
      </c>
      <c r="CE18">
        <v>3</v>
      </c>
      <c r="CF18">
        <v>2010</v>
      </c>
      <c r="CG18" t="str">
        <f t="shared" si="6"/>
        <v>3/2010</v>
      </c>
      <c r="CH18" t="s">
        <v>110</v>
      </c>
      <c r="CI18" t="s">
        <v>111</v>
      </c>
      <c r="CJ18" s="1">
        <v>149000</v>
      </c>
    </row>
    <row r="19" spans="1:88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 t="str">
        <f t="shared" si="2"/>
        <v>60's</v>
      </c>
      <c r="V19">
        <v>1967</v>
      </c>
      <c r="W19">
        <f t="shared" si="0"/>
        <v>0</v>
      </c>
      <c r="X19" t="str">
        <f t="shared" si="1"/>
        <v>N</v>
      </c>
      <c r="Y19" t="str">
        <f t="shared" si="3"/>
        <v>N</v>
      </c>
      <c r="Z19" t="str">
        <f t="shared" si="4"/>
        <v>N</v>
      </c>
      <c r="AA19" t="str">
        <f t="shared" si="5"/>
        <v>N</v>
      </c>
      <c r="AB19" t="s">
        <v>93</v>
      </c>
      <c r="AC19" t="s">
        <v>94</v>
      </c>
      <c r="AD19" t="s">
        <v>116</v>
      </c>
      <c r="AE19" t="s">
        <v>116</v>
      </c>
      <c r="AF19" t="s">
        <v>117</v>
      </c>
      <c r="AG19">
        <v>0</v>
      </c>
      <c r="AH19" t="s">
        <v>98</v>
      </c>
      <c r="AI19" t="s">
        <v>98</v>
      </c>
      <c r="AJ19" t="s">
        <v>168</v>
      </c>
      <c r="AK19" t="s">
        <v>83</v>
      </c>
      <c r="AL19" t="s">
        <v>83</v>
      </c>
      <c r="AM19" t="s">
        <v>83</v>
      </c>
      <c r="AN19" t="s">
        <v>83</v>
      </c>
      <c r="AO19">
        <v>0</v>
      </c>
      <c r="AP19" t="s">
        <v>83</v>
      </c>
      <c r="AQ19">
        <v>0</v>
      </c>
      <c r="AR19">
        <v>0</v>
      </c>
      <c r="AS19">
        <v>0</v>
      </c>
      <c r="AT19" t="s">
        <v>103</v>
      </c>
      <c r="AU19" t="s">
        <v>98</v>
      </c>
      <c r="AV19" t="s">
        <v>105</v>
      </c>
      <c r="AW19" t="s">
        <v>106</v>
      </c>
      <c r="AX19">
        <v>1296</v>
      </c>
      <c r="AY19">
        <v>0</v>
      </c>
      <c r="AZ19">
        <v>0</v>
      </c>
      <c r="BA19">
        <v>1296</v>
      </c>
      <c r="BB19">
        <v>0</v>
      </c>
      <c r="BC19">
        <v>0</v>
      </c>
      <c r="BD19">
        <v>2</v>
      </c>
      <c r="BE19">
        <v>0</v>
      </c>
      <c r="BF19">
        <v>2</v>
      </c>
      <c r="BG19">
        <v>2</v>
      </c>
      <c r="BH19" t="s">
        <v>98</v>
      </c>
      <c r="BI19">
        <v>6</v>
      </c>
      <c r="BJ19" t="s">
        <v>107</v>
      </c>
      <c r="BK19">
        <v>0</v>
      </c>
      <c r="BL19" t="s">
        <v>83</v>
      </c>
      <c r="BM19" t="s">
        <v>169</v>
      </c>
      <c r="BN19">
        <v>1967</v>
      </c>
      <c r="BO19" t="s">
        <v>102</v>
      </c>
      <c r="BP19">
        <v>2</v>
      </c>
      <c r="BQ19">
        <v>516</v>
      </c>
      <c r="BR19" t="s">
        <v>98</v>
      </c>
      <c r="BS19" t="s">
        <v>98</v>
      </c>
      <c r="BT19" t="s">
        <v>105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 t="s">
        <v>83</v>
      </c>
      <c r="CB19" t="s">
        <v>83</v>
      </c>
      <c r="CC19" t="s">
        <v>135</v>
      </c>
      <c r="CD19">
        <v>500</v>
      </c>
      <c r="CE19">
        <v>10</v>
      </c>
      <c r="CF19">
        <v>2006</v>
      </c>
      <c r="CG19" t="str">
        <f t="shared" si="6"/>
        <v>10/2006</v>
      </c>
      <c r="CH19" t="s">
        <v>110</v>
      </c>
      <c r="CI19" t="s">
        <v>111</v>
      </c>
      <c r="CJ19" s="1">
        <v>90000</v>
      </c>
    </row>
    <row r="20" spans="1:88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 t="str">
        <f t="shared" si="2"/>
        <v>2000's</v>
      </c>
      <c r="V20">
        <v>2004</v>
      </c>
      <c r="W20">
        <f t="shared" si="0"/>
        <v>0</v>
      </c>
      <c r="X20" t="str">
        <f t="shared" si="1"/>
        <v>N</v>
      </c>
      <c r="Y20" t="str">
        <f t="shared" si="3"/>
        <v>N</v>
      </c>
      <c r="Z20" t="str">
        <f t="shared" si="4"/>
        <v>Y</v>
      </c>
      <c r="AA20" t="str">
        <f t="shared" si="5"/>
        <v>Y</v>
      </c>
      <c r="AB20" t="s">
        <v>93</v>
      </c>
      <c r="AC20" t="s">
        <v>94</v>
      </c>
      <c r="AD20" t="s">
        <v>95</v>
      </c>
      <c r="AE20" t="s">
        <v>95</v>
      </c>
      <c r="AF20" t="s">
        <v>117</v>
      </c>
      <c r="AG20">
        <v>0</v>
      </c>
      <c r="AH20" t="s">
        <v>98</v>
      </c>
      <c r="AI20" t="s">
        <v>98</v>
      </c>
      <c r="AJ20" t="s">
        <v>99</v>
      </c>
      <c r="AK20" t="s">
        <v>98</v>
      </c>
      <c r="AL20" t="s">
        <v>98</v>
      </c>
      <c r="AM20" t="s">
        <v>100</v>
      </c>
      <c r="AN20" t="s">
        <v>101</v>
      </c>
      <c r="AO20">
        <v>646</v>
      </c>
      <c r="AP20" t="s">
        <v>102</v>
      </c>
      <c r="AQ20">
        <v>0</v>
      </c>
      <c r="AR20">
        <v>468</v>
      </c>
      <c r="AS20">
        <v>1114</v>
      </c>
      <c r="AT20" t="s">
        <v>103</v>
      </c>
      <c r="AU20" t="s">
        <v>104</v>
      </c>
      <c r="AV20" t="s">
        <v>105</v>
      </c>
      <c r="AW20" t="s">
        <v>106</v>
      </c>
      <c r="AX20">
        <v>1114</v>
      </c>
      <c r="AY20">
        <v>0</v>
      </c>
      <c r="AZ20">
        <v>0</v>
      </c>
      <c r="BA20">
        <v>1114</v>
      </c>
      <c r="BB20">
        <v>1</v>
      </c>
      <c r="BC20">
        <v>0</v>
      </c>
      <c r="BD20">
        <v>1</v>
      </c>
      <c r="BE20">
        <v>1</v>
      </c>
      <c r="BF20">
        <v>3</v>
      </c>
      <c r="BG20">
        <v>1</v>
      </c>
      <c r="BH20" t="s">
        <v>97</v>
      </c>
      <c r="BI20">
        <v>6</v>
      </c>
      <c r="BJ20" t="s">
        <v>107</v>
      </c>
      <c r="BK20">
        <v>0</v>
      </c>
      <c r="BL20" t="s">
        <v>83</v>
      </c>
      <c r="BM20" t="s">
        <v>127</v>
      </c>
      <c r="BN20">
        <v>2004</v>
      </c>
      <c r="BO20" t="s">
        <v>102</v>
      </c>
      <c r="BP20">
        <v>2</v>
      </c>
      <c r="BQ20">
        <v>576</v>
      </c>
      <c r="BR20" t="s">
        <v>98</v>
      </c>
      <c r="BS20" t="s">
        <v>98</v>
      </c>
      <c r="BT20" t="s">
        <v>105</v>
      </c>
      <c r="BU20">
        <v>0</v>
      </c>
      <c r="BV20">
        <v>102</v>
      </c>
      <c r="BW20">
        <v>0</v>
      </c>
      <c r="BX20">
        <v>0</v>
      </c>
      <c r="BY20">
        <v>0</v>
      </c>
      <c r="BZ20">
        <v>0</v>
      </c>
      <c r="CA20" t="s">
        <v>83</v>
      </c>
      <c r="CB20" t="s">
        <v>83</v>
      </c>
      <c r="CC20" t="s">
        <v>83</v>
      </c>
      <c r="CD20">
        <v>0</v>
      </c>
      <c r="CE20">
        <v>6</v>
      </c>
      <c r="CF20">
        <v>2008</v>
      </c>
      <c r="CG20" t="str">
        <f t="shared" si="6"/>
        <v>6/2008</v>
      </c>
      <c r="CH20" t="s">
        <v>110</v>
      </c>
      <c r="CI20" t="s">
        <v>111</v>
      </c>
      <c r="CJ20" s="1">
        <v>159000</v>
      </c>
    </row>
    <row r="21" spans="1:88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 t="str">
        <f t="shared" si="2"/>
        <v>50's</v>
      </c>
      <c r="V21">
        <v>1965</v>
      </c>
      <c r="W21">
        <f t="shared" si="0"/>
        <v>7</v>
      </c>
      <c r="X21" t="str">
        <f t="shared" si="1"/>
        <v>Y</v>
      </c>
      <c r="Y21" t="str">
        <f t="shared" si="3"/>
        <v>N</v>
      </c>
      <c r="Z21" t="str">
        <f t="shared" si="4"/>
        <v>N</v>
      </c>
      <c r="AA21" t="str">
        <f t="shared" si="5"/>
        <v>N</v>
      </c>
      <c r="AB21" t="s">
        <v>152</v>
      </c>
      <c r="AC21" t="s">
        <v>94</v>
      </c>
      <c r="AD21" t="s">
        <v>96</v>
      </c>
      <c r="AE21" t="s">
        <v>161</v>
      </c>
      <c r="AF21" t="s">
        <v>117</v>
      </c>
      <c r="AG21">
        <v>0</v>
      </c>
      <c r="AH21" t="s">
        <v>98</v>
      </c>
      <c r="AI21" t="s">
        <v>98</v>
      </c>
      <c r="AJ21" t="s">
        <v>118</v>
      </c>
      <c r="AK21" t="s">
        <v>98</v>
      </c>
      <c r="AL21" t="s">
        <v>98</v>
      </c>
      <c r="AM21" t="s">
        <v>100</v>
      </c>
      <c r="AN21" t="s">
        <v>172</v>
      </c>
      <c r="AO21">
        <v>504</v>
      </c>
      <c r="AP21" t="s">
        <v>102</v>
      </c>
      <c r="AQ21">
        <v>0</v>
      </c>
      <c r="AR21">
        <v>525</v>
      </c>
      <c r="AS21">
        <v>1029</v>
      </c>
      <c r="AT21" t="s">
        <v>103</v>
      </c>
      <c r="AU21" t="s">
        <v>98</v>
      </c>
      <c r="AV21" t="s">
        <v>105</v>
      </c>
      <c r="AW21" t="s">
        <v>106</v>
      </c>
      <c r="AX21">
        <v>1339</v>
      </c>
      <c r="AY21">
        <v>0</v>
      </c>
      <c r="AZ21">
        <v>0</v>
      </c>
      <c r="BA21">
        <v>1339</v>
      </c>
      <c r="BB21">
        <v>0</v>
      </c>
      <c r="BC21">
        <v>0</v>
      </c>
      <c r="BD21">
        <v>1</v>
      </c>
      <c r="BE21">
        <v>0</v>
      </c>
      <c r="BF21">
        <v>3</v>
      </c>
      <c r="BG21">
        <v>1</v>
      </c>
      <c r="BH21" t="s">
        <v>98</v>
      </c>
      <c r="BI21">
        <v>6</v>
      </c>
      <c r="BJ21" t="s">
        <v>146</v>
      </c>
      <c r="BK21">
        <v>0</v>
      </c>
      <c r="BL21" t="s">
        <v>83</v>
      </c>
      <c r="BM21" t="s">
        <v>108</v>
      </c>
      <c r="BN21">
        <v>1958</v>
      </c>
      <c r="BO21" t="s">
        <v>102</v>
      </c>
      <c r="BP21">
        <v>1</v>
      </c>
      <c r="BQ21">
        <v>294</v>
      </c>
      <c r="BR21" t="s">
        <v>98</v>
      </c>
      <c r="BS21" t="s">
        <v>98</v>
      </c>
      <c r="BT21" t="s">
        <v>105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 t="s">
        <v>83</v>
      </c>
      <c r="CB21" t="s">
        <v>134</v>
      </c>
      <c r="CC21" t="s">
        <v>83</v>
      </c>
      <c r="CD21">
        <v>0</v>
      </c>
      <c r="CE21">
        <v>5</v>
      </c>
      <c r="CF21">
        <v>2009</v>
      </c>
      <c r="CG21" t="str">
        <f t="shared" si="6"/>
        <v>5/2009</v>
      </c>
      <c r="CH21" t="s">
        <v>173</v>
      </c>
      <c r="CI21" t="s">
        <v>128</v>
      </c>
      <c r="CJ21" s="1">
        <v>139000</v>
      </c>
    </row>
    <row r="22" spans="1:88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 t="str">
        <f t="shared" si="2"/>
        <v>2000's</v>
      </c>
      <c r="V22">
        <v>2006</v>
      </c>
      <c r="W22">
        <f t="shared" si="0"/>
        <v>1</v>
      </c>
      <c r="X22" t="str">
        <f t="shared" si="1"/>
        <v>Y</v>
      </c>
      <c r="Y22" t="str">
        <f t="shared" si="3"/>
        <v>Y</v>
      </c>
      <c r="Z22" t="str">
        <f t="shared" si="4"/>
        <v>Y</v>
      </c>
      <c r="AA22" t="str">
        <f t="shared" si="5"/>
        <v>Y</v>
      </c>
      <c r="AB22" t="s">
        <v>93</v>
      </c>
      <c r="AC22" t="s">
        <v>94</v>
      </c>
      <c r="AD22" t="s">
        <v>95</v>
      </c>
      <c r="AE22" t="s">
        <v>95</v>
      </c>
      <c r="AF22" t="s">
        <v>96</v>
      </c>
      <c r="AG22">
        <v>380</v>
      </c>
      <c r="AH22" t="s">
        <v>97</v>
      </c>
      <c r="AI22" t="s">
        <v>98</v>
      </c>
      <c r="AJ22" t="s">
        <v>99</v>
      </c>
      <c r="AK22" t="s">
        <v>104</v>
      </c>
      <c r="AL22" t="s">
        <v>98</v>
      </c>
      <c r="AM22" t="s">
        <v>130</v>
      </c>
      <c r="AN22" t="s">
        <v>102</v>
      </c>
      <c r="AO22">
        <v>0</v>
      </c>
      <c r="AP22" t="s">
        <v>102</v>
      </c>
      <c r="AQ22">
        <v>0</v>
      </c>
      <c r="AR22">
        <v>1158</v>
      </c>
      <c r="AS22">
        <v>1158</v>
      </c>
      <c r="AT22" t="s">
        <v>103</v>
      </c>
      <c r="AU22" t="s">
        <v>104</v>
      </c>
      <c r="AV22" t="s">
        <v>105</v>
      </c>
      <c r="AW22" t="s">
        <v>106</v>
      </c>
      <c r="AX22">
        <v>1158</v>
      </c>
      <c r="AY22">
        <v>1218</v>
      </c>
      <c r="AZ22">
        <v>0</v>
      </c>
      <c r="BA22">
        <v>2376</v>
      </c>
      <c r="BB22">
        <v>0</v>
      </c>
      <c r="BC22">
        <v>0</v>
      </c>
      <c r="BD22">
        <v>3</v>
      </c>
      <c r="BE22">
        <v>1</v>
      </c>
      <c r="BF22">
        <v>4</v>
      </c>
      <c r="BG22">
        <v>1</v>
      </c>
      <c r="BH22" t="s">
        <v>97</v>
      </c>
      <c r="BI22">
        <v>9</v>
      </c>
      <c r="BJ22" t="s">
        <v>107</v>
      </c>
      <c r="BK22">
        <v>1</v>
      </c>
      <c r="BL22" t="s">
        <v>97</v>
      </c>
      <c r="BM22" t="s">
        <v>156</v>
      </c>
      <c r="BN22">
        <v>2005</v>
      </c>
      <c r="BO22" t="s">
        <v>109</v>
      </c>
      <c r="BP22">
        <v>3</v>
      </c>
      <c r="BQ22">
        <v>853</v>
      </c>
      <c r="BR22" t="s">
        <v>98</v>
      </c>
      <c r="BS22" t="s">
        <v>98</v>
      </c>
      <c r="BT22" t="s">
        <v>105</v>
      </c>
      <c r="BU22">
        <v>240</v>
      </c>
      <c r="BV22">
        <v>154</v>
      </c>
      <c r="BW22">
        <v>0</v>
      </c>
      <c r="BX22">
        <v>0</v>
      </c>
      <c r="BY22">
        <v>0</v>
      </c>
      <c r="BZ22">
        <v>0</v>
      </c>
      <c r="CA22" t="s">
        <v>83</v>
      </c>
      <c r="CB22" t="s">
        <v>83</v>
      </c>
      <c r="CC22" t="s">
        <v>83</v>
      </c>
      <c r="CD22">
        <v>0</v>
      </c>
      <c r="CE22">
        <v>11</v>
      </c>
      <c r="CF22">
        <v>2006</v>
      </c>
      <c r="CG22" t="str">
        <f t="shared" si="6"/>
        <v>11/2006</v>
      </c>
      <c r="CH22" t="s">
        <v>158</v>
      </c>
      <c r="CI22" t="s">
        <v>159</v>
      </c>
      <c r="CJ22" s="1">
        <v>325300</v>
      </c>
    </row>
    <row r="23" spans="1:88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 t="str">
        <f t="shared" si="2"/>
        <v>30's</v>
      </c>
      <c r="V23">
        <v>1950</v>
      </c>
      <c r="W23">
        <f t="shared" si="0"/>
        <v>20</v>
      </c>
      <c r="X23" t="str">
        <f t="shared" si="1"/>
        <v>Y</v>
      </c>
      <c r="Y23" t="str">
        <f t="shared" si="3"/>
        <v>N</v>
      </c>
      <c r="Z23" t="str">
        <f t="shared" si="4"/>
        <v>N</v>
      </c>
      <c r="AA23" t="str">
        <f t="shared" si="5"/>
        <v>N</v>
      </c>
      <c r="AB23" t="s">
        <v>93</v>
      </c>
      <c r="AC23" t="s">
        <v>94</v>
      </c>
      <c r="AD23" t="s">
        <v>124</v>
      </c>
      <c r="AE23" t="s">
        <v>124</v>
      </c>
      <c r="AF23" t="s">
        <v>117</v>
      </c>
      <c r="AG23">
        <v>0</v>
      </c>
      <c r="AH23" t="s">
        <v>98</v>
      </c>
      <c r="AI23" t="s">
        <v>98</v>
      </c>
      <c r="AJ23" t="s">
        <v>99</v>
      </c>
      <c r="AK23" t="s">
        <v>98</v>
      </c>
      <c r="AL23" t="s">
        <v>98</v>
      </c>
      <c r="AM23" t="s">
        <v>100</v>
      </c>
      <c r="AN23" t="s">
        <v>102</v>
      </c>
      <c r="AO23">
        <v>0</v>
      </c>
      <c r="AP23" t="s">
        <v>102</v>
      </c>
      <c r="AQ23">
        <v>0</v>
      </c>
      <c r="AR23">
        <v>637</v>
      </c>
      <c r="AS23">
        <v>637</v>
      </c>
      <c r="AT23" t="s">
        <v>103</v>
      </c>
      <c r="AU23" t="s">
        <v>104</v>
      </c>
      <c r="AV23" t="s">
        <v>105</v>
      </c>
      <c r="AW23" t="s">
        <v>145</v>
      </c>
      <c r="AX23">
        <v>1108</v>
      </c>
      <c r="AY23">
        <v>0</v>
      </c>
      <c r="AZ23">
        <v>0</v>
      </c>
      <c r="BA23">
        <v>1108</v>
      </c>
      <c r="BB23">
        <v>0</v>
      </c>
      <c r="BC23">
        <v>0</v>
      </c>
      <c r="BD23">
        <v>1</v>
      </c>
      <c r="BE23">
        <v>0</v>
      </c>
      <c r="BF23">
        <v>3</v>
      </c>
      <c r="BG23">
        <v>1</v>
      </c>
      <c r="BH23" t="s">
        <v>97</v>
      </c>
      <c r="BI23">
        <v>6</v>
      </c>
      <c r="BJ23" t="s">
        <v>107</v>
      </c>
      <c r="BK23">
        <v>1</v>
      </c>
      <c r="BL23" t="s">
        <v>97</v>
      </c>
      <c r="BM23" t="s">
        <v>108</v>
      </c>
      <c r="BN23">
        <v>1930</v>
      </c>
      <c r="BO23" t="s">
        <v>102</v>
      </c>
      <c r="BP23">
        <v>1</v>
      </c>
      <c r="BQ23">
        <v>280</v>
      </c>
      <c r="BR23" t="s">
        <v>98</v>
      </c>
      <c r="BS23" t="s">
        <v>98</v>
      </c>
      <c r="BT23" t="s">
        <v>177</v>
      </c>
      <c r="BU23">
        <v>0</v>
      </c>
      <c r="BV23">
        <v>0</v>
      </c>
      <c r="BW23">
        <v>205</v>
      </c>
      <c r="BX23">
        <v>0</v>
      </c>
      <c r="BY23">
        <v>0</v>
      </c>
      <c r="BZ23">
        <v>0</v>
      </c>
      <c r="CA23" t="s">
        <v>83</v>
      </c>
      <c r="CB23" t="s">
        <v>165</v>
      </c>
      <c r="CC23" t="s">
        <v>83</v>
      </c>
      <c r="CD23">
        <v>0</v>
      </c>
      <c r="CE23">
        <v>6</v>
      </c>
      <c r="CF23">
        <v>2007</v>
      </c>
      <c r="CG23" t="str">
        <f t="shared" si="6"/>
        <v>6/2007</v>
      </c>
      <c r="CH23" t="s">
        <v>110</v>
      </c>
      <c r="CI23" t="s">
        <v>111</v>
      </c>
      <c r="CJ23" s="1">
        <v>139400</v>
      </c>
    </row>
    <row r="24" spans="1:88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 t="str">
        <f t="shared" si="2"/>
        <v>2000's</v>
      </c>
      <c r="V24">
        <v>2002</v>
      </c>
      <c r="W24">
        <f t="shared" si="0"/>
        <v>0</v>
      </c>
      <c r="X24" t="str">
        <f t="shared" si="1"/>
        <v>N</v>
      </c>
      <c r="Y24" t="str">
        <f t="shared" si="3"/>
        <v>N</v>
      </c>
      <c r="Z24" t="str">
        <f t="shared" si="4"/>
        <v>Y</v>
      </c>
      <c r="AA24" t="str">
        <f t="shared" si="5"/>
        <v>Y</v>
      </c>
      <c r="AB24" t="s">
        <v>152</v>
      </c>
      <c r="AC24" t="s">
        <v>94</v>
      </c>
      <c r="AD24" t="s">
        <v>95</v>
      </c>
      <c r="AE24" t="s">
        <v>95</v>
      </c>
      <c r="AF24" t="s">
        <v>96</v>
      </c>
      <c r="AG24">
        <v>281</v>
      </c>
      <c r="AH24" t="s">
        <v>97</v>
      </c>
      <c r="AI24" t="s">
        <v>98</v>
      </c>
      <c r="AJ24" t="s">
        <v>99</v>
      </c>
      <c r="AK24" t="s">
        <v>97</v>
      </c>
      <c r="AL24" t="s">
        <v>98</v>
      </c>
      <c r="AM24" t="s">
        <v>100</v>
      </c>
      <c r="AN24" t="s">
        <v>102</v>
      </c>
      <c r="AO24">
        <v>0</v>
      </c>
      <c r="AP24" t="s">
        <v>102</v>
      </c>
      <c r="AQ24">
        <v>0</v>
      </c>
      <c r="AR24">
        <v>1777</v>
      </c>
      <c r="AS24">
        <v>1777</v>
      </c>
      <c r="AT24" t="s">
        <v>103</v>
      </c>
      <c r="AU24" t="s">
        <v>104</v>
      </c>
      <c r="AV24" t="s">
        <v>105</v>
      </c>
      <c r="AW24" t="s">
        <v>106</v>
      </c>
      <c r="AX24">
        <v>1795</v>
      </c>
      <c r="AY24">
        <v>0</v>
      </c>
      <c r="AZ24">
        <v>0</v>
      </c>
      <c r="BA24">
        <v>1795</v>
      </c>
      <c r="BB24">
        <v>0</v>
      </c>
      <c r="BC24">
        <v>0</v>
      </c>
      <c r="BD24">
        <v>2</v>
      </c>
      <c r="BE24">
        <v>0</v>
      </c>
      <c r="BF24">
        <v>3</v>
      </c>
      <c r="BG24">
        <v>1</v>
      </c>
      <c r="BH24" t="s">
        <v>97</v>
      </c>
      <c r="BI24">
        <v>7</v>
      </c>
      <c r="BJ24" t="s">
        <v>107</v>
      </c>
      <c r="BK24">
        <v>1</v>
      </c>
      <c r="BL24" t="s">
        <v>97</v>
      </c>
      <c r="BM24" t="s">
        <v>108</v>
      </c>
      <c r="BN24">
        <v>2002</v>
      </c>
      <c r="BO24" t="s">
        <v>109</v>
      </c>
      <c r="BP24">
        <v>2</v>
      </c>
      <c r="BQ24">
        <v>534</v>
      </c>
      <c r="BR24" t="s">
        <v>98</v>
      </c>
      <c r="BS24" t="s">
        <v>98</v>
      </c>
      <c r="BT24" t="s">
        <v>105</v>
      </c>
      <c r="BU24">
        <v>171</v>
      </c>
      <c r="BV24">
        <v>159</v>
      </c>
      <c r="BW24">
        <v>0</v>
      </c>
      <c r="BX24">
        <v>0</v>
      </c>
      <c r="BY24">
        <v>0</v>
      </c>
      <c r="BZ24">
        <v>0</v>
      </c>
      <c r="CA24" t="s">
        <v>83</v>
      </c>
      <c r="CB24" t="s">
        <v>83</v>
      </c>
      <c r="CC24" t="s">
        <v>83</v>
      </c>
      <c r="CD24">
        <v>0</v>
      </c>
      <c r="CE24">
        <v>9</v>
      </c>
      <c r="CF24">
        <v>2008</v>
      </c>
      <c r="CG24" t="str">
        <f t="shared" si="6"/>
        <v>9/2008</v>
      </c>
      <c r="CH24" t="s">
        <v>110</v>
      </c>
      <c r="CI24" t="s">
        <v>111</v>
      </c>
      <c r="CJ24" s="1">
        <v>230000</v>
      </c>
    </row>
    <row r="25" spans="1:88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 t="str">
        <f t="shared" si="2"/>
        <v>70's</v>
      </c>
      <c r="V25">
        <v>1976</v>
      </c>
      <c r="W25">
        <f t="shared" si="0"/>
        <v>0</v>
      </c>
      <c r="X25" t="str">
        <f t="shared" si="1"/>
        <v>N</v>
      </c>
      <c r="Y25" t="str">
        <f t="shared" si="3"/>
        <v>N</v>
      </c>
      <c r="Z25" t="str">
        <f t="shared" si="4"/>
        <v>N</v>
      </c>
      <c r="AA25" t="str">
        <f t="shared" si="5"/>
        <v>N</v>
      </c>
      <c r="AB25" t="s">
        <v>93</v>
      </c>
      <c r="AC25" t="s">
        <v>94</v>
      </c>
      <c r="AD25" t="s">
        <v>180</v>
      </c>
      <c r="AE25" t="s">
        <v>181</v>
      </c>
      <c r="AF25" t="s">
        <v>117</v>
      </c>
      <c r="AG25">
        <v>0</v>
      </c>
      <c r="AH25" t="s">
        <v>98</v>
      </c>
      <c r="AI25" t="s">
        <v>98</v>
      </c>
      <c r="AJ25" t="s">
        <v>99</v>
      </c>
      <c r="AK25" t="s">
        <v>97</v>
      </c>
      <c r="AL25" t="s">
        <v>98</v>
      </c>
      <c r="AM25" t="s">
        <v>100</v>
      </c>
      <c r="AN25" t="s">
        <v>101</v>
      </c>
      <c r="AO25">
        <v>840</v>
      </c>
      <c r="AP25" t="s">
        <v>102</v>
      </c>
      <c r="AQ25">
        <v>0</v>
      </c>
      <c r="AR25">
        <v>200</v>
      </c>
      <c r="AS25">
        <v>1040</v>
      </c>
      <c r="AT25" t="s">
        <v>103</v>
      </c>
      <c r="AU25" t="s">
        <v>98</v>
      </c>
      <c r="AV25" t="s">
        <v>105</v>
      </c>
      <c r="AW25" t="s">
        <v>106</v>
      </c>
      <c r="AX25">
        <v>1060</v>
      </c>
      <c r="AY25">
        <v>0</v>
      </c>
      <c r="AZ25">
        <v>0</v>
      </c>
      <c r="BA25">
        <v>1060</v>
      </c>
      <c r="BB25">
        <v>1</v>
      </c>
      <c r="BC25">
        <v>0</v>
      </c>
      <c r="BD25">
        <v>1</v>
      </c>
      <c r="BE25">
        <v>0</v>
      </c>
      <c r="BF25">
        <v>3</v>
      </c>
      <c r="BG25">
        <v>1</v>
      </c>
      <c r="BH25" t="s">
        <v>98</v>
      </c>
      <c r="BI25">
        <v>6</v>
      </c>
      <c r="BJ25" t="s">
        <v>107</v>
      </c>
      <c r="BK25">
        <v>1</v>
      </c>
      <c r="BL25" t="s">
        <v>98</v>
      </c>
      <c r="BM25" t="s">
        <v>108</v>
      </c>
      <c r="BN25">
        <v>1976</v>
      </c>
      <c r="BO25" t="s">
        <v>102</v>
      </c>
      <c r="BP25">
        <v>2</v>
      </c>
      <c r="BQ25">
        <v>572</v>
      </c>
      <c r="BR25" t="s">
        <v>98</v>
      </c>
      <c r="BS25" t="s">
        <v>98</v>
      </c>
      <c r="BT25" t="s">
        <v>105</v>
      </c>
      <c r="BU25">
        <v>100</v>
      </c>
      <c r="BV25">
        <v>110</v>
      </c>
      <c r="BW25">
        <v>0</v>
      </c>
      <c r="BX25">
        <v>0</v>
      </c>
      <c r="BY25">
        <v>0</v>
      </c>
      <c r="BZ25">
        <v>0</v>
      </c>
      <c r="CA25" t="s">
        <v>83</v>
      </c>
      <c r="CB25" t="s">
        <v>83</v>
      </c>
      <c r="CC25" t="s">
        <v>83</v>
      </c>
      <c r="CD25">
        <v>0</v>
      </c>
      <c r="CE25">
        <v>6</v>
      </c>
      <c r="CF25">
        <v>2007</v>
      </c>
      <c r="CG25" t="str">
        <f t="shared" si="6"/>
        <v>6/2007</v>
      </c>
      <c r="CH25" t="s">
        <v>110</v>
      </c>
      <c r="CI25" t="s">
        <v>111</v>
      </c>
      <c r="CJ25" s="1">
        <v>129900</v>
      </c>
    </row>
    <row r="26" spans="1:88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 t="str">
        <f t="shared" si="2"/>
        <v>60's</v>
      </c>
      <c r="V26">
        <v>2001</v>
      </c>
      <c r="W26">
        <f t="shared" si="0"/>
        <v>33</v>
      </c>
      <c r="X26" t="str">
        <f t="shared" si="1"/>
        <v>Y</v>
      </c>
      <c r="Y26" t="str">
        <f t="shared" si="3"/>
        <v>N</v>
      </c>
      <c r="Z26" t="str">
        <f t="shared" si="4"/>
        <v>Y</v>
      </c>
      <c r="AA26" t="str">
        <f t="shared" si="5"/>
        <v>Y</v>
      </c>
      <c r="AB26" t="s">
        <v>93</v>
      </c>
      <c r="AC26" t="s">
        <v>94</v>
      </c>
      <c r="AD26" t="s">
        <v>161</v>
      </c>
      <c r="AE26" t="s">
        <v>161</v>
      </c>
      <c r="AF26" t="s">
        <v>117</v>
      </c>
      <c r="AG26">
        <v>0</v>
      </c>
      <c r="AH26" t="s">
        <v>98</v>
      </c>
      <c r="AI26" t="s">
        <v>97</v>
      </c>
      <c r="AJ26" t="s">
        <v>118</v>
      </c>
      <c r="AK26" t="s">
        <v>98</v>
      </c>
      <c r="AL26" t="s">
        <v>98</v>
      </c>
      <c r="AM26" t="s">
        <v>121</v>
      </c>
      <c r="AN26" t="s">
        <v>153</v>
      </c>
      <c r="AO26">
        <v>188</v>
      </c>
      <c r="AP26" t="s">
        <v>119</v>
      </c>
      <c r="AQ26">
        <v>668</v>
      </c>
      <c r="AR26">
        <v>204</v>
      </c>
      <c r="AS26">
        <v>1060</v>
      </c>
      <c r="AT26" t="s">
        <v>103</v>
      </c>
      <c r="AU26" t="s">
        <v>104</v>
      </c>
      <c r="AV26" t="s">
        <v>105</v>
      </c>
      <c r="AW26" t="s">
        <v>106</v>
      </c>
      <c r="AX26">
        <v>1060</v>
      </c>
      <c r="AY26">
        <v>0</v>
      </c>
      <c r="AZ26">
        <v>0</v>
      </c>
      <c r="BA26">
        <v>1060</v>
      </c>
      <c r="BB26">
        <v>1</v>
      </c>
      <c r="BC26">
        <v>0</v>
      </c>
      <c r="BD26">
        <v>1</v>
      </c>
      <c r="BE26">
        <v>0</v>
      </c>
      <c r="BF26">
        <v>3</v>
      </c>
      <c r="BG26">
        <v>1</v>
      </c>
      <c r="BH26" t="s">
        <v>97</v>
      </c>
      <c r="BI26">
        <v>6</v>
      </c>
      <c r="BJ26" t="s">
        <v>107</v>
      </c>
      <c r="BK26">
        <v>1</v>
      </c>
      <c r="BL26" t="s">
        <v>98</v>
      </c>
      <c r="BM26" t="s">
        <v>108</v>
      </c>
      <c r="BN26">
        <v>1968</v>
      </c>
      <c r="BO26" t="s">
        <v>102</v>
      </c>
      <c r="BP26">
        <v>1</v>
      </c>
      <c r="BQ26">
        <v>270</v>
      </c>
      <c r="BR26" t="s">
        <v>98</v>
      </c>
      <c r="BS26" t="s">
        <v>98</v>
      </c>
      <c r="BT26" t="s">
        <v>105</v>
      </c>
      <c r="BU26">
        <v>406</v>
      </c>
      <c r="BV26">
        <v>90</v>
      </c>
      <c r="BW26">
        <v>0</v>
      </c>
      <c r="BX26">
        <v>0</v>
      </c>
      <c r="BY26">
        <v>0</v>
      </c>
      <c r="BZ26">
        <v>0</v>
      </c>
      <c r="CA26" t="s">
        <v>83</v>
      </c>
      <c r="CB26" t="s">
        <v>134</v>
      </c>
      <c r="CC26" t="s">
        <v>83</v>
      </c>
      <c r="CD26">
        <v>0</v>
      </c>
      <c r="CE26">
        <v>5</v>
      </c>
      <c r="CF26">
        <v>2010</v>
      </c>
      <c r="CG26" t="str">
        <f t="shared" si="6"/>
        <v>5/2010</v>
      </c>
      <c r="CH26" t="s">
        <v>110</v>
      </c>
      <c r="CI26" t="s">
        <v>111</v>
      </c>
      <c r="CJ26" s="1">
        <v>154000</v>
      </c>
    </row>
    <row r="27" spans="1:88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 t="str">
        <f t="shared" si="2"/>
        <v>2000's</v>
      </c>
      <c r="V27">
        <v>2007</v>
      </c>
      <c r="W27">
        <f t="shared" si="0"/>
        <v>0</v>
      </c>
      <c r="X27" t="str">
        <f t="shared" si="1"/>
        <v>N</v>
      </c>
      <c r="Y27" t="str">
        <f t="shared" si="3"/>
        <v>Y</v>
      </c>
      <c r="Z27" t="str">
        <f t="shared" si="4"/>
        <v>Y</v>
      </c>
      <c r="AA27" t="str">
        <f t="shared" si="5"/>
        <v>Y</v>
      </c>
      <c r="AB27" t="s">
        <v>93</v>
      </c>
      <c r="AC27" t="s">
        <v>94</v>
      </c>
      <c r="AD27" t="s">
        <v>95</v>
      </c>
      <c r="AE27" t="s">
        <v>95</v>
      </c>
      <c r="AF27" t="s">
        <v>137</v>
      </c>
      <c r="AG27">
        <v>640</v>
      </c>
      <c r="AH27" t="s">
        <v>97</v>
      </c>
      <c r="AI27" t="s">
        <v>98</v>
      </c>
      <c r="AJ27" t="s">
        <v>99</v>
      </c>
      <c r="AK27" t="s">
        <v>97</v>
      </c>
      <c r="AL27" t="s">
        <v>98</v>
      </c>
      <c r="AM27" t="s">
        <v>100</v>
      </c>
      <c r="AN27" t="s">
        <v>102</v>
      </c>
      <c r="AO27">
        <v>0</v>
      </c>
      <c r="AP27" t="s">
        <v>102</v>
      </c>
      <c r="AQ27">
        <v>0</v>
      </c>
      <c r="AR27">
        <v>1566</v>
      </c>
      <c r="AS27">
        <v>1566</v>
      </c>
      <c r="AT27" t="s">
        <v>103</v>
      </c>
      <c r="AU27" t="s">
        <v>104</v>
      </c>
      <c r="AV27" t="s">
        <v>105</v>
      </c>
      <c r="AW27" t="s">
        <v>106</v>
      </c>
      <c r="AX27">
        <v>1600</v>
      </c>
      <c r="AY27">
        <v>0</v>
      </c>
      <c r="AZ27">
        <v>0</v>
      </c>
      <c r="BA27">
        <v>1600</v>
      </c>
      <c r="BB27">
        <v>0</v>
      </c>
      <c r="BC27">
        <v>0</v>
      </c>
      <c r="BD27">
        <v>2</v>
      </c>
      <c r="BE27">
        <v>0</v>
      </c>
      <c r="BF27">
        <v>3</v>
      </c>
      <c r="BG27">
        <v>1</v>
      </c>
      <c r="BH27" t="s">
        <v>97</v>
      </c>
      <c r="BI27">
        <v>7</v>
      </c>
      <c r="BJ27" t="s">
        <v>107</v>
      </c>
      <c r="BK27">
        <v>1</v>
      </c>
      <c r="BL27" t="s">
        <v>97</v>
      </c>
      <c r="BM27" t="s">
        <v>108</v>
      </c>
      <c r="BN27">
        <v>2007</v>
      </c>
      <c r="BO27" t="s">
        <v>109</v>
      </c>
      <c r="BP27">
        <v>3</v>
      </c>
      <c r="BQ27">
        <v>890</v>
      </c>
      <c r="BR27" t="s">
        <v>98</v>
      </c>
      <c r="BS27" t="s">
        <v>98</v>
      </c>
      <c r="BT27" t="s">
        <v>105</v>
      </c>
      <c r="BU27">
        <v>0</v>
      </c>
      <c r="BV27">
        <v>56</v>
      </c>
      <c r="BW27">
        <v>0</v>
      </c>
      <c r="BX27">
        <v>0</v>
      </c>
      <c r="BY27">
        <v>0</v>
      </c>
      <c r="BZ27">
        <v>0</v>
      </c>
      <c r="CA27" t="s">
        <v>83</v>
      </c>
      <c r="CB27" t="s">
        <v>83</v>
      </c>
      <c r="CC27" t="s">
        <v>83</v>
      </c>
      <c r="CD27">
        <v>0</v>
      </c>
      <c r="CE27">
        <v>7</v>
      </c>
      <c r="CF27">
        <v>2009</v>
      </c>
      <c r="CG27" t="str">
        <f t="shared" si="6"/>
        <v>7/2009</v>
      </c>
      <c r="CH27" t="s">
        <v>110</v>
      </c>
      <c r="CI27" t="s">
        <v>111</v>
      </c>
      <c r="CJ27" s="1">
        <v>256300</v>
      </c>
    </row>
    <row r="28" spans="1:88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 t="str">
        <f t="shared" si="2"/>
        <v>50's</v>
      </c>
      <c r="V28">
        <v>2000</v>
      </c>
      <c r="W28">
        <f t="shared" si="0"/>
        <v>49</v>
      </c>
      <c r="X28" t="str">
        <f t="shared" si="1"/>
        <v>Y</v>
      </c>
      <c r="Y28" t="str">
        <f t="shared" si="3"/>
        <v>N</v>
      </c>
      <c r="Z28" t="str">
        <f t="shared" si="4"/>
        <v>Y</v>
      </c>
      <c r="AA28" t="str">
        <f t="shared" si="5"/>
        <v>Y</v>
      </c>
      <c r="AB28" t="s">
        <v>93</v>
      </c>
      <c r="AC28" t="s">
        <v>94</v>
      </c>
      <c r="AD28" t="s">
        <v>124</v>
      </c>
      <c r="AE28" t="s">
        <v>124</v>
      </c>
      <c r="AF28" t="s">
        <v>117</v>
      </c>
      <c r="AG28">
        <v>0</v>
      </c>
      <c r="AH28" t="s">
        <v>98</v>
      </c>
      <c r="AI28" t="s">
        <v>98</v>
      </c>
      <c r="AJ28" t="s">
        <v>118</v>
      </c>
      <c r="AK28" t="s">
        <v>98</v>
      </c>
      <c r="AL28" t="s">
        <v>98</v>
      </c>
      <c r="AM28" t="s">
        <v>121</v>
      </c>
      <c r="AN28" t="s">
        <v>141</v>
      </c>
      <c r="AO28">
        <v>234</v>
      </c>
      <c r="AP28" t="s">
        <v>153</v>
      </c>
      <c r="AQ28">
        <v>486</v>
      </c>
      <c r="AR28">
        <v>180</v>
      </c>
      <c r="AS28">
        <v>900</v>
      </c>
      <c r="AT28" t="s">
        <v>103</v>
      </c>
      <c r="AU28" t="s">
        <v>98</v>
      </c>
      <c r="AV28" t="s">
        <v>105</v>
      </c>
      <c r="AW28" t="s">
        <v>106</v>
      </c>
      <c r="AX28">
        <v>900</v>
      </c>
      <c r="AY28">
        <v>0</v>
      </c>
      <c r="AZ28">
        <v>0</v>
      </c>
      <c r="BA28">
        <v>900</v>
      </c>
      <c r="BB28">
        <v>0</v>
      </c>
      <c r="BC28">
        <v>1</v>
      </c>
      <c r="BD28">
        <v>1</v>
      </c>
      <c r="BE28">
        <v>0</v>
      </c>
      <c r="BF28">
        <v>3</v>
      </c>
      <c r="BG28">
        <v>1</v>
      </c>
      <c r="BH28" t="s">
        <v>97</v>
      </c>
      <c r="BI28">
        <v>5</v>
      </c>
      <c r="BJ28" t="s">
        <v>107</v>
      </c>
      <c r="BK28">
        <v>0</v>
      </c>
      <c r="BL28" t="s">
        <v>83</v>
      </c>
      <c r="BM28" t="s">
        <v>127</v>
      </c>
      <c r="BN28">
        <v>2005</v>
      </c>
      <c r="BO28" t="s">
        <v>102</v>
      </c>
      <c r="BP28">
        <v>2</v>
      </c>
      <c r="BQ28">
        <v>576</v>
      </c>
      <c r="BR28" t="s">
        <v>98</v>
      </c>
      <c r="BS28" t="s">
        <v>98</v>
      </c>
      <c r="BT28" t="s">
        <v>105</v>
      </c>
      <c r="BU28">
        <v>222</v>
      </c>
      <c r="BV28">
        <v>32</v>
      </c>
      <c r="BW28">
        <v>0</v>
      </c>
      <c r="BX28">
        <v>0</v>
      </c>
      <c r="BY28">
        <v>0</v>
      </c>
      <c r="BZ28">
        <v>0</v>
      </c>
      <c r="CA28" t="s">
        <v>83</v>
      </c>
      <c r="CB28" t="s">
        <v>83</v>
      </c>
      <c r="CC28" t="s">
        <v>83</v>
      </c>
      <c r="CD28">
        <v>0</v>
      </c>
      <c r="CE28">
        <v>5</v>
      </c>
      <c r="CF28">
        <v>2010</v>
      </c>
      <c r="CG28" t="str">
        <f t="shared" si="6"/>
        <v>5/2010</v>
      </c>
      <c r="CH28" t="s">
        <v>110</v>
      </c>
      <c r="CI28" t="s">
        <v>111</v>
      </c>
      <c r="CJ28" s="1">
        <v>134800</v>
      </c>
    </row>
    <row r="29" spans="1:88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 t="str">
        <f t="shared" si="2"/>
        <v>2000's</v>
      </c>
      <c r="V29">
        <v>2008</v>
      </c>
      <c r="W29">
        <f t="shared" si="0"/>
        <v>1</v>
      </c>
      <c r="X29" t="str">
        <f t="shared" si="1"/>
        <v>Y</v>
      </c>
      <c r="Y29" t="str">
        <f t="shared" si="3"/>
        <v>Y</v>
      </c>
      <c r="Z29" t="str">
        <f t="shared" si="4"/>
        <v>Y</v>
      </c>
      <c r="AA29" t="str">
        <f t="shared" si="5"/>
        <v>Y</v>
      </c>
      <c r="AB29" t="s">
        <v>93</v>
      </c>
      <c r="AC29" t="s">
        <v>94</v>
      </c>
      <c r="AD29" t="s">
        <v>95</v>
      </c>
      <c r="AE29" t="s">
        <v>95</v>
      </c>
      <c r="AF29" t="s">
        <v>137</v>
      </c>
      <c r="AG29">
        <v>200</v>
      </c>
      <c r="AH29" t="s">
        <v>97</v>
      </c>
      <c r="AI29" t="s">
        <v>98</v>
      </c>
      <c r="AJ29" t="s">
        <v>99</v>
      </c>
      <c r="AK29" t="s">
        <v>104</v>
      </c>
      <c r="AL29" t="s">
        <v>98</v>
      </c>
      <c r="AM29" t="s">
        <v>100</v>
      </c>
      <c r="AN29" t="s">
        <v>101</v>
      </c>
      <c r="AO29">
        <v>1218</v>
      </c>
      <c r="AP29" t="s">
        <v>102</v>
      </c>
      <c r="AQ29">
        <v>0</v>
      </c>
      <c r="AR29">
        <v>486</v>
      </c>
      <c r="AS29">
        <v>1704</v>
      </c>
      <c r="AT29" t="s">
        <v>103</v>
      </c>
      <c r="AU29" t="s">
        <v>104</v>
      </c>
      <c r="AV29" t="s">
        <v>105</v>
      </c>
      <c r="AW29" t="s">
        <v>106</v>
      </c>
      <c r="AX29">
        <v>1704</v>
      </c>
      <c r="AY29">
        <v>0</v>
      </c>
      <c r="AZ29">
        <v>0</v>
      </c>
      <c r="BA29">
        <v>1704</v>
      </c>
      <c r="BB29">
        <v>1</v>
      </c>
      <c r="BC29">
        <v>0</v>
      </c>
      <c r="BD29">
        <v>2</v>
      </c>
      <c r="BE29">
        <v>0</v>
      </c>
      <c r="BF29">
        <v>3</v>
      </c>
      <c r="BG29">
        <v>1</v>
      </c>
      <c r="BH29" t="s">
        <v>97</v>
      </c>
      <c r="BI29">
        <v>7</v>
      </c>
      <c r="BJ29" t="s">
        <v>107</v>
      </c>
      <c r="BK29">
        <v>1</v>
      </c>
      <c r="BL29" t="s">
        <v>97</v>
      </c>
      <c r="BM29" t="s">
        <v>108</v>
      </c>
      <c r="BN29">
        <v>2008</v>
      </c>
      <c r="BO29" t="s">
        <v>109</v>
      </c>
      <c r="BP29">
        <v>3</v>
      </c>
      <c r="BQ29">
        <v>772</v>
      </c>
      <c r="BR29" t="s">
        <v>98</v>
      </c>
      <c r="BS29" t="s">
        <v>98</v>
      </c>
      <c r="BT29" t="s">
        <v>105</v>
      </c>
      <c r="BU29">
        <v>0</v>
      </c>
      <c r="BV29">
        <v>50</v>
      </c>
      <c r="BW29">
        <v>0</v>
      </c>
      <c r="BX29">
        <v>0</v>
      </c>
      <c r="BY29">
        <v>0</v>
      </c>
      <c r="BZ29">
        <v>0</v>
      </c>
      <c r="CA29" t="s">
        <v>83</v>
      </c>
      <c r="CB29" t="s">
        <v>83</v>
      </c>
      <c r="CC29" t="s">
        <v>83</v>
      </c>
      <c r="CD29">
        <v>0</v>
      </c>
      <c r="CE29">
        <v>5</v>
      </c>
      <c r="CF29">
        <v>2010</v>
      </c>
      <c r="CG29" t="str">
        <f t="shared" si="6"/>
        <v>5/2010</v>
      </c>
      <c r="CH29" t="s">
        <v>110</v>
      </c>
      <c r="CI29" t="s">
        <v>111</v>
      </c>
      <c r="CJ29" s="1">
        <v>306000</v>
      </c>
    </row>
    <row r="30" spans="1:88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 t="str">
        <f t="shared" si="2"/>
        <v>50's</v>
      </c>
      <c r="V30">
        <v>1997</v>
      </c>
      <c r="W30">
        <f t="shared" si="0"/>
        <v>40</v>
      </c>
      <c r="X30" t="str">
        <f t="shared" si="1"/>
        <v>Y</v>
      </c>
      <c r="Y30" t="str">
        <f t="shared" si="3"/>
        <v>N</v>
      </c>
      <c r="Z30" t="str">
        <f t="shared" si="4"/>
        <v>N</v>
      </c>
      <c r="AA30" t="str">
        <f t="shared" si="5"/>
        <v>Y</v>
      </c>
      <c r="AB30" t="s">
        <v>93</v>
      </c>
      <c r="AC30" t="s">
        <v>94</v>
      </c>
      <c r="AD30" t="s">
        <v>116</v>
      </c>
      <c r="AE30" t="s">
        <v>116</v>
      </c>
      <c r="AF30" t="s">
        <v>117</v>
      </c>
      <c r="AG30">
        <v>0</v>
      </c>
      <c r="AH30" t="s">
        <v>98</v>
      </c>
      <c r="AI30" t="s">
        <v>98</v>
      </c>
      <c r="AJ30" t="s">
        <v>118</v>
      </c>
      <c r="AK30" t="s">
        <v>98</v>
      </c>
      <c r="AL30" t="s">
        <v>98</v>
      </c>
      <c r="AM30" t="s">
        <v>97</v>
      </c>
      <c r="AN30" t="s">
        <v>141</v>
      </c>
      <c r="AO30">
        <v>1277</v>
      </c>
      <c r="AP30" t="s">
        <v>102</v>
      </c>
      <c r="AQ30">
        <v>0</v>
      </c>
      <c r="AR30">
        <v>207</v>
      </c>
      <c r="AS30">
        <v>1484</v>
      </c>
      <c r="AT30" t="s">
        <v>103</v>
      </c>
      <c r="AU30" t="s">
        <v>98</v>
      </c>
      <c r="AV30" t="s">
        <v>105</v>
      </c>
      <c r="AW30" t="s">
        <v>106</v>
      </c>
      <c r="AX30">
        <v>1600</v>
      </c>
      <c r="AY30">
        <v>0</v>
      </c>
      <c r="AZ30">
        <v>0</v>
      </c>
      <c r="BA30">
        <v>1600</v>
      </c>
      <c r="BB30">
        <v>1</v>
      </c>
      <c r="BC30">
        <v>0</v>
      </c>
      <c r="BD30">
        <v>1</v>
      </c>
      <c r="BE30">
        <v>0</v>
      </c>
      <c r="BF30">
        <v>2</v>
      </c>
      <c r="BG30">
        <v>1</v>
      </c>
      <c r="BH30" t="s">
        <v>98</v>
      </c>
      <c r="BI30">
        <v>6</v>
      </c>
      <c r="BJ30" t="s">
        <v>107</v>
      </c>
      <c r="BK30">
        <v>2</v>
      </c>
      <c r="BL30" t="s">
        <v>97</v>
      </c>
      <c r="BM30" t="s">
        <v>108</v>
      </c>
      <c r="BN30">
        <v>1957</v>
      </c>
      <c r="BO30" t="s">
        <v>109</v>
      </c>
      <c r="BP30">
        <v>1</v>
      </c>
      <c r="BQ30">
        <v>319</v>
      </c>
      <c r="BR30" t="s">
        <v>98</v>
      </c>
      <c r="BS30" t="s">
        <v>98</v>
      </c>
      <c r="BT30" t="s">
        <v>105</v>
      </c>
      <c r="BU30">
        <v>288</v>
      </c>
      <c r="BV30">
        <v>258</v>
      </c>
      <c r="BW30">
        <v>0</v>
      </c>
      <c r="BX30">
        <v>0</v>
      </c>
      <c r="BY30">
        <v>0</v>
      </c>
      <c r="BZ30">
        <v>0</v>
      </c>
      <c r="CA30" t="s">
        <v>83</v>
      </c>
      <c r="CB30" t="s">
        <v>83</v>
      </c>
      <c r="CC30" t="s">
        <v>83</v>
      </c>
      <c r="CD30">
        <v>0</v>
      </c>
      <c r="CE30">
        <v>12</v>
      </c>
      <c r="CF30">
        <v>2006</v>
      </c>
      <c r="CG30" t="str">
        <f t="shared" si="6"/>
        <v>12/2006</v>
      </c>
      <c r="CH30" t="s">
        <v>110</v>
      </c>
      <c r="CI30" t="s">
        <v>111</v>
      </c>
      <c r="CJ30" s="1">
        <v>207500</v>
      </c>
    </row>
    <row r="31" spans="1:88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 t="str">
        <f t="shared" si="2"/>
        <v>20's</v>
      </c>
      <c r="V31">
        <v>1950</v>
      </c>
      <c r="W31">
        <f t="shared" si="0"/>
        <v>23</v>
      </c>
      <c r="X31" t="str">
        <f t="shared" si="1"/>
        <v>Y</v>
      </c>
      <c r="Y31" t="str">
        <f t="shared" si="3"/>
        <v>N</v>
      </c>
      <c r="Z31" t="str">
        <f t="shared" si="4"/>
        <v>N</v>
      </c>
      <c r="AA31" t="str">
        <f t="shared" si="5"/>
        <v>N</v>
      </c>
      <c r="AB31" t="s">
        <v>93</v>
      </c>
      <c r="AC31" t="s">
        <v>94</v>
      </c>
      <c r="AD31" t="s">
        <v>116</v>
      </c>
      <c r="AE31" t="s">
        <v>116</v>
      </c>
      <c r="AF31" t="s">
        <v>117</v>
      </c>
      <c r="AG31">
        <v>0</v>
      </c>
      <c r="AH31" t="s">
        <v>98</v>
      </c>
      <c r="AI31" t="s">
        <v>98</v>
      </c>
      <c r="AJ31" t="s">
        <v>126</v>
      </c>
      <c r="AK31" t="s">
        <v>98</v>
      </c>
      <c r="AL31" t="s">
        <v>98</v>
      </c>
      <c r="AM31" t="s">
        <v>100</v>
      </c>
      <c r="AN31" t="s">
        <v>102</v>
      </c>
      <c r="AO31">
        <v>0</v>
      </c>
      <c r="AP31" t="s">
        <v>102</v>
      </c>
      <c r="AQ31">
        <v>0</v>
      </c>
      <c r="AR31">
        <v>520</v>
      </c>
      <c r="AS31">
        <v>520</v>
      </c>
      <c r="AT31" t="s">
        <v>103</v>
      </c>
      <c r="AU31" t="s">
        <v>147</v>
      </c>
      <c r="AV31" t="s">
        <v>177</v>
      </c>
      <c r="AW31" t="s">
        <v>106</v>
      </c>
      <c r="AX31">
        <v>520</v>
      </c>
      <c r="AY31">
        <v>0</v>
      </c>
      <c r="AZ31">
        <v>0</v>
      </c>
      <c r="BA31">
        <v>520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1</v>
      </c>
      <c r="BH31" t="s">
        <v>147</v>
      </c>
      <c r="BI31">
        <v>4</v>
      </c>
      <c r="BJ31" t="s">
        <v>107</v>
      </c>
      <c r="BK31">
        <v>0</v>
      </c>
      <c r="BL31" t="s">
        <v>83</v>
      </c>
      <c r="BM31" t="s">
        <v>127</v>
      </c>
      <c r="BN31">
        <v>1920</v>
      </c>
      <c r="BO31" t="s">
        <v>102</v>
      </c>
      <c r="BP31">
        <v>1</v>
      </c>
      <c r="BQ31">
        <v>240</v>
      </c>
      <c r="BR31" t="s">
        <v>147</v>
      </c>
      <c r="BS31" t="s">
        <v>98</v>
      </c>
      <c r="BT31" t="s">
        <v>105</v>
      </c>
      <c r="BU31">
        <v>49</v>
      </c>
      <c r="BV31">
        <v>0</v>
      </c>
      <c r="BW31">
        <v>87</v>
      </c>
      <c r="BX31">
        <v>0</v>
      </c>
      <c r="BY31">
        <v>0</v>
      </c>
      <c r="BZ31">
        <v>0</v>
      </c>
      <c r="CA31" t="s">
        <v>83</v>
      </c>
      <c r="CB31" t="s">
        <v>83</v>
      </c>
      <c r="CC31" t="s">
        <v>83</v>
      </c>
      <c r="CD31">
        <v>0</v>
      </c>
      <c r="CE31">
        <v>5</v>
      </c>
      <c r="CF31">
        <v>2008</v>
      </c>
      <c r="CG31" t="str">
        <f t="shared" si="6"/>
        <v>5/2008</v>
      </c>
      <c r="CH31" t="s">
        <v>110</v>
      </c>
      <c r="CI31" t="s">
        <v>111</v>
      </c>
      <c r="CJ31" s="1">
        <v>68500</v>
      </c>
    </row>
    <row r="32" spans="1:88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 t="str">
        <f t="shared" si="2"/>
        <v>20's</v>
      </c>
      <c r="V32">
        <v>1950</v>
      </c>
      <c r="W32">
        <f t="shared" si="0"/>
        <v>30</v>
      </c>
      <c r="X32" t="str">
        <f t="shared" si="1"/>
        <v>Y</v>
      </c>
      <c r="Y32" t="str">
        <f t="shared" si="3"/>
        <v>N</v>
      </c>
      <c r="Z32" t="str">
        <f t="shared" si="4"/>
        <v>N</v>
      </c>
      <c r="AA32" t="str">
        <f t="shared" si="5"/>
        <v>N</v>
      </c>
      <c r="AB32" t="s">
        <v>184</v>
      </c>
      <c r="AC32" t="s">
        <v>94</v>
      </c>
      <c r="AD32" t="s">
        <v>96</v>
      </c>
      <c r="AE32" t="s">
        <v>96</v>
      </c>
      <c r="AF32" t="s">
        <v>117</v>
      </c>
      <c r="AG32">
        <v>0</v>
      </c>
      <c r="AH32" t="s">
        <v>98</v>
      </c>
      <c r="AI32" t="s">
        <v>147</v>
      </c>
      <c r="AJ32" t="s">
        <v>126</v>
      </c>
      <c r="AK32" t="s">
        <v>98</v>
      </c>
      <c r="AL32" t="s">
        <v>98</v>
      </c>
      <c r="AM32" t="s">
        <v>100</v>
      </c>
      <c r="AN32" t="s">
        <v>102</v>
      </c>
      <c r="AO32">
        <v>0</v>
      </c>
      <c r="AP32" t="s">
        <v>102</v>
      </c>
      <c r="AQ32">
        <v>0</v>
      </c>
      <c r="AR32">
        <v>649</v>
      </c>
      <c r="AS32">
        <v>649</v>
      </c>
      <c r="AT32" t="s">
        <v>103</v>
      </c>
      <c r="AU32" t="s">
        <v>98</v>
      </c>
      <c r="AV32" t="s">
        <v>177</v>
      </c>
      <c r="AW32" t="s">
        <v>106</v>
      </c>
      <c r="AX32">
        <v>649</v>
      </c>
      <c r="AY32">
        <v>668</v>
      </c>
      <c r="AZ32">
        <v>0</v>
      </c>
      <c r="BA32">
        <v>1317</v>
      </c>
      <c r="BB32">
        <v>0</v>
      </c>
      <c r="BC32">
        <v>0</v>
      </c>
      <c r="BD32">
        <v>1</v>
      </c>
      <c r="BE32">
        <v>0</v>
      </c>
      <c r="BF32">
        <v>3</v>
      </c>
      <c r="BG32">
        <v>1</v>
      </c>
      <c r="BH32" t="s">
        <v>98</v>
      </c>
      <c r="BI32">
        <v>6</v>
      </c>
      <c r="BJ32" t="s">
        <v>107</v>
      </c>
      <c r="BK32">
        <v>0</v>
      </c>
      <c r="BL32" t="s">
        <v>83</v>
      </c>
      <c r="BM32" t="s">
        <v>127</v>
      </c>
      <c r="BN32">
        <v>1920</v>
      </c>
      <c r="BO32" t="s">
        <v>102</v>
      </c>
      <c r="BP32">
        <v>1</v>
      </c>
      <c r="BQ32">
        <v>250</v>
      </c>
      <c r="BR32" t="s">
        <v>98</v>
      </c>
      <c r="BS32" t="s">
        <v>147</v>
      </c>
      <c r="BT32" t="s">
        <v>177</v>
      </c>
      <c r="BU32">
        <v>0</v>
      </c>
      <c r="BV32">
        <v>54</v>
      </c>
      <c r="BW32">
        <v>172</v>
      </c>
      <c r="BX32">
        <v>0</v>
      </c>
      <c r="BY32">
        <v>0</v>
      </c>
      <c r="BZ32">
        <v>0</v>
      </c>
      <c r="CA32" t="s">
        <v>83</v>
      </c>
      <c r="CB32" t="s">
        <v>134</v>
      </c>
      <c r="CC32" t="s">
        <v>83</v>
      </c>
      <c r="CD32">
        <v>0</v>
      </c>
      <c r="CE32">
        <v>7</v>
      </c>
      <c r="CF32">
        <v>2008</v>
      </c>
      <c r="CG32" t="str">
        <f t="shared" si="6"/>
        <v>7/2008</v>
      </c>
      <c r="CH32" t="s">
        <v>110</v>
      </c>
      <c r="CI32" t="s">
        <v>111</v>
      </c>
      <c r="CJ32" s="1">
        <v>40000</v>
      </c>
    </row>
    <row r="33" spans="1:88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 t="str">
        <f t="shared" si="2"/>
        <v>60's</v>
      </c>
      <c r="V33">
        <v>2006</v>
      </c>
      <c r="W33">
        <f t="shared" si="0"/>
        <v>40</v>
      </c>
      <c r="X33" t="str">
        <f t="shared" si="1"/>
        <v>Y</v>
      </c>
      <c r="Y33" t="str">
        <f t="shared" si="3"/>
        <v>Y</v>
      </c>
      <c r="Z33" t="str">
        <f t="shared" si="4"/>
        <v>Y</v>
      </c>
      <c r="AA33" t="str">
        <f t="shared" si="5"/>
        <v>Y</v>
      </c>
      <c r="AB33" t="s">
        <v>93</v>
      </c>
      <c r="AC33" t="s">
        <v>94</v>
      </c>
      <c r="AD33" t="s">
        <v>140</v>
      </c>
      <c r="AE33" t="s">
        <v>140</v>
      </c>
      <c r="AF33" t="s">
        <v>117</v>
      </c>
      <c r="AG33">
        <v>0</v>
      </c>
      <c r="AH33" t="s">
        <v>98</v>
      </c>
      <c r="AI33" t="s">
        <v>98</v>
      </c>
      <c r="AJ33" t="s">
        <v>118</v>
      </c>
      <c r="AK33" t="s">
        <v>98</v>
      </c>
      <c r="AL33" t="s">
        <v>98</v>
      </c>
      <c r="AM33" t="s">
        <v>100</v>
      </c>
      <c r="AN33" t="s">
        <v>102</v>
      </c>
      <c r="AO33">
        <v>0</v>
      </c>
      <c r="AP33" t="s">
        <v>102</v>
      </c>
      <c r="AQ33">
        <v>0</v>
      </c>
      <c r="AR33">
        <v>1228</v>
      </c>
      <c r="AS33">
        <v>1228</v>
      </c>
      <c r="AT33" t="s">
        <v>103</v>
      </c>
      <c r="AU33" t="s">
        <v>97</v>
      </c>
      <c r="AV33" t="s">
        <v>105</v>
      </c>
      <c r="AW33" t="s">
        <v>106</v>
      </c>
      <c r="AX33">
        <v>1228</v>
      </c>
      <c r="AY33">
        <v>0</v>
      </c>
      <c r="AZ33">
        <v>0</v>
      </c>
      <c r="BA33">
        <v>1228</v>
      </c>
      <c r="BB33">
        <v>0</v>
      </c>
      <c r="BC33">
        <v>0</v>
      </c>
      <c r="BD33">
        <v>1</v>
      </c>
      <c r="BE33">
        <v>1</v>
      </c>
      <c r="BF33">
        <v>3</v>
      </c>
      <c r="BG33">
        <v>1</v>
      </c>
      <c r="BH33" t="s">
        <v>97</v>
      </c>
      <c r="BI33">
        <v>6</v>
      </c>
      <c r="BJ33" t="s">
        <v>107</v>
      </c>
      <c r="BK33">
        <v>0</v>
      </c>
      <c r="BL33" t="s">
        <v>83</v>
      </c>
      <c r="BM33" t="s">
        <v>108</v>
      </c>
      <c r="BN33">
        <v>1966</v>
      </c>
      <c r="BO33" t="s">
        <v>102</v>
      </c>
      <c r="BP33">
        <v>1</v>
      </c>
      <c r="BQ33">
        <v>271</v>
      </c>
      <c r="BR33" t="s">
        <v>98</v>
      </c>
      <c r="BS33" t="s">
        <v>98</v>
      </c>
      <c r="BT33" t="s">
        <v>105</v>
      </c>
      <c r="BU33">
        <v>0</v>
      </c>
      <c r="BV33">
        <v>65</v>
      </c>
      <c r="BW33">
        <v>0</v>
      </c>
      <c r="BX33">
        <v>0</v>
      </c>
      <c r="BY33">
        <v>0</v>
      </c>
      <c r="BZ33">
        <v>0</v>
      </c>
      <c r="CA33" t="s">
        <v>83</v>
      </c>
      <c r="CB33" t="s">
        <v>134</v>
      </c>
      <c r="CC33" t="s">
        <v>83</v>
      </c>
      <c r="CD33">
        <v>0</v>
      </c>
      <c r="CE33">
        <v>6</v>
      </c>
      <c r="CF33">
        <v>2008</v>
      </c>
      <c r="CG33" t="str">
        <f t="shared" si="6"/>
        <v>6/2008</v>
      </c>
      <c r="CH33" t="s">
        <v>110</v>
      </c>
      <c r="CI33" t="s">
        <v>111</v>
      </c>
      <c r="CJ33" s="1">
        <v>149350</v>
      </c>
    </row>
    <row r="34" spans="1:88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 t="str">
        <f t="shared" si="2"/>
        <v>2000's</v>
      </c>
      <c r="V34">
        <v>2007</v>
      </c>
      <c r="W34">
        <f t="shared" si="0"/>
        <v>0</v>
      </c>
      <c r="X34" t="str">
        <f t="shared" si="1"/>
        <v>N</v>
      </c>
      <c r="Y34" t="str">
        <f t="shared" si="3"/>
        <v>Y</v>
      </c>
      <c r="Z34" t="str">
        <f t="shared" si="4"/>
        <v>Y</v>
      </c>
      <c r="AA34" t="str">
        <f t="shared" si="5"/>
        <v>Y</v>
      </c>
      <c r="AB34" t="s">
        <v>93</v>
      </c>
      <c r="AC34" t="s">
        <v>94</v>
      </c>
      <c r="AD34" t="s">
        <v>95</v>
      </c>
      <c r="AE34" t="s">
        <v>95</v>
      </c>
      <c r="AF34" t="s">
        <v>117</v>
      </c>
      <c r="AG34">
        <v>0</v>
      </c>
      <c r="AH34" t="s">
        <v>97</v>
      </c>
      <c r="AI34" t="s">
        <v>98</v>
      </c>
      <c r="AJ34" t="s">
        <v>99</v>
      </c>
      <c r="AK34" t="s">
        <v>104</v>
      </c>
      <c r="AL34" t="s">
        <v>98</v>
      </c>
      <c r="AM34" t="s">
        <v>130</v>
      </c>
      <c r="AN34" t="s">
        <v>102</v>
      </c>
      <c r="AO34">
        <v>0</v>
      </c>
      <c r="AP34" t="s">
        <v>102</v>
      </c>
      <c r="AQ34">
        <v>0</v>
      </c>
      <c r="AR34">
        <v>1234</v>
      </c>
      <c r="AS34">
        <v>1234</v>
      </c>
      <c r="AT34" t="s">
        <v>103</v>
      </c>
      <c r="AU34" t="s">
        <v>104</v>
      </c>
      <c r="AV34" t="s">
        <v>105</v>
      </c>
      <c r="AW34" t="s">
        <v>106</v>
      </c>
      <c r="AX34">
        <v>1234</v>
      </c>
      <c r="AY34">
        <v>0</v>
      </c>
      <c r="AZ34">
        <v>0</v>
      </c>
      <c r="BA34">
        <v>1234</v>
      </c>
      <c r="BB34">
        <v>0</v>
      </c>
      <c r="BC34">
        <v>0</v>
      </c>
      <c r="BD34">
        <v>2</v>
      </c>
      <c r="BE34">
        <v>0</v>
      </c>
      <c r="BF34">
        <v>3</v>
      </c>
      <c r="BG34">
        <v>1</v>
      </c>
      <c r="BH34" t="s">
        <v>97</v>
      </c>
      <c r="BI34">
        <v>7</v>
      </c>
      <c r="BJ34" t="s">
        <v>107</v>
      </c>
      <c r="BK34">
        <v>0</v>
      </c>
      <c r="BL34" t="s">
        <v>83</v>
      </c>
      <c r="BM34" t="s">
        <v>108</v>
      </c>
      <c r="BN34">
        <v>2007</v>
      </c>
      <c r="BO34" t="s">
        <v>109</v>
      </c>
      <c r="BP34">
        <v>2</v>
      </c>
      <c r="BQ34">
        <v>484</v>
      </c>
      <c r="BR34" t="s">
        <v>98</v>
      </c>
      <c r="BS34" t="s">
        <v>98</v>
      </c>
      <c r="BT34" t="s">
        <v>105</v>
      </c>
      <c r="BU34">
        <v>0</v>
      </c>
      <c r="BV34">
        <v>30</v>
      </c>
      <c r="BW34">
        <v>0</v>
      </c>
      <c r="BX34">
        <v>0</v>
      </c>
      <c r="BY34">
        <v>0</v>
      </c>
      <c r="BZ34">
        <v>0</v>
      </c>
      <c r="CA34" t="s">
        <v>83</v>
      </c>
      <c r="CB34" t="s">
        <v>83</v>
      </c>
      <c r="CC34" t="s">
        <v>83</v>
      </c>
      <c r="CD34">
        <v>0</v>
      </c>
      <c r="CE34">
        <v>1</v>
      </c>
      <c r="CF34">
        <v>2008</v>
      </c>
      <c r="CG34" t="str">
        <f t="shared" si="6"/>
        <v>1/2008</v>
      </c>
      <c r="CH34" t="s">
        <v>110</v>
      </c>
      <c r="CI34" t="s">
        <v>111</v>
      </c>
      <c r="CJ34" s="1">
        <v>179900</v>
      </c>
    </row>
    <row r="35" spans="1:88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 t="str">
        <f t="shared" si="2"/>
        <v>50's</v>
      </c>
      <c r="V35">
        <v>1959</v>
      </c>
      <c r="W35">
        <f t="shared" si="0"/>
        <v>0</v>
      </c>
      <c r="X35" t="str">
        <f t="shared" si="1"/>
        <v>N</v>
      </c>
      <c r="Y35" t="str">
        <f t="shared" si="3"/>
        <v>N</v>
      </c>
      <c r="Z35" t="str">
        <f t="shared" si="4"/>
        <v>N</v>
      </c>
      <c r="AA35" t="str">
        <f t="shared" si="5"/>
        <v>N</v>
      </c>
      <c r="AB35" t="s">
        <v>152</v>
      </c>
      <c r="AC35" t="s">
        <v>94</v>
      </c>
      <c r="AD35" t="s">
        <v>96</v>
      </c>
      <c r="AE35" t="s">
        <v>96</v>
      </c>
      <c r="AF35" t="s">
        <v>117</v>
      </c>
      <c r="AG35">
        <v>0</v>
      </c>
      <c r="AH35" t="s">
        <v>98</v>
      </c>
      <c r="AI35" t="s">
        <v>98</v>
      </c>
      <c r="AJ35" t="s">
        <v>118</v>
      </c>
      <c r="AK35" t="s">
        <v>98</v>
      </c>
      <c r="AL35" t="s">
        <v>98</v>
      </c>
      <c r="AM35" t="s">
        <v>100</v>
      </c>
      <c r="AN35" t="s">
        <v>153</v>
      </c>
      <c r="AO35">
        <v>1018</v>
      </c>
      <c r="AP35" t="s">
        <v>102</v>
      </c>
      <c r="AQ35">
        <v>0</v>
      </c>
      <c r="AR35">
        <v>380</v>
      </c>
      <c r="AS35">
        <v>1398</v>
      </c>
      <c r="AT35" t="s">
        <v>103</v>
      </c>
      <c r="AU35" t="s">
        <v>97</v>
      </c>
      <c r="AV35" t="s">
        <v>105</v>
      </c>
      <c r="AW35" t="s">
        <v>106</v>
      </c>
      <c r="AX35">
        <v>1700</v>
      </c>
      <c r="AY35">
        <v>0</v>
      </c>
      <c r="AZ35">
        <v>0</v>
      </c>
      <c r="BA35">
        <v>1700</v>
      </c>
      <c r="BB35">
        <v>0</v>
      </c>
      <c r="BC35">
        <v>1</v>
      </c>
      <c r="BD35">
        <v>1</v>
      </c>
      <c r="BE35">
        <v>1</v>
      </c>
      <c r="BF35">
        <v>4</v>
      </c>
      <c r="BG35">
        <v>1</v>
      </c>
      <c r="BH35" t="s">
        <v>97</v>
      </c>
      <c r="BI35">
        <v>6</v>
      </c>
      <c r="BJ35" t="s">
        <v>107</v>
      </c>
      <c r="BK35">
        <v>1</v>
      </c>
      <c r="BL35" t="s">
        <v>97</v>
      </c>
      <c r="BM35" t="s">
        <v>108</v>
      </c>
      <c r="BN35">
        <v>1959</v>
      </c>
      <c r="BO35" t="s">
        <v>109</v>
      </c>
      <c r="BP35">
        <v>2</v>
      </c>
      <c r="BQ35">
        <v>447</v>
      </c>
      <c r="BR35" t="s">
        <v>98</v>
      </c>
      <c r="BS35" t="s">
        <v>98</v>
      </c>
      <c r="BT35" t="s">
        <v>105</v>
      </c>
      <c r="BU35">
        <v>0</v>
      </c>
      <c r="BV35">
        <v>38</v>
      </c>
      <c r="BW35">
        <v>0</v>
      </c>
      <c r="BX35">
        <v>0</v>
      </c>
      <c r="BY35">
        <v>0</v>
      </c>
      <c r="BZ35">
        <v>0</v>
      </c>
      <c r="CA35" t="s">
        <v>83</v>
      </c>
      <c r="CB35" t="s">
        <v>83</v>
      </c>
      <c r="CC35" t="s">
        <v>83</v>
      </c>
      <c r="CD35">
        <v>0</v>
      </c>
      <c r="CE35">
        <v>4</v>
      </c>
      <c r="CF35">
        <v>2010</v>
      </c>
      <c r="CG35" t="str">
        <f t="shared" si="6"/>
        <v>4/2010</v>
      </c>
      <c r="CH35" t="s">
        <v>110</v>
      </c>
      <c r="CI35" t="s">
        <v>111</v>
      </c>
      <c r="CJ35" s="1">
        <v>165500</v>
      </c>
    </row>
    <row r="36" spans="1:88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 t="str">
        <f t="shared" si="2"/>
        <v>2000's</v>
      </c>
      <c r="V36">
        <v>2005</v>
      </c>
      <c r="W36">
        <f t="shared" si="0"/>
        <v>0</v>
      </c>
      <c r="X36" t="str">
        <f t="shared" si="1"/>
        <v>N</v>
      </c>
      <c r="Y36" t="str">
        <f t="shared" si="3"/>
        <v>Y</v>
      </c>
      <c r="Z36" t="str">
        <f t="shared" si="4"/>
        <v>Y</v>
      </c>
      <c r="AA36" t="str">
        <f t="shared" si="5"/>
        <v>Y</v>
      </c>
      <c r="AB36" t="s">
        <v>152</v>
      </c>
      <c r="AC36" t="s">
        <v>94</v>
      </c>
      <c r="AD36" t="s">
        <v>116</v>
      </c>
      <c r="AE36" t="s">
        <v>116</v>
      </c>
      <c r="AF36" t="s">
        <v>96</v>
      </c>
      <c r="AG36">
        <v>246</v>
      </c>
      <c r="AH36" t="s">
        <v>104</v>
      </c>
      <c r="AI36" t="s">
        <v>98</v>
      </c>
      <c r="AJ36" t="s">
        <v>99</v>
      </c>
      <c r="AK36" t="s">
        <v>104</v>
      </c>
      <c r="AL36" t="s">
        <v>98</v>
      </c>
      <c r="AM36" t="s">
        <v>100</v>
      </c>
      <c r="AN36" t="s">
        <v>101</v>
      </c>
      <c r="AO36">
        <v>1153</v>
      </c>
      <c r="AP36" t="s">
        <v>102</v>
      </c>
      <c r="AQ36">
        <v>0</v>
      </c>
      <c r="AR36">
        <v>408</v>
      </c>
      <c r="AS36">
        <v>1561</v>
      </c>
      <c r="AT36" t="s">
        <v>103</v>
      </c>
      <c r="AU36" t="s">
        <v>104</v>
      </c>
      <c r="AV36" t="s">
        <v>105</v>
      </c>
      <c r="AW36" t="s">
        <v>106</v>
      </c>
      <c r="AX36">
        <v>1561</v>
      </c>
      <c r="AY36">
        <v>0</v>
      </c>
      <c r="AZ36">
        <v>0</v>
      </c>
      <c r="BA36">
        <v>1561</v>
      </c>
      <c r="BB36">
        <v>1</v>
      </c>
      <c r="BC36">
        <v>0</v>
      </c>
      <c r="BD36">
        <v>2</v>
      </c>
      <c r="BE36">
        <v>0</v>
      </c>
      <c r="BF36">
        <v>2</v>
      </c>
      <c r="BG36">
        <v>1</v>
      </c>
      <c r="BH36" t="s">
        <v>104</v>
      </c>
      <c r="BI36">
        <v>6</v>
      </c>
      <c r="BJ36" t="s">
        <v>107</v>
      </c>
      <c r="BK36">
        <v>1</v>
      </c>
      <c r="BL36" t="s">
        <v>97</v>
      </c>
      <c r="BM36" t="s">
        <v>108</v>
      </c>
      <c r="BN36">
        <v>2005</v>
      </c>
      <c r="BO36" t="s">
        <v>157</v>
      </c>
      <c r="BP36">
        <v>2</v>
      </c>
      <c r="BQ36">
        <v>556</v>
      </c>
      <c r="BR36" t="s">
        <v>98</v>
      </c>
      <c r="BS36" t="s">
        <v>98</v>
      </c>
      <c r="BT36" t="s">
        <v>105</v>
      </c>
      <c r="BU36">
        <v>203</v>
      </c>
      <c r="BV36">
        <v>47</v>
      </c>
      <c r="BW36">
        <v>0</v>
      </c>
      <c r="BX36">
        <v>0</v>
      </c>
      <c r="BY36">
        <v>0</v>
      </c>
      <c r="BZ36">
        <v>0</v>
      </c>
      <c r="CA36" t="s">
        <v>83</v>
      </c>
      <c r="CB36" t="s">
        <v>83</v>
      </c>
      <c r="CC36" t="s">
        <v>83</v>
      </c>
      <c r="CD36">
        <v>0</v>
      </c>
      <c r="CE36">
        <v>8</v>
      </c>
      <c r="CF36">
        <v>2007</v>
      </c>
      <c r="CG36" t="str">
        <f t="shared" si="6"/>
        <v>8/2007</v>
      </c>
      <c r="CH36" t="s">
        <v>110</v>
      </c>
      <c r="CI36" t="s">
        <v>111</v>
      </c>
      <c r="CJ36" s="1">
        <v>277500</v>
      </c>
    </row>
    <row r="37" spans="1:88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 t="str">
        <f t="shared" si="2"/>
        <v>2000's</v>
      </c>
      <c r="V37">
        <v>2005</v>
      </c>
      <c r="W37">
        <f t="shared" si="0"/>
        <v>1</v>
      </c>
      <c r="X37" t="str">
        <f t="shared" si="1"/>
        <v>Y</v>
      </c>
      <c r="Y37" t="str">
        <f t="shared" si="3"/>
        <v>Y</v>
      </c>
      <c r="Z37" t="str">
        <f t="shared" si="4"/>
        <v>Y</v>
      </c>
      <c r="AA37" t="str">
        <f t="shared" si="5"/>
        <v>Y</v>
      </c>
      <c r="AB37" t="s">
        <v>93</v>
      </c>
      <c r="AC37" t="s">
        <v>94</v>
      </c>
      <c r="AD37" t="s">
        <v>95</v>
      </c>
      <c r="AE37" t="s">
        <v>95</v>
      </c>
      <c r="AF37" t="s">
        <v>137</v>
      </c>
      <c r="AG37">
        <v>132</v>
      </c>
      <c r="AH37" t="s">
        <v>97</v>
      </c>
      <c r="AI37" t="s">
        <v>98</v>
      </c>
      <c r="AJ37" t="s">
        <v>99</v>
      </c>
      <c r="AK37" t="s">
        <v>104</v>
      </c>
      <c r="AL37" t="s">
        <v>98</v>
      </c>
      <c r="AM37" t="s">
        <v>130</v>
      </c>
      <c r="AN37" t="s">
        <v>102</v>
      </c>
      <c r="AO37">
        <v>0</v>
      </c>
      <c r="AP37" t="s">
        <v>102</v>
      </c>
      <c r="AQ37">
        <v>0</v>
      </c>
      <c r="AR37">
        <v>1117</v>
      </c>
      <c r="AS37">
        <v>1117</v>
      </c>
      <c r="AT37" t="s">
        <v>103</v>
      </c>
      <c r="AU37" t="s">
        <v>104</v>
      </c>
      <c r="AV37" t="s">
        <v>105</v>
      </c>
      <c r="AW37" t="s">
        <v>106</v>
      </c>
      <c r="AX37">
        <v>1132</v>
      </c>
      <c r="AY37">
        <v>1320</v>
      </c>
      <c r="AZ37">
        <v>0</v>
      </c>
      <c r="BA37">
        <v>2452</v>
      </c>
      <c r="BB37">
        <v>0</v>
      </c>
      <c r="BC37">
        <v>0</v>
      </c>
      <c r="BD37">
        <v>3</v>
      </c>
      <c r="BE37">
        <v>1</v>
      </c>
      <c r="BF37">
        <v>4</v>
      </c>
      <c r="BG37">
        <v>1</v>
      </c>
      <c r="BH37" t="s">
        <v>97</v>
      </c>
      <c r="BI37">
        <v>9</v>
      </c>
      <c r="BJ37" t="s">
        <v>107</v>
      </c>
      <c r="BK37">
        <v>1</v>
      </c>
      <c r="BL37" t="s">
        <v>97</v>
      </c>
      <c r="BM37" t="s">
        <v>156</v>
      </c>
      <c r="BN37">
        <v>2004</v>
      </c>
      <c r="BO37" t="s">
        <v>157</v>
      </c>
      <c r="BP37">
        <v>3</v>
      </c>
      <c r="BQ37">
        <v>691</v>
      </c>
      <c r="BR37" t="s">
        <v>98</v>
      </c>
      <c r="BS37" t="s">
        <v>98</v>
      </c>
      <c r="BT37" t="s">
        <v>105</v>
      </c>
      <c r="BU37">
        <v>113</v>
      </c>
      <c r="BV37">
        <v>32</v>
      </c>
      <c r="BW37">
        <v>0</v>
      </c>
      <c r="BX37">
        <v>0</v>
      </c>
      <c r="BY37">
        <v>0</v>
      </c>
      <c r="BZ37">
        <v>0</v>
      </c>
      <c r="CA37" t="s">
        <v>83</v>
      </c>
      <c r="CB37" t="s">
        <v>83</v>
      </c>
      <c r="CC37" t="s">
        <v>83</v>
      </c>
      <c r="CD37">
        <v>0</v>
      </c>
      <c r="CE37">
        <v>9</v>
      </c>
      <c r="CF37">
        <v>2006</v>
      </c>
      <c r="CG37" t="str">
        <f t="shared" si="6"/>
        <v>9/2006</v>
      </c>
      <c r="CH37" t="s">
        <v>110</v>
      </c>
      <c r="CI37" t="s">
        <v>111</v>
      </c>
      <c r="CJ37" s="1">
        <v>309000</v>
      </c>
    </row>
    <row r="38" spans="1:88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 t="str">
        <f t="shared" si="2"/>
        <v>90's</v>
      </c>
      <c r="V38">
        <v>1995</v>
      </c>
      <c r="W38">
        <f t="shared" si="0"/>
        <v>1</v>
      </c>
      <c r="X38" t="str">
        <f t="shared" si="1"/>
        <v>Y</v>
      </c>
      <c r="Y38" t="str">
        <f t="shared" si="3"/>
        <v>N</v>
      </c>
      <c r="Z38" t="str">
        <f t="shared" si="4"/>
        <v>N</v>
      </c>
      <c r="AA38" t="str">
        <f t="shared" si="5"/>
        <v>Y</v>
      </c>
      <c r="AB38" t="s">
        <v>93</v>
      </c>
      <c r="AC38" t="s">
        <v>94</v>
      </c>
      <c r="AD38" t="s">
        <v>95</v>
      </c>
      <c r="AE38" t="s">
        <v>95</v>
      </c>
      <c r="AF38" t="s">
        <v>117</v>
      </c>
      <c r="AG38">
        <v>0</v>
      </c>
      <c r="AH38" t="s">
        <v>98</v>
      </c>
      <c r="AI38" t="s">
        <v>98</v>
      </c>
      <c r="AJ38" t="s">
        <v>99</v>
      </c>
      <c r="AK38" t="s">
        <v>97</v>
      </c>
      <c r="AL38" t="s">
        <v>98</v>
      </c>
      <c r="AM38" t="s">
        <v>100</v>
      </c>
      <c r="AN38" t="s">
        <v>102</v>
      </c>
      <c r="AO38">
        <v>0</v>
      </c>
      <c r="AP38" t="s">
        <v>102</v>
      </c>
      <c r="AQ38">
        <v>0</v>
      </c>
      <c r="AR38">
        <v>1097</v>
      </c>
      <c r="AS38">
        <v>1097</v>
      </c>
      <c r="AT38" t="s">
        <v>103</v>
      </c>
      <c r="AU38" t="s">
        <v>104</v>
      </c>
      <c r="AV38" t="s">
        <v>105</v>
      </c>
      <c r="AW38" t="s">
        <v>106</v>
      </c>
      <c r="AX38">
        <v>1097</v>
      </c>
      <c r="AY38">
        <v>0</v>
      </c>
      <c r="AZ38">
        <v>0</v>
      </c>
      <c r="BA38">
        <v>1097</v>
      </c>
      <c r="BB38">
        <v>0</v>
      </c>
      <c r="BC38">
        <v>0</v>
      </c>
      <c r="BD38">
        <v>1</v>
      </c>
      <c r="BE38">
        <v>1</v>
      </c>
      <c r="BF38">
        <v>3</v>
      </c>
      <c r="BG38">
        <v>1</v>
      </c>
      <c r="BH38" t="s">
        <v>98</v>
      </c>
      <c r="BI38">
        <v>6</v>
      </c>
      <c r="BJ38" t="s">
        <v>107</v>
      </c>
      <c r="BK38">
        <v>0</v>
      </c>
      <c r="BL38" t="s">
        <v>83</v>
      </c>
      <c r="BM38" t="s">
        <v>108</v>
      </c>
      <c r="BN38">
        <v>1995</v>
      </c>
      <c r="BO38" t="s">
        <v>102</v>
      </c>
      <c r="BP38">
        <v>2</v>
      </c>
      <c r="BQ38">
        <v>672</v>
      </c>
      <c r="BR38" t="s">
        <v>98</v>
      </c>
      <c r="BS38" t="s">
        <v>98</v>
      </c>
      <c r="BT38" t="s">
        <v>105</v>
      </c>
      <c r="BU38">
        <v>392</v>
      </c>
      <c r="BV38">
        <v>64</v>
      </c>
      <c r="BW38">
        <v>0</v>
      </c>
      <c r="BX38">
        <v>0</v>
      </c>
      <c r="BY38">
        <v>0</v>
      </c>
      <c r="BZ38">
        <v>0</v>
      </c>
      <c r="CA38" t="s">
        <v>83</v>
      </c>
      <c r="CB38" t="s">
        <v>83</v>
      </c>
      <c r="CC38" t="s">
        <v>83</v>
      </c>
      <c r="CD38">
        <v>0</v>
      </c>
      <c r="CE38">
        <v>6</v>
      </c>
      <c r="CF38">
        <v>2009</v>
      </c>
      <c r="CG38" t="str">
        <f t="shared" si="6"/>
        <v>6/2009</v>
      </c>
      <c r="CH38" t="s">
        <v>110</v>
      </c>
      <c r="CI38" t="s">
        <v>111</v>
      </c>
      <c r="CJ38" s="1">
        <v>145000</v>
      </c>
    </row>
    <row r="39" spans="1:88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 t="str">
        <f t="shared" si="2"/>
        <v>50's</v>
      </c>
      <c r="V39">
        <v>1990</v>
      </c>
      <c r="W39">
        <f t="shared" si="0"/>
        <v>36</v>
      </c>
      <c r="X39" t="str">
        <f t="shared" si="1"/>
        <v>Y</v>
      </c>
      <c r="Y39" t="str">
        <f t="shared" si="3"/>
        <v>N</v>
      </c>
      <c r="Z39" t="str">
        <f t="shared" si="4"/>
        <v>N</v>
      </c>
      <c r="AA39" t="str">
        <f t="shared" si="5"/>
        <v>N</v>
      </c>
      <c r="AB39" t="s">
        <v>152</v>
      </c>
      <c r="AC39" t="s">
        <v>94</v>
      </c>
      <c r="AD39" t="s">
        <v>124</v>
      </c>
      <c r="AE39" t="s">
        <v>124</v>
      </c>
      <c r="AF39" t="s">
        <v>96</v>
      </c>
      <c r="AG39">
        <v>650</v>
      </c>
      <c r="AH39" t="s">
        <v>98</v>
      </c>
      <c r="AI39" t="s">
        <v>98</v>
      </c>
      <c r="AJ39" t="s">
        <v>118</v>
      </c>
      <c r="AK39" t="s">
        <v>98</v>
      </c>
      <c r="AL39" t="s">
        <v>98</v>
      </c>
      <c r="AM39" t="s">
        <v>100</v>
      </c>
      <c r="AN39" t="s">
        <v>153</v>
      </c>
      <c r="AO39">
        <v>1213</v>
      </c>
      <c r="AP39" t="s">
        <v>102</v>
      </c>
      <c r="AQ39">
        <v>0</v>
      </c>
      <c r="AR39">
        <v>84</v>
      </c>
      <c r="AS39">
        <v>1297</v>
      </c>
      <c r="AT39" t="s">
        <v>103</v>
      </c>
      <c r="AU39" t="s">
        <v>97</v>
      </c>
      <c r="AV39" t="s">
        <v>105</v>
      </c>
      <c r="AW39" t="s">
        <v>106</v>
      </c>
      <c r="AX39">
        <v>1297</v>
      </c>
      <c r="AY39">
        <v>0</v>
      </c>
      <c r="AZ39">
        <v>0</v>
      </c>
      <c r="BA39">
        <v>1297</v>
      </c>
      <c r="BB39">
        <v>0</v>
      </c>
      <c r="BC39">
        <v>1</v>
      </c>
      <c r="BD39">
        <v>1</v>
      </c>
      <c r="BE39">
        <v>0</v>
      </c>
      <c r="BF39">
        <v>3</v>
      </c>
      <c r="BG39">
        <v>1</v>
      </c>
      <c r="BH39" t="s">
        <v>98</v>
      </c>
      <c r="BI39">
        <v>5</v>
      </c>
      <c r="BJ39" t="s">
        <v>107</v>
      </c>
      <c r="BK39">
        <v>1</v>
      </c>
      <c r="BL39" t="s">
        <v>98</v>
      </c>
      <c r="BM39" t="s">
        <v>108</v>
      </c>
      <c r="BN39">
        <v>1954</v>
      </c>
      <c r="BO39" t="s">
        <v>157</v>
      </c>
      <c r="BP39">
        <v>2</v>
      </c>
      <c r="BQ39">
        <v>498</v>
      </c>
      <c r="BR39" t="s">
        <v>98</v>
      </c>
      <c r="BS39" t="s">
        <v>98</v>
      </c>
      <c r="BT39" t="s">
        <v>105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 t="s">
        <v>83</v>
      </c>
      <c r="CB39" t="s">
        <v>83</v>
      </c>
      <c r="CC39" t="s">
        <v>83</v>
      </c>
      <c r="CD39">
        <v>0</v>
      </c>
      <c r="CE39">
        <v>10</v>
      </c>
      <c r="CF39">
        <v>2009</v>
      </c>
      <c r="CG39" t="str">
        <f t="shared" si="6"/>
        <v>10/2009</v>
      </c>
      <c r="CH39" t="s">
        <v>110</v>
      </c>
      <c r="CI39" t="s">
        <v>111</v>
      </c>
      <c r="CJ39" s="1">
        <v>153000</v>
      </c>
    </row>
    <row r="40" spans="1:88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 t="str">
        <f t="shared" si="2"/>
        <v>50's</v>
      </c>
      <c r="V40">
        <v>2007</v>
      </c>
      <c r="W40">
        <f t="shared" si="0"/>
        <v>54</v>
      </c>
      <c r="X40" t="str">
        <f t="shared" si="1"/>
        <v>Y</v>
      </c>
      <c r="Y40" t="str">
        <f t="shared" si="3"/>
        <v>Y</v>
      </c>
      <c r="Z40" t="str">
        <f t="shared" si="4"/>
        <v>Y</v>
      </c>
      <c r="AA40" t="str">
        <f t="shared" si="5"/>
        <v>Y</v>
      </c>
      <c r="AB40" t="s">
        <v>93</v>
      </c>
      <c r="AC40" t="s">
        <v>94</v>
      </c>
      <c r="AD40" t="s">
        <v>95</v>
      </c>
      <c r="AE40" t="s">
        <v>95</v>
      </c>
      <c r="AF40" t="s">
        <v>117</v>
      </c>
      <c r="AG40">
        <v>0</v>
      </c>
      <c r="AH40" t="s">
        <v>98</v>
      </c>
      <c r="AI40" t="s">
        <v>97</v>
      </c>
      <c r="AJ40" t="s">
        <v>118</v>
      </c>
      <c r="AK40" t="s">
        <v>98</v>
      </c>
      <c r="AL40" t="s">
        <v>98</v>
      </c>
      <c r="AM40" t="s">
        <v>100</v>
      </c>
      <c r="AN40" t="s">
        <v>101</v>
      </c>
      <c r="AO40">
        <v>731</v>
      </c>
      <c r="AP40" t="s">
        <v>102</v>
      </c>
      <c r="AQ40">
        <v>0</v>
      </c>
      <c r="AR40">
        <v>326</v>
      </c>
      <c r="AS40">
        <v>1057</v>
      </c>
      <c r="AT40" t="s">
        <v>103</v>
      </c>
      <c r="AU40" t="s">
        <v>98</v>
      </c>
      <c r="AV40" t="s">
        <v>105</v>
      </c>
      <c r="AW40" t="s">
        <v>106</v>
      </c>
      <c r="AX40">
        <v>1057</v>
      </c>
      <c r="AY40">
        <v>0</v>
      </c>
      <c r="AZ40">
        <v>0</v>
      </c>
      <c r="BA40">
        <v>1057</v>
      </c>
      <c r="BB40">
        <v>1</v>
      </c>
      <c r="BC40">
        <v>0</v>
      </c>
      <c r="BD40">
        <v>1</v>
      </c>
      <c r="BE40">
        <v>0</v>
      </c>
      <c r="BF40">
        <v>3</v>
      </c>
      <c r="BG40">
        <v>1</v>
      </c>
      <c r="BH40" t="s">
        <v>97</v>
      </c>
      <c r="BI40">
        <v>5</v>
      </c>
      <c r="BJ40" t="s">
        <v>107</v>
      </c>
      <c r="BK40">
        <v>0</v>
      </c>
      <c r="BL40" t="s">
        <v>83</v>
      </c>
      <c r="BM40" t="s">
        <v>127</v>
      </c>
      <c r="BN40">
        <v>1953</v>
      </c>
      <c r="BO40" t="s">
        <v>102</v>
      </c>
      <c r="BP40">
        <v>1</v>
      </c>
      <c r="BQ40">
        <v>246</v>
      </c>
      <c r="BR40" t="s">
        <v>98</v>
      </c>
      <c r="BS40" t="s">
        <v>98</v>
      </c>
      <c r="BT40" t="s">
        <v>105</v>
      </c>
      <c r="BU40">
        <v>0</v>
      </c>
      <c r="BV40">
        <v>52</v>
      </c>
      <c r="BW40">
        <v>0</v>
      </c>
      <c r="BX40">
        <v>0</v>
      </c>
      <c r="BY40">
        <v>0</v>
      </c>
      <c r="BZ40">
        <v>0</v>
      </c>
      <c r="CA40" t="s">
        <v>83</v>
      </c>
      <c r="CB40" t="s">
        <v>83</v>
      </c>
      <c r="CC40" t="s">
        <v>83</v>
      </c>
      <c r="CD40">
        <v>0</v>
      </c>
      <c r="CE40">
        <v>1</v>
      </c>
      <c r="CF40">
        <v>2010</v>
      </c>
      <c r="CG40" t="str">
        <f t="shared" si="6"/>
        <v>1/2010</v>
      </c>
      <c r="CH40" t="s">
        <v>110</v>
      </c>
      <c r="CI40" t="s">
        <v>128</v>
      </c>
      <c r="CJ40" s="1">
        <v>109000</v>
      </c>
    </row>
    <row r="41" spans="1:88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 t="str">
        <f t="shared" si="2"/>
        <v>50's</v>
      </c>
      <c r="V41">
        <v>1955</v>
      </c>
      <c r="W41">
        <f t="shared" si="0"/>
        <v>0</v>
      </c>
      <c r="X41" t="str">
        <f t="shared" si="1"/>
        <v>N</v>
      </c>
      <c r="Y41" t="str">
        <f t="shared" si="3"/>
        <v>N</v>
      </c>
      <c r="Z41" t="str">
        <f t="shared" si="4"/>
        <v>N</v>
      </c>
      <c r="AA41" t="str">
        <f t="shared" si="5"/>
        <v>N</v>
      </c>
      <c r="AB41" t="s">
        <v>93</v>
      </c>
      <c r="AC41" t="s">
        <v>94</v>
      </c>
      <c r="AD41" t="s">
        <v>186</v>
      </c>
      <c r="AE41" t="s">
        <v>161</v>
      </c>
      <c r="AF41" t="s">
        <v>117</v>
      </c>
      <c r="AG41">
        <v>0</v>
      </c>
      <c r="AH41" t="s">
        <v>98</v>
      </c>
      <c r="AI41" t="s">
        <v>98</v>
      </c>
      <c r="AJ41" t="s">
        <v>99</v>
      </c>
      <c r="AK41" t="s">
        <v>83</v>
      </c>
      <c r="AL41" t="s">
        <v>83</v>
      </c>
      <c r="AM41" t="s">
        <v>83</v>
      </c>
      <c r="AN41" t="s">
        <v>83</v>
      </c>
      <c r="AO41">
        <v>0</v>
      </c>
      <c r="AP41" t="s">
        <v>83</v>
      </c>
      <c r="AQ41">
        <v>0</v>
      </c>
      <c r="AR41">
        <v>0</v>
      </c>
      <c r="AS41">
        <v>0</v>
      </c>
      <c r="AT41" t="s">
        <v>103</v>
      </c>
      <c r="AU41" t="s">
        <v>98</v>
      </c>
      <c r="AV41" t="s">
        <v>177</v>
      </c>
      <c r="AW41" t="s">
        <v>187</v>
      </c>
      <c r="AX41">
        <v>1152</v>
      </c>
      <c r="AY41">
        <v>0</v>
      </c>
      <c r="AZ41">
        <v>0</v>
      </c>
      <c r="BA41">
        <v>1152</v>
      </c>
      <c r="BB41">
        <v>0</v>
      </c>
      <c r="BC41">
        <v>0</v>
      </c>
      <c r="BD41">
        <v>2</v>
      </c>
      <c r="BE41">
        <v>0</v>
      </c>
      <c r="BF41">
        <v>2</v>
      </c>
      <c r="BG41">
        <v>2</v>
      </c>
      <c r="BH41" t="s">
        <v>147</v>
      </c>
      <c r="BI41">
        <v>6</v>
      </c>
      <c r="BJ41" t="s">
        <v>107</v>
      </c>
      <c r="BK41">
        <v>0</v>
      </c>
      <c r="BL41" t="s">
        <v>83</v>
      </c>
      <c r="BM41" t="s">
        <v>83</v>
      </c>
      <c r="BN41" t="s">
        <v>83</v>
      </c>
      <c r="BO41" t="s">
        <v>83</v>
      </c>
      <c r="BP41">
        <v>0</v>
      </c>
      <c r="BQ41">
        <v>0</v>
      </c>
      <c r="BR41" t="s">
        <v>83</v>
      </c>
      <c r="BS41" t="s">
        <v>83</v>
      </c>
      <c r="BT41" t="s">
        <v>177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 t="s">
        <v>83</v>
      </c>
      <c r="CB41" t="s">
        <v>83</v>
      </c>
      <c r="CC41" t="s">
        <v>83</v>
      </c>
      <c r="CD41">
        <v>0</v>
      </c>
      <c r="CE41">
        <v>6</v>
      </c>
      <c r="CF41">
        <v>2008</v>
      </c>
      <c r="CG41" t="str">
        <f t="shared" si="6"/>
        <v>6/2008</v>
      </c>
      <c r="CH41" t="s">
        <v>110</v>
      </c>
      <c r="CI41" t="s">
        <v>188</v>
      </c>
      <c r="CJ41" s="1">
        <v>82000</v>
      </c>
    </row>
    <row r="42" spans="1:88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 t="str">
        <f t="shared" si="2"/>
        <v>60's</v>
      </c>
      <c r="V42">
        <v>1965</v>
      </c>
      <c r="W42">
        <f t="shared" si="0"/>
        <v>0</v>
      </c>
      <c r="X42" t="str">
        <f t="shared" si="1"/>
        <v>N</v>
      </c>
      <c r="Y42" t="str">
        <f t="shared" si="3"/>
        <v>N</v>
      </c>
      <c r="Z42" t="str">
        <f t="shared" si="4"/>
        <v>N</v>
      </c>
      <c r="AA42" t="str">
        <f t="shared" si="5"/>
        <v>N</v>
      </c>
      <c r="AB42" t="s">
        <v>93</v>
      </c>
      <c r="AC42" t="s">
        <v>94</v>
      </c>
      <c r="AD42" t="s">
        <v>124</v>
      </c>
      <c r="AE42" t="s">
        <v>124</v>
      </c>
      <c r="AF42" t="s">
        <v>96</v>
      </c>
      <c r="AG42">
        <v>101</v>
      </c>
      <c r="AH42" t="s">
        <v>98</v>
      </c>
      <c r="AI42" t="s">
        <v>98</v>
      </c>
      <c r="AJ42" t="s">
        <v>118</v>
      </c>
      <c r="AK42" t="s">
        <v>98</v>
      </c>
      <c r="AL42" t="s">
        <v>98</v>
      </c>
      <c r="AM42" t="s">
        <v>100</v>
      </c>
      <c r="AN42" t="s">
        <v>153</v>
      </c>
      <c r="AO42">
        <v>643</v>
      </c>
      <c r="AP42" t="s">
        <v>102</v>
      </c>
      <c r="AQ42">
        <v>0</v>
      </c>
      <c r="AR42">
        <v>445</v>
      </c>
      <c r="AS42">
        <v>1088</v>
      </c>
      <c r="AT42" t="s">
        <v>103</v>
      </c>
      <c r="AU42" t="s">
        <v>104</v>
      </c>
      <c r="AV42" t="s">
        <v>105</v>
      </c>
      <c r="AW42" t="s">
        <v>106</v>
      </c>
      <c r="AX42">
        <v>1324</v>
      </c>
      <c r="AY42">
        <v>0</v>
      </c>
      <c r="AZ42">
        <v>0</v>
      </c>
      <c r="BA42">
        <v>1324</v>
      </c>
      <c r="BB42">
        <v>0</v>
      </c>
      <c r="BC42">
        <v>0</v>
      </c>
      <c r="BD42">
        <v>2</v>
      </c>
      <c r="BE42">
        <v>0</v>
      </c>
      <c r="BF42">
        <v>3</v>
      </c>
      <c r="BG42">
        <v>1</v>
      </c>
      <c r="BH42" t="s">
        <v>98</v>
      </c>
      <c r="BI42">
        <v>6</v>
      </c>
      <c r="BJ42" t="s">
        <v>107</v>
      </c>
      <c r="BK42">
        <v>1</v>
      </c>
      <c r="BL42" t="s">
        <v>98</v>
      </c>
      <c r="BM42" t="s">
        <v>108</v>
      </c>
      <c r="BN42">
        <v>1965</v>
      </c>
      <c r="BO42" t="s">
        <v>109</v>
      </c>
      <c r="BP42">
        <v>2</v>
      </c>
      <c r="BQ42">
        <v>440</v>
      </c>
      <c r="BR42" t="s">
        <v>98</v>
      </c>
      <c r="BS42" t="s">
        <v>98</v>
      </c>
      <c r="BT42" t="s">
        <v>105</v>
      </c>
      <c r="BU42">
        <v>0</v>
      </c>
      <c r="BV42">
        <v>138</v>
      </c>
      <c r="BW42">
        <v>0</v>
      </c>
      <c r="BX42">
        <v>0</v>
      </c>
      <c r="BY42">
        <v>0</v>
      </c>
      <c r="BZ42">
        <v>0</v>
      </c>
      <c r="CA42" t="s">
        <v>83</v>
      </c>
      <c r="CB42" t="s">
        <v>163</v>
      </c>
      <c r="CC42" t="s">
        <v>83</v>
      </c>
      <c r="CD42">
        <v>0</v>
      </c>
      <c r="CE42">
        <v>12</v>
      </c>
      <c r="CF42">
        <v>2006</v>
      </c>
      <c r="CG42" t="str">
        <f t="shared" si="6"/>
        <v>12/2006</v>
      </c>
      <c r="CH42" t="s">
        <v>110</v>
      </c>
      <c r="CI42" t="s">
        <v>128</v>
      </c>
      <c r="CJ42" s="1">
        <v>160000</v>
      </c>
    </row>
    <row r="43" spans="1:88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 t="str">
        <f t="shared" si="2"/>
        <v>50's</v>
      </c>
      <c r="V43">
        <v>1959</v>
      </c>
      <c r="W43">
        <f t="shared" si="0"/>
        <v>0</v>
      </c>
      <c r="X43" t="str">
        <f t="shared" si="1"/>
        <v>N</v>
      </c>
      <c r="Y43" t="str">
        <f t="shared" si="3"/>
        <v>N</v>
      </c>
      <c r="Z43" t="str">
        <f t="shared" si="4"/>
        <v>N</v>
      </c>
      <c r="AA43" t="str">
        <f t="shared" si="5"/>
        <v>N</v>
      </c>
      <c r="AB43" t="s">
        <v>93</v>
      </c>
      <c r="AC43" t="s">
        <v>94</v>
      </c>
      <c r="AD43" t="s">
        <v>95</v>
      </c>
      <c r="AE43" t="s">
        <v>95</v>
      </c>
      <c r="AF43" t="s">
        <v>117</v>
      </c>
      <c r="AG43">
        <v>0</v>
      </c>
      <c r="AH43" t="s">
        <v>98</v>
      </c>
      <c r="AI43" t="s">
        <v>97</v>
      </c>
      <c r="AJ43" t="s">
        <v>118</v>
      </c>
      <c r="AK43" t="s">
        <v>98</v>
      </c>
      <c r="AL43" t="s">
        <v>98</v>
      </c>
      <c r="AM43" t="s">
        <v>97</v>
      </c>
      <c r="AN43" t="s">
        <v>141</v>
      </c>
      <c r="AO43">
        <v>967</v>
      </c>
      <c r="AP43" t="s">
        <v>102</v>
      </c>
      <c r="AQ43">
        <v>0</v>
      </c>
      <c r="AR43">
        <v>383</v>
      </c>
      <c r="AS43">
        <v>1350</v>
      </c>
      <c r="AT43" t="s">
        <v>103</v>
      </c>
      <c r="AU43" t="s">
        <v>97</v>
      </c>
      <c r="AV43" t="s">
        <v>105</v>
      </c>
      <c r="AW43" t="s">
        <v>106</v>
      </c>
      <c r="AX43">
        <v>1328</v>
      </c>
      <c r="AY43">
        <v>0</v>
      </c>
      <c r="AZ43">
        <v>0</v>
      </c>
      <c r="BA43">
        <v>1328</v>
      </c>
      <c r="BB43">
        <v>0</v>
      </c>
      <c r="BC43">
        <v>1</v>
      </c>
      <c r="BD43">
        <v>1</v>
      </c>
      <c r="BE43">
        <v>1</v>
      </c>
      <c r="BF43">
        <v>2</v>
      </c>
      <c r="BG43">
        <v>1</v>
      </c>
      <c r="BH43" t="s">
        <v>98</v>
      </c>
      <c r="BI43">
        <v>5</v>
      </c>
      <c r="BJ43" t="s">
        <v>107</v>
      </c>
      <c r="BK43">
        <v>2</v>
      </c>
      <c r="BL43" t="s">
        <v>97</v>
      </c>
      <c r="BM43" t="s">
        <v>108</v>
      </c>
      <c r="BN43">
        <v>1959</v>
      </c>
      <c r="BO43" t="s">
        <v>109</v>
      </c>
      <c r="BP43">
        <v>1</v>
      </c>
      <c r="BQ43">
        <v>308</v>
      </c>
      <c r="BR43" t="s">
        <v>98</v>
      </c>
      <c r="BS43" t="s">
        <v>98</v>
      </c>
      <c r="BT43" t="s">
        <v>190</v>
      </c>
      <c r="BU43">
        <v>0</v>
      </c>
      <c r="BV43">
        <v>104</v>
      </c>
      <c r="BW43">
        <v>0</v>
      </c>
      <c r="BX43">
        <v>0</v>
      </c>
      <c r="BY43">
        <v>0</v>
      </c>
      <c r="BZ43">
        <v>0</v>
      </c>
      <c r="CA43" t="s">
        <v>83</v>
      </c>
      <c r="CB43" t="s">
        <v>83</v>
      </c>
      <c r="CC43" t="s">
        <v>83</v>
      </c>
      <c r="CD43">
        <v>0</v>
      </c>
      <c r="CE43">
        <v>7</v>
      </c>
      <c r="CF43">
        <v>2007</v>
      </c>
      <c r="CG43" t="str">
        <f t="shared" si="6"/>
        <v>7/2007</v>
      </c>
      <c r="CH43" t="s">
        <v>110</v>
      </c>
      <c r="CI43" t="s">
        <v>111</v>
      </c>
      <c r="CJ43" s="1">
        <v>170000</v>
      </c>
    </row>
    <row r="44" spans="1:88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 t="str">
        <f t="shared" si="2"/>
        <v>80's</v>
      </c>
      <c r="V44">
        <v>1983</v>
      </c>
      <c r="W44">
        <f t="shared" si="0"/>
        <v>0</v>
      </c>
      <c r="X44" t="str">
        <f t="shared" si="1"/>
        <v>N</v>
      </c>
      <c r="Y44" t="str">
        <f t="shared" si="3"/>
        <v>N</v>
      </c>
      <c r="Z44" t="str">
        <f t="shared" si="4"/>
        <v>N</v>
      </c>
      <c r="AA44" t="str">
        <f t="shared" si="5"/>
        <v>N</v>
      </c>
      <c r="AB44" t="s">
        <v>93</v>
      </c>
      <c r="AC44" t="s">
        <v>94</v>
      </c>
      <c r="AD44" t="s">
        <v>140</v>
      </c>
      <c r="AE44" t="s">
        <v>140</v>
      </c>
      <c r="AF44" t="s">
        <v>117</v>
      </c>
      <c r="AG44">
        <v>0</v>
      </c>
      <c r="AH44" t="s">
        <v>98</v>
      </c>
      <c r="AI44" t="s">
        <v>98</v>
      </c>
      <c r="AJ44" t="s">
        <v>118</v>
      </c>
      <c r="AK44" t="s">
        <v>97</v>
      </c>
      <c r="AL44" t="s">
        <v>98</v>
      </c>
      <c r="AM44" t="s">
        <v>130</v>
      </c>
      <c r="AN44" t="s">
        <v>119</v>
      </c>
      <c r="AO44">
        <v>747</v>
      </c>
      <c r="AP44" t="s">
        <v>172</v>
      </c>
      <c r="AQ44">
        <v>93</v>
      </c>
      <c r="AR44">
        <v>0</v>
      </c>
      <c r="AS44">
        <v>840</v>
      </c>
      <c r="AT44" t="s">
        <v>103</v>
      </c>
      <c r="AU44" t="s">
        <v>97</v>
      </c>
      <c r="AV44" t="s">
        <v>105</v>
      </c>
      <c r="AW44" t="s">
        <v>106</v>
      </c>
      <c r="AX44">
        <v>884</v>
      </c>
      <c r="AY44">
        <v>0</v>
      </c>
      <c r="AZ44">
        <v>0</v>
      </c>
      <c r="BA44">
        <v>884</v>
      </c>
      <c r="BB44">
        <v>1</v>
      </c>
      <c r="BC44">
        <v>0</v>
      </c>
      <c r="BD44">
        <v>1</v>
      </c>
      <c r="BE44">
        <v>0</v>
      </c>
      <c r="BF44">
        <v>2</v>
      </c>
      <c r="BG44">
        <v>1</v>
      </c>
      <c r="BH44" t="s">
        <v>97</v>
      </c>
      <c r="BI44">
        <v>5</v>
      </c>
      <c r="BJ44" t="s">
        <v>107</v>
      </c>
      <c r="BK44">
        <v>0</v>
      </c>
      <c r="BL44" t="s">
        <v>83</v>
      </c>
      <c r="BM44" t="s">
        <v>108</v>
      </c>
      <c r="BN44">
        <v>1983</v>
      </c>
      <c r="BO44" t="s">
        <v>109</v>
      </c>
      <c r="BP44">
        <v>2</v>
      </c>
      <c r="BQ44">
        <v>504</v>
      </c>
      <c r="BR44" t="s">
        <v>98</v>
      </c>
      <c r="BS44" t="s">
        <v>97</v>
      </c>
      <c r="BT44" t="s">
        <v>105</v>
      </c>
      <c r="BU44">
        <v>240</v>
      </c>
      <c r="BV44">
        <v>0</v>
      </c>
      <c r="BW44">
        <v>0</v>
      </c>
      <c r="BX44">
        <v>0</v>
      </c>
      <c r="BY44">
        <v>0</v>
      </c>
      <c r="BZ44">
        <v>0</v>
      </c>
      <c r="CA44" t="s">
        <v>83</v>
      </c>
      <c r="CB44" t="s">
        <v>134</v>
      </c>
      <c r="CC44" t="s">
        <v>83</v>
      </c>
      <c r="CD44">
        <v>0</v>
      </c>
      <c r="CE44">
        <v>12</v>
      </c>
      <c r="CF44">
        <v>2007</v>
      </c>
      <c r="CG44" t="str">
        <f t="shared" si="6"/>
        <v>12/2007</v>
      </c>
      <c r="CH44" t="s">
        <v>110</v>
      </c>
      <c r="CI44" t="s">
        <v>111</v>
      </c>
      <c r="CJ44" s="1">
        <v>144000</v>
      </c>
    </row>
    <row r="45" spans="1:88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 t="str">
        <f t="shared" si="2"/>
        <v>70's</v>
      </c>
      <c r="V45">
        <v>1980</v>
      </c>
      <c r="W45">
        <f t="shared" si="0"/>
        <v>5</v>
      </c>
      <c r="X45" t="str">
        <f t="shared" si="1"/>
        <v>Y</v>
      </c>
      <c r="Y45" t="str">
        <f t="shared" si="3"/>
        <v>N</v>
      </c>
      <c r="Z45" t="str">
        <f t="shared" si="4"/>
        <v>N</v>
      </c>
      <c r="AA45" t="str">
        <f t="shared" si="5"/>
        <v>N</v>
      </c>
      <c r="AB45" t="s">
        <v>152</v>
      </c>
      <c r="AC45" t="s">
        <v>94</v>
      </c>
      <c r="AD45" t="s">
        <v>95</v>
      </c>
      <c r="AE45" t="s">
        <v>95</v>
      </c>
      <c r="AF45" t="s">
        <v>117</v>
      </c>
      <c r="AG45">
        <v>0</v>
      </c>
      <c r="AH45" t="s">
        <v>98</v>
      </c>
      <c r="AI45" t="s">
        <v>98</v>
      </c>
      <c r="AJ45" t="s">
        <v>118</v>
      </c>
      <c r="AK45" t="s">
        <v>97</v>
      </c>
      <c r="AL45" t="s">
        <v>98</v>
      </c>
      <c r="AM45" t="s">
        <v>130</v>
      </c>
      <c r="AN45" t="s">
        <v>172</v>
      </c>
      <c r="AO45">
        <v>280</v>
      </c>
      <c r="AP45" t="s">
        <v>141</v>
      </c>
      <c r="AQ45">
        <v>491</v>
      </c>
      <c r="AR45">
        <v>167</v>
      </c>
      <c r="AS45">
        <v>938</v>
      </c>
      <c r="AT45" t="s">
        <v>103</v>
      </c>
      <c r="AU45" t="s">
        <v>98</v>
      </c>
      <c r="AV45" t="s">
        <v>105</v>
      </c>
      <c r="AW45" t="s">
        <v>106</v>
      </c>
      <c r="AX45">
        <v>938</v>
      </c>
      <c r="AY45">
        <v>0</v>
      </c>
      <c r="AZ45">
        <v>0</v>
      </c>
      <c r="BA45">
        <v>938</v>
      </c>
      <c r="BB45">
        <v>1</v>
      </c>
      <c r="BC45">
        <v>0</v>
      </c>
      <c r="BD45">
        <v>1</v>
      </c>
      <c r="BE45">
        <v>0</v>
      </c>
      <c r="BF45">
        <v>3</v>
      </c>
      <c r="BG45">
        <v>1</v>
      </c>
      <c r="BH45" t="s">
        <v>98</v>
      </c>
      <c r="BI45">
        <v>5</v>
      </c>
      <c r="BJ45" t="s">
        <v>107</v>
      </c>
      <c r="BK45">
        <v>0</v>
      </c>
      <c r="BL45" t="s">
        <v>83</v>
      </c>
      <c r="BM45" t="s">
        <v>127</v>
      </c>
      <c r="BN45">
        <v>1977</v>
      </c>
      <c r="BO45" t="s">
        <v>102</v>
      </c>
      <c r="BP45">
        <v>1</v>
      </c>
      <c r="BQ45">
        <v>308</v>
      </c>
      <c r="BR45" t="s">
        <v>98</v>
      </c>
      <c r="BS45" t="s">
        <v>98</v>
      </c>
      <c r="BT45" t="s">
        <v>105</v>
      </c>
      <c r="BU45">
        <v>145</v>
      </c>
      <c r="BV45">
        <v>0</v>
      </c>
      <c r="BW45">
        <v>0</v>
      </c>
      <c r="BX45">
        <v>0</v>
      </c>
      <c r="BY45">
        <v>0</v>
      </c>
      <c r="BZ45">
        <v>0</v>
      </c>
      <c r="CA45" t="s">
        <v>83</v>
      </c>
      <c r="CB45" t="s">
        <v>134</v>
      </c>
      <c r="CC45" t="s">
        <v>83</v>
      </c>
      <c r="CD45">
        <v>0</v>
      </c>
      <c r="CE45">
        <v>7</v>
      </c>
      <c r="CF45">
        <v>2008</v>
      </c>
      <c r="CG45" t="str">
        <f t="shared" si="6"/>
        <v>7/2008</v>
      </c>
      <c r="CH45" t="s">
        <v>110</v>
      </c>
      <c r="CI45" t="s">
        <v>111</v>
      </c>
      <c r="CJ45" s="1">
        <v>130250</v>
      </c>
    </row>
    <row r="46" spans="1:88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 t="str">
        <f t="shared" si="2"/>
        <v>50's</v>
      </c>
      <c r="V46">
        <v>1959</v>
      </c>
      <c r="W46">
        <f t="shared" si="0"/>
        <v>0</v>
      </c>
      <c r="X46" t="str">
        <f t="shared" si="1"/>
        <v>N</v>
      </c>
      <c r="Y46" t="str">
        <f t="shared" si="3"/>
        <v>N</v>
      </c>
      <c r="Z46" t="str">
        <f t="shared" si="4"/>
        <v>N</v>
      </c>
      <c r="AA46" t="str">
        <f t="shared" si="5"/>
        <v>N</v>
      </c>
      <c r="AB46" t="s">
        <v>93</v>
      </c>
      <c r="AC46" t="s">
        <v>94</v>
      </c>
      <c r="AD46" t="s">
        <v>96</v>
      </c>
      <c r="AE46" t="s">
        <v>124</v>
      </c>
      <c r="AF46" t="s">
        <v>117</v>
      </c>
      <c r="AG46">
        <v>0</v>
      </c>
      <c r="AH46" t="s">
        <v>98</v>
      </c>
      <c r="AI46" t="s">
        <v>98</v>
      </c>
      <c r="AJ46" t="s">
        <v>118</v>
      </c>
      <c r="AK46" t="s">
        <v>98</v>
      </c>
      <c r="AL46" t="s">
        <v>98</v>
      </c>
      <c r="AM46" t="s">
        <v>100</v>
      </c>
      <c r="AN46" t="s">
        <v>119</v>
      </c>
      <c r="AO46">
        <v>179</v>
      </c>
      <c r="AP46" t="s">
        <v>141</v>
      </c>
      <c r="AQ46">
        <v>506</v>
      </c>
      <c r="AR46">
        <v>465</v>
      </c>
      <c r="AS46">
        <v>1150</v>
      </c>
      <c r="AT46" t="s">
        <v>103</v>
      </c>
      <c r="AU46" t="s">
        <v>104</v>
      </c>
      <c r="AV46" t="s">
        <v>105</v>
      </c>
      <c r="AW46" t="s">
        <v>164</v>
      </c>
      <c r="AX46">
        <v>1150</v>
      </c>
      <c r="AY46">
        <v>0</v>
      </c>
      <c r="AZ46">
        <v>0</v>
      </c>
      <c r="BA46">
        <v>1150</v>
      </c>
      <c r="BB46">
        <v>1</v>
      </c>
      <c r="BC46">
        <v>0</v>
      </c>
      <c r="BD46">
        <v>1</v>
      </c>
      <c r="BE46">
        <v>0</v>
      </c>
      <c r="BF46">
        <v>3</v>
      </c>
      <c r="BG46">
        <v>1</v>
      </c>
      <c r="BH46" t="s">
        <v>98</v>
      </c>
      <c r="BI46">
        <v>6</v>
      </c>
      <c r="BJ46" t="s">
        <v>107</v>
      </c>
      <c r="BK46">
        <v>0</v>
      </c>
      <c r="BL46" t="s">
        <v>83</v>
      </c>
      <c r="BM46" t="s">
        <v>108</v>
      </c>
      <c r="BN46">
        <v>1959</v>
      </c>
      <c r="BO46" t="s">
        <v>109</v>
      </c>
      <c r="BP46">
        <v>1</v>
      </c>
      <c r="BQ46">
        <v>300</v>
      </c>
      <c r="BR46" t="s">
        <v>98</v>
      </c>
      <c r="BS46" t="s">
        <v>98</v>
      </c>
      <c r="BT46" t="s">
        <v>105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 t="s">
        <v>83</v>
      </c>
      <c r="CB46" t="s">
        <v>83</v>
      </c>
      <c r="CC46" t="s">
        <v>83</v>
      </c>
      <c r="CD46">
        <v>0</v>
      </c>
      <c r="CE46">
        <v>5</v>
      </c>
      <c r="CF46">
        <v>2006</v>
      </c>
      <c r="CG46" t="str">
        <f t="shared" si="6"/>
        <v>5/2006</v>
      </c>
      <c r="CH46" t="s">
        <v>110</v>
      </c>
      <c r="CI46" t="s">
        <v>111</v>
      </c>
      <c r="CJ46" s="1">
        <v>141000</v>
      </c>
    </row>
    <row r="47" spans="1:88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 t="str">
        <f t="shared" si="2"/>
        <v>2000's</v>
      </c>
      <c r="V47">
        <v>2005</v>
      </c>
      <c r="W47">
        <f t="shared" si="0"/>
        <v>0</v>
      </c>
      <c r="X47" t="str">
        <f t="shared" si="1"/>
        <v>N</v>
      </c>
      <c r="Y47" t="str">
        <f t="shared" si="3"/>
        <v>Y</v>
      </c>
      <c r="Z47" t="str">
        <f t="shared" si="4"/>
        <v>Y</v>
      </c>
      <c r="AA47" t="str">
        <f t="shared" si="5"/>
        <v>Y</v>
      </c>
      <c r="AB47" t="s">
        <v>152</v>
      </c>
      <c r="AC47" t="s">
        <v>94</v>
      </c>
      <c r="AD47" t="s">
        <v>116</v>
      </c>
      <c r="AE47" t="s">
        <v>116</v>
      </c>
      <c r="AF47" t="s">
        <v>96</v>
      </c>
      <c r="AG47">
        <v>412</v>
      </c>
      <c r="AH47" t="s">
        <v>104</v>
      </c>
      <c r="AI47" t="s">
        <v>98</v>
      </c>
      <c r="AJ47" t="s">
        <v>99</v>
      </c>
      <c r="AK47" t="s">
        <v>104</v>
      </c>
      <c r="AL47" t="s">
        <v>98</v>
      </c>
      <c r="AM47" t="s">
        <v>100</v>
      </c>
      <c r="AN47" t="s">
        <v>101</v>
      </c>
      <c r="AO47">
        <v>456</v>
      </c>
      <c r="AP47" t="s">
        <v>102</v>
      </c>
      <c r="AQ47">
        <v>0</v>
      </c>
      <c r="AR47">
        <v>1296</v>
      </c>
      <c r="AS47">
        <v>1752</v>
      </c>
      <c r="AT47" t="s">
        <v>103</v>
      </c>
      <c r="AU47" t="s">
        <v>104</v>
      </c>
      <c r="AV47" t="s">
        <v>105</v>
      </c>
      <c r="AW47" t="s">
        <v>106</v>
      </c>
      <c r="AX47">
        <v>1752</v>
      </c>
      <c r="AY47">
        <v>0</v>
      </c>
      <c r="AZ47">
        <v>0</v>
      </c>
      <c r="BA47">
        <v>1752</v>
      </c>
      <c r="BB47">
        <v>1</v>
      </c>
      <c r="BC47">
        <v>0</v>
      </c>
      <c r="BD47">
        <v>2</v>
      </c>
      <c r="BE47">
        <v>0</v>
      </c>
      <c r="BF47">
        <v>2</v>
      </c>
      <c r="BG47">
        <v>1</v>
      </c>
      <c r="BH47" t="s">
        <v>104</v>
      </c>
      <c r="BI47">
        <v>6</v>
      </c>
      <c r="BJ47" t="s">
        <v>107</v>
      </c>
      <c r="BK47">
        <v>1</v>
      </c>
      <c r="BL47" t="s">
        <v>97</v>
      </c>
      <c r="BM47" t="s">
        <v>108</v>
      </c>
      <c r="BN47">
        <v>2005</v>
      </c>
      <c r="BO47" t="s">
        <v>109</v>
      </c>
      <c r="BP47">
        <v>2</v>
      </c>
      <c r="BQ47">
        <v>576</v>
      </c>
      <c r="BR47" t="s">
        <v>98</v>
      </c>
      <c r="BS47" t="s">
        <v>98</v>
      </c>
      <c r="BT47" t="s">
        <v>105</v>
      </c>
      <c r="BU47">
        <v>196</v>
      </c>
      <c r="BV47">
        <v>82</v>
      </c>
      <c r="BW47">
        <v>0</v>
      </c>
      <c r="BX47">
        <v>0</v>
      </c>
      <c r="BY47">
        <v>0</v>
      </c>
      <c r="BZ47">
        <v>0</v>
      </c>
      <c r="CA47" t="s">
        <v>83</v>
      </c>
      <c r="CB47" t="s">
        <v>83</v>
      </c>
      <c r="CC47" t="s">
        <v>83</v>
      </c>
      <c r="CD47">
        <v>0</v>
      </c>
      <c r="CE47">
        <v>2</v>
      </c>
      <c r="CF47">
        <v>2010</v>
      </c>
      <c r="CG47" t="str">
        <f t="shared" si="6"/>
        <v>2/2010</v>
      </c>
      <c r="CH47" t="s">
        <v>110</v>
      </c>
      <c r="CI47" t="s">
        <v>111</v>
      </c>
      <c r="CJ47" s="1">
        <v>319900</v>
      </c>
    </row>
    <row r="48" spans="1:88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 t="str">
        <f t="shared" si="2"/>
        <v>2000's</v>
      </c>
      <c r="V48">
        <v>2003</v>
      </c>
      <c r="W48">
        <f t="shared" si="0"/>
        <v>0</v>
      </c>
      <c r="X48" t="str">
        <f t="shared" si="1"/>
        <v>N</v>
      </c>
      <c r="Y48" t="str">
        <f t="shared" si="3"/>
        <v>N</v>
      </c>
      <c r="Z48" t="str">
        <f t="shared" si="4"/>
        <v>Y</v>
      </c>
      <c r="AA48" t="str">
        <f t="shared" si="5"/>
        <v>Y</v>
      </c>
      <c r="AB48" t="s">
        <v>93</v>
      </c>
      <c r="AC48" t="s">
        <v>94</v>
      </c>
      <c r="AD48" t="s">
        <v>95</v>
      </c>
      <c r="AE48" t="s">
        <v>95</v>
      </c>
      <c r="AF48" t="s">
        <v>117</v>
      </c>
      <c r="AG48">
        <v>0</v>
      </c>
      <c r="AH48" t="s">
        <v>97</v>
      </c>
      <c r="AI48" t="s">
        <v>98</v>
      </c>
      <c r="AJ48" t="s">
        <v>99</v>
      </c>
      <c r="AK48" t="s">
        <v>104</v>
      </c>
      <c r="AL48" t="s">
        <v>98</v>
      </c>
      <c r="AM48" t="s">
        <v>100</v>
      </c>
      <c r="AN48" t="s">
        <v>101</v>
      </c>
      <c r="AO48">
        <v>1351</v>
      </c>
      <c r="AP48" t="s">
        <v>102</v>
      </c>
      <c r="AQ48">
        <v>0</v>
      </c>
      <c r="AR48">
        <v>83</v>
      </c>
      <c r="AS48">
        <v>1434</v>
      </c>
      <c r="AT48" t="s">
        <v>103</v>
      </c>
      <c r="AU48" t="s">
        <v>104</v>
      </c>
      <c r="AV48" t="s">
        <v>105</v>
      </c>
      <c r="AW48" t="s">
        <v>106</v>
      </c>
      <c r="AX48">
        <v>1518</v>
      </c>
      <c r="AY48">
        <v>631</v>
      </c>
      <c r="AZ48">
        <v>0</v>
      </c>
      <c r="BA48">
        <v>2149</v>
      </c>
      <c r="BB48">
        <v>1</v>
      </c>
      <c r="BC48">
        <v>0</v>
      </c>
      <c r="BD48">
        <v>1</v>
      </c>
      <c r="BE48">
        <v>1</v>
      </c>
      <c r="BF48">
        <v>1</v>
      </c>
      <c r="BG48">
        <v>1</v>
      </c>
      <c r="BH48" t="s">
        <v>97</v>
      </c>
      <c r="BI48">
        <v>6</v>
      </c>
      <c r="BJ48" t="s">
        <v>107</v>
      </c>
      <c r="BK48">
        <v>1</v>
      </c>
      <c r="BL48" t="s">
        <v>104</v>
      </c>
      <c r="BM48" t="s">
        <v>108</v>
      </c>
      <c r="BN48">
        <v>2003</v>
      </c>
      <c r="BO48" t="s">
        <v>109</v>
      </c>
      <c r="BP48">
        <v>2</v>
      </c>
      <c r="BQ48">
        <v>670</v>
      </c>
      <c r="BR48" t="s">
        <v>98</v>
      </c>
      <c r="BS48" t="s">
        <v>98</v>
      </c>
      <c r="BT48" t="s">
        <v>105</v>
      </c>
      <c r="BU48">
        <v>168</v>
      </c>
      <c r="BV48">
        <v>43</v>
      </c>
      <c r="BW48">
        <v>0</v>
      </c>
      <c r="BX48">
        <v>0</v>
      </c>
      <c r="BY48">
        <v>198</v>
      </c>
      <c r="BZ48">
        <v>0</v>
      </c>
      <c r="CA48" t="s">
        <v>83</v>
      </c>
      <c r="CB48" t="s">
        <v>83</v>
      </c>
      <c r="CC48" t="s">
        <v>83</v>
      </c>
      <c r="CD48">
        <v>0</v>
      </c>
      <c r="CE48">
        <v>8</v>
      </c>
      <c r="CF48">
        <v>2009</v>
      </c>
      <c r="CG48" t="str">
        <f t="shared" si="6"/>
        <v>8/2009</v>
      </c>
      <c r="CH48" t="s">
        <v>110</v>
      </c>
      <c r="CI48" t="s">
        <v>128</v>
      </c>
      <c r="CJ48" s="1">
        <v>239686</v>
      </c>
    </row>
    <row r="49" spans="1:88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 t="str">
        <f t="shared" si="2"/>
        <v>2000's</v>
      </c>
      <c r="V49">
        <v>2006</v>
      </c>
      <c r="W49">
        <f t="shared" si="0"/>
        <v>0</v>
      </c>
      <c r="X49" t="str">
        <f t="shared" si="1"/>
        <v>N</v>
      </c>
      <c r="Y49" t="str">
        <f t="shared" si="3"/>
        <v>Y</v>
      </c>
      <c r="Z49" t="str">
        <f t="shared" si="4"/>
        <v>Y</v>
      </c>
      <c r="AA49" t="str">
        <f t="shared" si="5"/>
        <v>Y</v>
      </c>
      <c r="AB49" t="s">
        <v>93</v>
      </c>
      <c r="AC49" t="s">
        <v>94</v>
      </c>
      <c r="AD49" t="s">
        <v>95</v>
      </c>
      <c r="AE49" t="s">
        <v>95</v>
      </c>
      <c r="AF49" t="s">
        <v>117</v>
      </c>
      <c r="AG49">
        <v>0</v>
      </c>
      <c r="AH49" t="s">
        <v>97</v>
      </c>
      <c r="AI49" t="s">
        <v>98</v>
      </c>
      <c r="AJ49" t="s">
        <v>99</v>
      </c>
      <c r="AK49" t="s">
        <v>97</v>
      </c>
      <c r="AL49" t="s">
        <v>98</v>
      </c>
      <c r="AM49" t="s">
        <v>130</v>
      </c>
      <c r="AN49" t="s">
        <v>101</v>
      </c>
      <c r="AO49">
        <v>24</v>
      </c>
      <c r="AP49" t="s">
        <v>102</v>
      </c>
      <c r="AQ49">
        <v>0</v>
      </c>
      <c r="AR49">
        <v>1632</v>
      </c>
      <c r="AS49">
        <v>1656</v>
      </c>
      <c r="AT49" t="s">
        <v>103</v>
      </c>
      <c r="AU49" t="s">
        <v>104</v>
      </c>
      <c r="AV49" t="s">
        <v>105</v>
      </c>
      <c r="AW49" t="s">
        <v>106</v>
      </c>
      <c r="AX49">
        <v>1656</v>
      </c>
      <c r="AY49">
        <v>0</v>
      </c>
      <c r="AZ49">
        <v>0</v>
      </c>
      <c r="BA49">
        <v>1656</v>
      </c>
      <c r="BB49">
        <v>0</v>
      </c>
      <c r="BC49">
        <v>0</v>
      </c>
      <c r="BD49">
        <v>2</v>
      </c>
      <c r="BE49">
        <v>0</v>
      </c>
      <c r="BF49">
        <v>3</v>
      </c>
      <c r="BG49">
        <v>1</v>
      </c>
      <c r="BH49" t="s">
        <v>97</v>
      </c>
      <c r="BI49">
        <v>7</v>
      </c>
      <c r="BJ49" t="s">
        <v>107</v>
      </c>
      <c r="BK49">
        <v>0</v>
      </c>
      <c r="BL49" t="s">
        <v>83</v>
      </c>
      <c r="BM49" t="s">
        <v>108</v>
      </c>
      <c r="BN49">
        <v>2006</v>
      </c>
      <c r="BO49" t="s">
        <v>109</v>
      </c>
      <c r="BP49">
        <v>3</v>
      </c>
      <c r="BQ49">
        <v>826</v>
      </c>
      <c r="BR49" t="s">
        <v>98</v>
      </c>
      <c r="BS49" t="s">
        <v>98</v>
      </c>
      <c r="BT49" t="s">
        <v>105</v>
      </c>
      <c r="BU49">
        <v>0</v>
      </c>
      <c r="BV49">
        <v>146</v>
      </c>
      <c r="BW49">
        <v>0</v>
      </c>
      <c r="BX49">
        <v>0</v>
      </c>
      <c r="BY49">
        <v>0</v>
      </c>
      <c r="BZ49">
        <v>0</v>
      </c>
      <c r="CA49" t="s">
        <v>83</v>
      </c>
      <c r="CB49" t="s">
        <v>83</v>
      </c>
      <c r="CC49" t="s">
        <v>83</v>
      </c>
      <c r="CD49">
        <v>0</v>
      </c>
      <c r="CE49">
        <v>7</v>
      </c>
      <c r="CF49">
        <v>2007</v>
      </c>
      <c r="CG49" t="str">
        <f t="shared" si="6"/>
        <v>7/2007</v>
      </c>
      <c r="CH49" t="s">
        <v>110</v>
      </c>
      <c r="CI49" t="s">
        <v>111</v>
      </c>
      <c r="CJ49" s="1">
        <v>249700</v>
      </c>
    </row>
    <row r="50" spans="1:88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 t="str">
        <f t="shared" si="2"/>
        <v>20's</v>
      </c>
      <c r="V50">
        <v>2008</v>
      </c>
      <c r="W50">
        <f t="shared" si="0"/>
        <v>88</v>
      </c>
      <c r="X50" t="str">
        <f t="shared" si="1"/>
        <v>Y</v>
      </c>
      <c r="Y50" t="str">
        <f t="shared" si="3"/>
        <v>Y</v>
      </c>
      <c r="Z50" t="str">
        <f t="shared" si="4"/>
        <v>Y</v>
      </c>
      <c r="AA50" t="str">
        <f t="shared" si="5"/>
        <v>Y</v>
      </c>
      <c r="AB50" t="s">
        <v>93</v>
      </c>
      <c r="AC50" t="s">
        <v>94</v>
      </c>
      <c r="AD50" t="s">
        <v>116</v>
      </c>
      <c r="AE50" t="s">
        <v>116</v>
      </c>
      <c r="AF50" t="s">
        <v>117</v>
      </c>
      <c r="AG50">
        <v>0</v>
      </c>
      <c r="AH50" t="s">
        <v>98</v>
      </c>
      <c r="AI50" t="s">
        <v>98</v>
      </c>
      <c r="AJ50" t="s">
        <v>126</v>
      </c>
      <c r="AK50" t="s">
        <v>98</v>
      </c>
      <c r="AL50" t="s">
        <v>98</v>
      </c>
      <c r="AM50" t="s">
        <v>100</v>
      </c>
      <c r="AN50" t="s">
        <v>102</v>
      </c>
      <c r="AO50">
        <v>0</v>
      </c>
      <c r="AP50" t="s">
        <v>102</v>
      </c>
      <c r="AQ50">
        <v>0</v>
      </c>
      <c r="AR50">
        <v>736</v>
      </c>
      <c r="AS50">
        <v>736</v>
      </c>
      <c r="AT50" t="s">
        <v>103</v>
      </c>
      <c r="AU50" t="s">
        <v>97</v>
      </c>
      <c r="AV50" t="s">
        <v>105</v>
      </c>
      <c r="AW50" t="s">
        <v>106</v>
      </c>
      <c r="AX50">
        <v>736</v>
      </c>
      <c r="AY50">
        <v>716</v>
      </c>
      <c r="AZ50">
        <v>0</v>
      </c>
      <c r="BA50">
        <v>1452</v>
      </c>
      <c r="BB50">
        <v>0</v>
      </c>
      <c r="BC50">
        <v>0</v>
      </c>
      <c r="BD50">
        <v>2</v>
      </c>
      <c r="BE50">
        <v>0</v>
      </c>
      <c r="BF50">
        <v>2</v>
      </c>
      <c r="BG50">
        <v>3</v>
      </c>
      <c r="BH50" t="s">
        <v>98</v>
      </c>
      <c r="BI50">
        <v>8</v>
      </c>
      <c r="BJ50" t="s">
        <v>107</v>
      </c>
      <c r="BK50">
        <v>0</v>
      </c>
      <c r="BL50" t="s">
        <v>83</v>
      </c>
      <c r="BM50" t="s">
        <v>83</v>
      </c>
      <c r="BN50" t="s">
        <v>83</v>
      </c>
      <c r="BO50" t="s">
        <v>83</v>
      </c>
      <c r="BP50">
        <v>0</v>
      </c>
      <c r="BQ50">
        <v>0</v>
      </c>
      <c r="BR50" t="s">
        <v>83</v>
      </c>
      <c r="BS50" t="s">
        <v>83</v>
      </c>
      <c r="BT50" t="s">
        <v>177</v>
      </c>
      <c r="BU50">
        <v>0</v>
      </c>
      <c r="BV50">
        <v>0</v>
      </c>
      <c r="BW50">
        <v>102</v>
      </c>
      <c r="BX50">
        <v>0</v>
      </c>
      <c r="BY50">
        <v>0</v>
      </c>
      <c r="BZ50">
        <v>0</v>
      </c>
      <c r="CA50" t="s">
        <v>83</v>
      </c>
      <c r="CB50" t="s">
        <v>83</v>
      </c>
      <c r="CC50" t="s">
        <v>83</v>
      </c>
      <c r="CD50">
        <v>0</v>
      </c>
      <c r="CE50">
        <v>6</v>
      </c>
      <c r="CF50">
        <v>2009</v>
      </c>
      <c r="CG50" t="str">
        <f t="shared" si="6"/>
        <v>6/2009</v>
      </c>
      <c r="CH50" t="s">
        <v>158</v>
      </c>
      <c r="CI50" t="s">
        <v>159</v>
      </c>
      <c r="CJ50" s="1">
        <v>113000</v>
      </c>
    </row>
    <row r="51" spans="1:88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 t="str">
        <f t="shared" si="2"/>
        <v>60's</v>
      </c>
      <c r="V51">
        <v>1966</v>
      </c>
      <c r="W51">
        <f t="shared" si="0"/>
        <v>0</v>
      </c>
      <c r="X51" t="str">
        <f t="shared" si="1"/>
        <v>N</v>
      </c>
      <c r="Y51" t="str">
        <f t="shared" si="3"/>
        <v>N</v>
      </c>
      <c r="Z51" t="str">
        <f t="shared" si="4"/>
        <v>N</v>
      </c>
      <c r="AA51" t="str">
        <f t="shared" si="5"/>
        <v>N</v>
      </c>
      <c r="AB51" t="s">
        <v>93</v>
      </c>
      <c r="AC51" t="s">
        <v>94</v>
      </c>
      <c r="AD51" t="s">
        <v>140</v>
      </c>
      <c r="AE51" t="s">
        <v>140</v>
      </c>
      <c r="AF51" t="s">
        <v>117</v>
      </c>
      <c r="AG51">
        <v>0</v>
      </c>
      <c r="AH51" t="s">
        <v>98</v>
      </c>
      <c r="AI51" t="s">
        <v>98</v>
      </c>
      <c r="AJ51" t="s">
        <v>118</v>
      </c>
      <c r="AK51" t="s">
        <v>98</v>
      </c>
      <c r="AL51" t="s">
        <v>98</v>
      </c>
      <c r="AM51" t="s">
        <v>100</v>
      </c>
      <c r="AN51" t="s">
        <v>141</v>
      </c>
      <c r="AO51">
        <v>763</v>
      </c>
      <c r="AP51" t="s">
        <v>102</v>
      </c>
      <c r="AQ51">
        <v>0</v>
      </c>
      <c r="AR51">
        <v>192</v>
      </c>
      <c r="AS51">
        <v>955</v>
      </c>
      <c r="AT51" t="s">
        <v>103</v>
      </c>
      <c r="AU51" t="s">
        <v>104</v>
      </c>
      <c r="AV51" t="s">
        <v>105</v>
      </c>
      <c r="AW51" t="s">
        <v>106</v>
      </c>
      <c r="AX51">
        <v>955</v>
      </c>
      <c r="AY51">
        <v>0</v>
      </c>
      <c r="AZ51">
        <v>0</v>
      </c>
      <c r="BA51">
        <v>955</v>
      </c>
      <c r="BB51">
        <v>1</v>
      </c>
      <c r="BC51">
        <v>0</v>
      </c>
      <c r="BD51">
        <v>1</v>
      </c>
      <c r="BE51">
        <v>0</v>
      </c>
      <c r="BF51">
        <v>3</v>
      </c>
      <c r="BG51">
        <v>1</v>
      </c>
      <c r="BH51" t="s">
        <v>98</v>
      </c>
      <c r="BI51">
        <v>6</v>
      </c>
      <c r="BJ51" t="s">
        <v>107</v>
      </c>
      <c r="BK51">
        <v>0</v>
      </c>
      <c r="BL51" t="s">
        <v>83</v>
      </c>
      <c r="BM51" t="s">
        <v>108</v>
      </c>
      <c r="BN51">
        <v>1966</v>
      </c>
      <c r="BO51" t="s">
        <v>102</v>
      </c>
      <c r="BP51">
        <v>1</v>
      </c>
      <c r="BQ51">
        <v>386</v>
      </c>
      <c r="BR51" t="s">
        <v>98</v>
      </c>
      <c r="BS51" t="s">
        <v>98</v>
      </c>
      <c r="BT51" t="s">
        <v>105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 t="s">
        <v>83</v>
      </c>
      <c r="CB51" t="s">
        <v>134</v>
      </c>
      <c r="CC51" t="s">
        <v>83</v>
      </c>
      <c r="CD51">
        <v>0</v>
      </c>
      <c r="CE51">
        <v>1</v>
      </c>
      <c r="CF51">
        <v>2007</v>
      </c>
      <c r="CG51" t="str">
        <f t="shared" si="6"/>
        <v>1/2007</v>
      </c>
      <c r="CH51" t="s">
        <v>110</v>
      </c>
      <c r="CI51" t="s">
        <v>111</v>
      </c>
      <c r="CJ51" s="1">
        <v>127000</v>
      </c>
    </row>
    <row r="52" spans="1:88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 t="str">
        <f t="shared" si="2"/>
        <v>90's</v>
      </c>
      <c r="V52">
        <v>1997</v>
      </c>
      <c r="W52">
        <f t="shared" si="0"/>
        <v>0</v>
      </c>
      <c r="X52" t="str">
        <f t="shared" si="1"/>
        <v>N</v>
      </c>
      <c r="Y52" t="str">
        <f t="shared" si="3"/>
        <v>N</v>
      </c>
      <c r="Z52" t="str">
        <f t="shared" si="4"/>
        <v>N</v>
      </c>
      <c r="AA52" t="str">
        <f t="shared" si="5"/>
        <v>Y</v>
      </c>
      <c r="AB52" t="s">
        <v>93</v>
      </c>
      <c r="AC52" t="s">
        <v>94</v>
      </c>
      <c r="AD52" t="s">
        <v>95</v>
      </c>
      <c r="AE52" t="s">
        <v>95</v>
      </c>
      <c r="AF52" t="s">
        <v>117</v>
      </c>
      <c r="AG52">
        <v>0</v>
      </c>
      <c r="AH52" t="s">
        <v>98</v>
      </c>
      <c r="AI52" t="s">
        <v>98</v>
      </c>
      <c r="AJ52" t="s">
        <v>99</v>
      </c>
      <c r="AK52" t="s">
        <v>97</v>
      </c>
      <c r="AL52" t="s">
        <v>98</v>
      </c>
      <c r="AM52" t="s">
        <v>130</v>
      </c>
      <c r="AN52" t="s">
        <v>101</v>
      </c>
      <c r="AO52">
        <v>182</v>
      </c>
      <c r="AP52" t="s">
        <v>102</v>
      </c>
      <c r="AQ52">
        <v>0</v>
      </c>
      <c r="AR52">
        <v>612</v>
      </c>
      <c r="AS52">
        <v>794</v>
      </c>
      <c r="AT52" t="s">
        <v>103</v>
      </c>
      <c r="AU52" t="s">
        <v>97</v>
      </c>
      <c r="AV52" t="s">
        <v>105</v>
      </c>
      <c r="AW52" t="s">
        <v>106</v>
      </c>
      <c r="AX52">
        <v>794</v>
      </c>
      <c r="AY52">
        <v>676</v>
      </c>
      <c r="AZ52">
        <v>0</v>
      </c>
      <c r="BA52">
        <v>1470</v>
      </c>
      <c r="BB52">
        <v>0</v>
      </c>
      <c r="BC52">
        <v>1</v>
      </c>
      <c r="BD52">
        <v>2</v>
      </c>
      <c r="BE52">
        <v>0</v>
      </c>
      <c r="BF52">
        <v>3</v>
      </c>
      <c r="BG52">
        <v>1</v>
      </c>
      <c r="BH52" t="s">
        <v>98</v>
      </c>
      <c r="BI52">
        <v>6</v>
      </c>
      <c r="BJ52" t="s">
        <v>107</v>
      </c>
      <c r="BK52">
        <v>0</v>
      </c>
      <c r="BL52" t="s">
        <v>83</v>
      </c>
      <c r="BM52" t="s">
        <v>108</v>
      </c>
      <c r="BN52">
        <v>1997</v>
      </c>
      <c r="BO52" t="s">
        <v>157</v>
      </c>
      <c r="BP52">
        <v>2</v>
      </c>
      <c r="BQ52">
        <v>388</v>
      </c>
      <c r="BR52" t="s">
        <v>98</v>
      </c>
      <c r="BS52" t="s">
        <v>98</v>
      </c>
      <c r="BT52" t="s">
        <v>105</v>
      </c>
      <c r="BU52">
        <v>0</v>
      </c>
      <c r="BV52">
        <v>75</v>
      </c>
      <c r="BW52">
        <v>0</v>
      </c>
      <c r="BX52">
        <v>0</v>
      </c>
      <c r="BY52">
        <v>0</v>
      </c>
      <c r="BZ52">
        <v>0</v>
      </c>
      <c r="CA52" t="s">
        <v>83</v>
      </c>
      <c r="CB52" t="s">
        <v>83</v>
      </c>
      <c r="CC52" t="s">
        <v>83</v>
      </c>
      <c r="CD52">
        <v>0</v>
      </c>
      <c r="CE52">
        <v>7</v>
      </c>
      <c r="CF52">
        <v>2007</v>
      </c>
      <c r="CG52" t="str">
        <f t="shared" si="6"/>
        <v>7/2007</v>
      </c>
      <c r="CH52" t="s">
        <v>110</v>
      </c>
      <c r="CI52" t="s">
        <v>111</v>
      </c>
      <c r="CJ52" s="1">
        <v>177000</v>
      </c>
    </row>
    <row r="53" spans="1:88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 t="str">
        <f t="shared" si="2"/>
        <v>30's</v>
      </c>
      <c r="V53">
        <v>1950</v>
      </c>
      <c r="W53">
        <f t="shared" si="0"/>
        <v>16</v>
      </c>
      <c r="X53" t="str">
        <f t="shared" si="1"/>
        <v>Y</v>
      </c>
      <c r="Y53" t="str">
        <f t="shared" si="3"/>
        <v>N</v>
      </c>
      <c r="Z53" t="str">
        <f t="shared" si="4"/>
        <v>N</v>
      </c>
      <c r="AA53" t="str">
        <f t="shared" si="5"/>
        <v>N</v>
      </c>
      <c r="AB53" t="s">
        <v>93</v>
      </c>
      <c r="AC53" t="s">
        <v>94</v>
      </c>
      <c r="AD53" t="s">
        <v>124</v>
      </c>
      <c r="AE53" t="s">
        <v>124</v>
      </c>
      <c r="AF53" t="s">
        <v>117</v>
      </c>
      <c r="AG53">
        <v>0</v>
      </c>
      <c r="AH53" t="s">
        <v>98</v>
      </c>
      <c r="AI53" t="s">
        <v>98</v>
      </c>
      <c r="AJ53" t="s">
        <v>99</v>
      </c>
      <c r="AK53" t="s">
        <v>98</v>
      </c>
      <c r="AL53" t="s">
        <v>98</v>
      </c>
      <c r="AM53" t="s">
        <v>100</v>
      </c>
      <c r="AN53" t="s">
        <v>102</v>
      </c>
      <c r="AO53">
        <v>0</v>
      </c>
      <c r="AP53" t="s">
        <v>102</v>
      </c>
      <c r="AQ53">
        <v>0</v>
      </c>
      <c r="AR53">
        <v>816</v>
      </c>
      <c r="AS53">
        <v>816</v>
      </c>
      <c r="AT53" t="s">
        <v>103</v>
      </c>
      <c r="AU53" t="s">
        <v>98</v>
      </c>
      <c r="AV53" t="s">
        <v>105</v>
      </c>
      <c r="AW53" t="s">
        <v>106</v>
      </c>
      <c r="AX53">
        <v>816</v>
      </c>
      <c r="AY53">
        <v>0</v>
      </c>
      <c r="AZ53">
        <v>360</v>
      </c>
      <c r="BA53">
        <v>1176</v>
      </c>
      <c r="BB53">
        <v>0</v>
      </c>
      <c r="BC53">
        <v>0</v>
      </c>
      <c r="BD53">
        <v>1</v>
      </c>
      <c r="BE53">
        <v>0</v>
      </c>
      <c r="BF53">
        <v>3</v>
      </c>
      <c r="BG53">
        <v>1</v>
      </c>
      <c r="BH53" t="s">
        <v>98</v>
      </c>
      <c r="BI53">
        <v>6</v>
      </c>
      <c r="BJ53" t="s">
        <v>107</v>
      </c>
      <c r="BK53">
        <v>1</v>
      </c>
      <c r="BL53" t="s">
        <v>97</v>
      </c>
      <c r="BM53" t="s">
        <v>127</v>
      </c>
      <c r="BN53">
        <v>1985</v>
      </c>
      <c r="BO53" t="s">
        <v>102</v>
      </c>
      <c r="BP53">
        <v>2</v>
      </c>
      <c r="BQ53">
        <v>528</v>
      </c>
      <c r="BR53" t="s">
        <v>98</v>
      </c>
      <c r="BS53" t="s">
        <v>98</v>
      </c>
      <c r="BT53" t="s">
        <v>105</v>
      </c>
      <c r="BU53">
        <v>112</v>
      </c>
      <c r="BV53">
        <v>0</v>
      </c>
      <c r="BW53">
        <v>0</v>
      </c>
      <c r="BX53">
        <v>0</v>
      </c>
      <c r="BY53">
        <v>0</v>
      </c>
      <c r="BZ53">
        <v>0</v>
      </c>
      <c r="CA53" t="s">
        <v>83</v>
      </c>
      <c r="CB53" t="s">
        <v>134</v>
      </c>
      <c r="CC53" t="s">
        <v>135</v>
      </c>
      <c r="CD53">
        <v>400</v>
      </c>
      <c r="CE53">
        <v>9</v>
      </c>
      <c r="CF53">
        <v>2006</v>
      </c>
      <c r="CG53" t="str">
        <f t="shared" si="6"/>
        <v>9/2006</v>
      </c>
      <c r="CH53" t="s">
        <v>110</v>
      </c>
      <c r="CI53" t="s">
        <v>111</v>
      </c>
      <c r="CJ53" s="1">
        <v>114500</v>
      </c>
    </row>
    <row r="54" spans="1:88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 t="str">
        <f t="shared" si="2"/>
        <v>60's</v>
      </c>
      <c r="V54">
        <v>1963</v>
      </c>
      <c r="W54">
        <f t="shared" si="0"/>
        <v>0</v>
      </c>
      <c r="X54" t="str">
        <f t="shared" si="1"/>
        <v>N</v>
      </c>
      <c r="Y54" t="str">
        <f t="shared" si="3"/>
        <v>N</v>
      </c>
      <c r="Z54" t="str">
        <f t="shared" si="4"/>
        <v>N</v>
      </c>
      <c r="AA54" t="str">
        <f t="shared" si="5"/>
        <v>N</v>
      </c>
      <c r="AB54" t="s">
        <v>93</v>
      </c>
      <c r="AC54" t="s">
        <v>94</v>
      </c>
      <c r="AD54" t="s">
        <v>124</v>
      </c>
      <c r="AE54" t="s">
        <v>124</v>
      </c>
      <c r="AF54" t="s">
        <v>117</v>
      </c>
      <c r="AG54">
        <v>0</v>
      </c>
      <c r="AH54" t="s">
        <v>147</v>
      </c>
      <c r="AI54" t="s">
        <v>98</v>
      </c>
      <c r="AJ54" t="s">
        <v>118</v>
      </c>
      <c r="AK54" t="s">
        <v>97</v>
      </c>
      <c r="AL54" t="s">
        <v>98</v>
      </c>
      <c r="AM54" t="s">
        <v>97</v>
      </c>
      <c r="AN54" t="s">
        <v>172</v>
      </c>
      <c r="AO54">
        <v>104</v>
      </c>
      <c r="AP54" t="s">
        <v>101</v>
      </c>
      <c r="AQ54">
        <v>712</v>
      </c>
      <c r="AR54">
        <v>0</v>
      </c>
      <c r="AS54">
        <v>816</v>
      </c>
      <c r="AT54" t="s">
        <v>103</v>
      </c>
      <c r="AU54" t="s">
        <v>98</v>
      </c>
      <c r="AV54" t="s">
        <v>177</v>
      </c>
      <c r="AW54" t="s">
        <v>106</v>
      </c>
      <c r="AX54">
        <v>816</v>
      </c>
      <c r="AY54">
        <v>0</v>
      </c>
      <c r="AZ54">
        <v>0</v>
      </c>
      <c r="BA54">
        <v>816</v>
      </c>
      <c r="BB54">
        <v>1</v>
      </c>
      <c r="BC54">
        <v>0</v>
      </c>
      <c r="BD54">
        <v>1</v>
      </c>
      <c r="BE54">
        <v>0</v>
      </c>
      <c r="BF54">
        <v>2</v>
      </c>
      <c r="BG54">
        <v>1</v>
      </c>
      <c r="BH54" t="s">
        <v>98</v>
      </c>
      <c r="BI54">
        <v>5</v>
      </c>
      <c r="BJ54" t="s">
        <v>107</v>
      </c>
      <c r="BK54">
        <v>0</v>
      </c>
      <c r="BL54" t="s">
        <v>83</v>
      </c>
      <c r="BM54" t="s">
        <v>169</v>
      </c>
      <c r="BN54">
        <v>1963</v>
      </c>
      <c r="BO54" t="s">
        <v>102</v>
      </c>
      <c r="BP54">
        <v>2</v>
      </c>
      <c r="BQ54">
        <v>516</v>
      </c>
      <c r="BR54" t="s">
        <v>98</v>
      </c>
      <c r="BS54" t="s">
        <v>98</v>
      </c>
      <c r="BT54" t="s">
        <v>105</v>
      </c>
      <c r="BU54">
        <v>106</v>
      </c>
      <c r="BV54">
        <v>0</v>
      </c>
      <c r="BW54">
        <v>0</v>
      </c>
      <c r="BX54">
        <v>0</v>
      </c>
      <c r="BY54">
        <v>0</v>
      </c>
      <c r="BZ54">
        <v>0</v>
      </c>
      <c r="CA54" t="s">
        <v>83</v>
      </c>
      <c r="CB54" t="s">
        <v>83</v>
      </c>
      <c r="CC54" t="s">
        <v>83</v>
      </c>
      <c r="CD54">
        <v>0</v>
      </c>
      <c r="CE54">
        <v>5</v>
      </c>
      <c r="CF54">
        <v>2010</v>
      </c>
      <c r="CG54" t="str">
        <f t="shared" si="6"/>
        <v>5/2010</v>
      </c>
      <c r="CH54" t="s">
        <v>110</v>
      </c>
      <c r="CI54" t="s">
        <v>111</v>
      </c>
      <c r="CJ54" s="1">
        <v>110000</v>
      </c>
    </row>
    <row r="55" spans="1:88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 t="str">
        <f t="shared" si="2"/>
        <v>80's</v>
      </c>
      <c r="V55">
        <v>1987</v>
      </c>
      <c r="W55">
        <f t="shared" si="0"/>
        <v>6</v>
      </c>
      <c r="X55" t="str">
        <f t="shared" si="1"/>
        <v>Y</v>
      </c>
      <c r="Y55" t="str">
        <f t="shared" si="3"/>
        <v>N</v>
      </c>
      <c r="Z55" t="str">
        <f t="shared" si="4"/>
        <v>N</v>
      </c>
      <c r="AA55" t="str">
        <f t="shared" si="5"/>
        <v>N</v>
      </c>
      <c r="AB55" t="s">
        <v>93</v>
      </c>
      <c r="AC55" t="s">
        <v>196</v>
      </c>
      <c r="AD55" t="s">
        <v>155</v>
      </c>
      <c r="AE55" t="s">
        <v>125</v>
      </c>
      <c r="AF55" t="s">
        <v>117</v>
      </c>
      <c r="AG55">
        <v>0</v>
      </c>
      <c r="AH55" t="s">
        <v>97</v>
      </c>
      <c r="AI55" t="s">
        <v>98</v>
      </c>
      <c r="AJ55" t="s">
        <v>118</v>
      </c>
      <c r="AK55" t="s">
        <v>104</v>
      </c>
      <c r="AL55" t="s">
        <v>98</v>
      </c>
      <c r="AM55" t="s">
        <v>97</v>
      </c>
      <c r="AN55" t="s">
        <v>101</v>
      </c>
      <c r="AO55">
        <v>1810</v>
      </c>
      <c r="AP55" t="s">
        <v>102</v>
      </c>
      <c r="AQ55">
        <v>0</v>
      </c>
      <c r="AR55">
        <v>32</v>
      </c>
      <c r="AS55">
        <v>1842</v>
      </c>
      <c r="AT55" t="s">
        <v>103</v>
      </c>
      <c r="AU55" t="s">
        <v>97</v>
      </c>
      <c r="AV55" t="s">
        <v>105</v>
      </c>
      <c r="AW55" t="s">
        <v>106</v>
      </c>
      <c r="AX55">
        <v>1842</v>
      </c>
      <c r="AY55">
        <v>0</v>
      </c>
      <c r="AZ55">
        <v>0</v>
      </c>
      <c r="BA55">
        <v>1842</v>
      </c>
      <c r="BB55">
        <v>2</v>
      </c>
      <c r="BC55">
        <v>0</v>
      </c>
      <c r="BD55">
        <v>0</v>
      </c>
      <c r="BE55">
        <v>1</v>
      </c>
      <c r="BF55">
        <v>0</v>
      </c>
      <c r="BG55">
        <v>1</v>
      </c>
      <c r="BH55" t="s">
        <v>97</v>
      </c>
      <c r="BI55">
        <v>5</v>
      </c>
      <c r="BJ55" t="s">
        <v>107</v>
      </c>
      <c r="BK55">
        <v>1</v>
      </c>
      <c r="BL55" t="s">
        <v>97</v>
      </c>
      <c r="BM55" t="s">
        <v>108</v>
      </c>
      <c r="BN55">
        <v>1981</v>
      </c>
      <c r="BO55" t="s">
        <v>157</v>
      </c>
      <c r="BP55">
        <v>3</v>
      </c>
      <c r="BQ55">
        <v>894</v>
      </c>
      <c r="BR55" t="s">
        <v>98</v>
      </c>
      <c r="BS55" t="s">
        <v>98</v>
      </c>
      <c r="BT55" t="s">
        <v>105</v>
      </c>
      <c r="BU55">
        <v>857</v>
      </c>
      <c r="BV55">
        <v>72</v>
      </c>
      <c r="BW55">
        <v>0</v>
      </c>
      <c r="BX55">
        <v>0</v>
      </c>
      <c r="BY55">
        <v>0</v>
      </c>
      <c r="BZ55">
        <v>0</v>
      </c>
      <c r="CA55" t="s">
        <v>83</v>
      </c>
      <c r="CB55" t="s">
        <v>83</v>
      </c>
      <c r="CC55" t="s">
        <v>83</v>
      </c>
      <c r="CD55">
        <v>0</v>
      </c>
      <c r="CE55">
        <v>11</v>
      </c>
      <c r="CF55">
        <v>2006</v>
      </c>
      <c r="CG55" t="str">
        <f t="shared" si="6"/>
        <v>11/2006</v>
      </c>
      <c r="CH55" t="s">
        <v>110</v>
      </c>
      <c r="CI55" t="s">
        <v>111</v>
      </c>
      <c r="CJ55" s="1">
        <v>385000</v>
      </c>
    </row>
    <row r="56" spans="1:88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 t="str">
        <f t="shared" si="2"/>
        <v>50's</v>
      </c>
      <c r="V56">
        <v>1955</v>
      </c>
      <c r="W56">
        <f t="shared" si="0"/>
        <v>0</v>
      </c>
      <c r="X56" t="str">
        <f t="shared" si="1"/>
        <v>N</v>
      </c>
      <c r="Y56" t="str">
        <f t="shared" si="3"/>
        <v>N</v>
      </c>
      <c r="Z56" t="str">
        <f t="shared" si="4"/>
        <v>N</v>
      </c>
      <c r="AA56" t="str">
        <f t="shared" si="5"/>
        <v>N</v>
      </c>
      <c r="AB56" t="s">
        <v>93</v>
      </c>
      <c r="AC56" t="s">
        <v>94</v>
      </c>
      <c r="AD56" t="s">
        <v>116</v>
      </c>
      <c r="AE56" t="s">
        <v>116</v>
      </c>
      <c r="AF56" t="s">
        <v>117</v>
      </c>
      <c r="AG56">
        <v>0</v>
      </c>
      <c r="AH56" t="s">
        <v>98</v>
      </c>
      <c r="AI56" t="s">
        <v>98</v>
      </c>
      <c r="AJ56" t="s">
        <v>118</v>
      </c>
      <c r="AK56" t="s">
        <v>98</v>
      </c>
      <c r="AL56" t="s">
        <v>98</v>
      </c>
      <c r="AM56" t="s">
        <v>100</v>
      </c>
      <c r="AN56" t="s">
        <v>119</v>
      </c>
      <c r="AO56">
        <v>384</v>
      </c>
      <c r="AP56" t="s">
        <v>102</v>
      </c>
      <c r="AQ56">
        <v>0</v>
      </c>
      <c r="AR56">
        <v>0</v>
      </c>
      <c r="AS56">
        <v>384</v>
      </c>
      <c r="AT56" t="s">
        <v>103</v>
      </c>
      <c r="AU56" t="s">
        <v>98</v>
      </c>
      <c r="AV56" t="s">
        <v>105</v>
      </c>
      <c r="AW56" t="s">
        <v>106</v>
      </c>
      <c r="AX56">
        <v>1360</v>
      </c>
      <c r="AY56">
        <v>0</v>
      </c>
      <c r="AZ56">
        <v>0</v>
      </c>
      <c r="BA56">
        <v>1360</v>
      </c>
      <c r="BB56">
        <v>0</v>
      </c>
      <c r="BC56">
        <v>0</v>
      </c>
      <c r="BD56">
        <v>1</v>
      </c>
      <c r="BE56">
        <v>0</v>
      </c>
      <c r="BF56">
        <v>3</v>
      </c>
      <c r="BG56">
        <v>1</v>
      </c>
      <c r="BH56" t="s">
        <v>98</v>
      </c>
      <c r="BI56">
        <v>6</v>
      </c>
      <c r="BJ56" t="s">
        <v>146</v>
      </c>
      <c r="BK56">
        <v>1</v>
      </c>
      <c r="BL56" t="s">
        <v>98</v>
      </c>
      <c r="BM56" t="s">
        <v>127</v>
      </c>
      <c r="BN56">
        <v>1962</v>
      </c>
      <c r="BO56" t="s">
        <v>102</v>
      </c>
      <c r="BP56">
        <v>2</v>
      </c>
      <c r="BQ56">
        <v>572</v>
      </c>
      <c r="BR56" t="s">
        <v>98</v>
      </c>
      <c r="BS56" t="s">
        <v>98</v>
      </c>
      <c r="BT56" t="s">
        <v>105</v>
      </c>
      <c r="BU56">
        <v>0</v>
      </c>
      <c r="BV56">
        <v>50</v>
      </c>
      <c r="BW56">
        <v>0</v>
      </c>
      <c r="BX56">
        <v>0</v>
      </c>
      <c r="BY56">
        <v>0</v>
      </c>
      <c r="BZ56">
        <v>0</v>
      </c>
      <c r="CA56" t="s">
        <v>83</v>
      </c>
      <c r="CB56" t="s">
        <v>134</v>
      </c>
      <c r="CC56" t="s">
        <v>83</v>
      </c>
      <c r="CD56">
        <v>0</v>
      </c>
      <c r="CE56">
        <v>2</v>
      </c>
      <c r="CF56">
        <v>2007</v>
      </c>
      <c r="CG56" t="str">
        <f t="shared" si="6"/>
        <v>2/2007</v>
      </c>
      <c r="CH56" t="s">
        <v>110</v>
      </c>
      <c r="CI56" t="s">
        <v>111</v>
      </c>
      <c r="CJ56" s="1">
        <v>130000</v>
      </c>
    </row>
    <row r="57" spans="1:88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 t="str">
        <f t="shared" si="2"/>
        <v>60's</v>
      </c>
      <c r="V57">
        <v>1964</v>
      </c>
      <c r="W57">
        <f t="shared" si="0"/>
        <v>0</v>
      </c>
      <c r="X57" t="str">
        <f t="shared" si="1"/>
        <v>N</v>
      </c>
      <c r="Y57" t="str">
        <f t="shared" si="3"/>
        <v>N</v>
      </c>
      <c r="Z57" t="str">
        <f t="shared" si="4"/>
        <v>N</v>
      </c>
      <c r="AA57" t="str">
        <f t="shared" si="5"/>
        <v>N</v>
      </c>
      <c r="AB57" t="s">
        <v>93</v>
      </c>
      <c r="AC57" t="s">
        <v>94</v>
      </c>
      <c r="AD57" t="s">
        <v>140</v>
      </c>
      <c r="AE57" t="s">
        <v>161</v>
      </c>
      <c r="AF57" t="s">
        <v>96</v>
      </c>
      <c r="AG57">
        <v>272</v>
      </c>
      <c r="AH57" t="s">
        <v>98</v>
      </c>
      <c r="AI57" t="s">
        <v>98</v>
      </c>
      <c r="AJ57" t="s">
        <v>118</v>
      </c>
      <c r="AK57" t="s">
        <v>98</v>
      </c>
      <c r="AL57" t="s">
        <v>98</v>
      </c>
      <c r="AM57" t="s">
        <v>100</v>
      </c>
      <c r="AN57" t="s">
        <v>141</v>
      </c>
      <c r="AO57">
        <v>490</v>
      </c>
      <c r="AP57" t="s">
        <v>102</v>
      </c>
      <c r="AQ57">
        <v>0</v>
      </c>
      <c r="AR57">
        <v>935</v>
      </c>
      <c r="AS57">
        <v>1425</v>
      </c>
      <c r="AT57" t="s">
        <v>103</v>
      </c>
      <c r="AU57" t="s">
        <v>97</v>
      </c>
      <c r="AV57" t="s">
        <v>105</v>
      </c>
      <c r="AW57" t="s">
        <v>106</v>
      </c>
      <c r="AX57">
        <v>1425</v>
      </c>
      <c r="AY57">
        <v>0</v>
      </c>
      <c r="AZ57">
        <v>0</v>
      </c>
      <c r="BA57">
        <v>1425</v>
      </c>
      <c r="BB57">
        <v>0</v>
      </c>
      <c r="BC57">
        <v>0</v>
      </c>
      <c r="BD57">
        <v>2</v>
      </c>
      <c r="BE57">
        <v>0</v>
      </c>
      <c r="BF57">
        <v>3</v>
      </c>
      <c r="BG57">
        <v>1</v>
      </c>
      <c r="BH57" t="s">
        <v>98</v>
      </c>
      <c r="BI57">
        <v>7</v>
      </c>
      <c r="BJ57" t="s">
        <v>107</v>
      </c>
      <c r="BK57">
        <v>1</v>
      </c>
      <c r="BL57" t="s">
        <v>97</v>
      </c>
      <c r="BM57" t="s">
        <v>108</v>
      </c>
      <c r="BN57">
        <v>1964</v>
      </c>
      <c r="BO57" t="s">
        <v>109</v>
      </c>
      <c r="BP57">
        <v>2</v>
      </c>
      <c r="BQ57">
        <v>576</v>
      </c>
      <c r="BR57" t="s">
        <v>98</v>
      </c>
      <c r="BS57" t="s">
        <v>98</v>
      </c>
      <c r="BT57" t="s">
        <v>105</v>
      </c>
      <c r="BU57">
        <v>0</v>
      </c>
      <c r="BV57">
        <v>0</v>
      </c>
      <c r="BW57">
        <v>0</v>
      </c>
      <c r="BX57">
        <v>407</v>
      </c>
      <c r="BY57">
        <v>0</v>
      </c>
      <c r="BZ57">
        <v>0</v>
      </c>
      <c r="CA57" t="s">
        <v>83</v>
      </c>
      <c r="CB57" t="s">
        <v>83</v>
      </c>
      <c r="CC57" t="s">
        <v>83</v>
      </c>
      <c r="CD57">
        <v>0</v>
      </c>
      <c r="CE57">
        <v>7</v>
      </c>
      <c r="CF57">
        <v>2008</v>
      </c>
      <c r="CG57" t="str">
        <f t="shared" si="6"/>
        <v>7/2008</v>
      </c>
      <c r="CH57" t="s">
        <v>110</v>
      </c>
      <c r="CI57" t="s">
        <v>111</v>
      </c>
      <c r="CJ57" s="1">
        <v>180500</v>
      </c>
    </row>
    <row r="58" spans="1:88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 t="str">
        <f t="shared" si="2"/>
        <v>90's</v>
      </c>
      <c r="V58">
        <v>2000</v>
      </c>
      <c r="W58">
        <f t="shared" si="0"/>
        <v>1</v>
      </c>
      <c r="X58" t="str">
        <f t="shared" si="1"/>
        <v>Y</v>
      </c>
      <c r="Y58" t="str">
        <f t="shared" si="3"/>
        <v>N</v>
      </c>
      <c r="Z58" t="str">
        <f t="shared" si="4"/>
        <v>Y</v>
      </c>
      <c r="AA58" t="str">
        <f t="shared" si="5"/>
        <v>Y</v>
      </c>
      <c r="AB58" t="s">
        <v>93</v>
      </c>
      <c r="AC58" t="s">
        <v>94</v>
      </c>
      <c r="AD58" t="s">
        <v>116</v>
      </c>
      <c r="AE58" t="s">
        <v>116</v>
      </c>
      <c r="AF58" t="s">
        <v>96</v>
      </c>
      <c r="AG58">
        <v>456</v>
      </c>
      <c r="AH58" t="s">
        <v>97</v>
      </c>
      <c r="AI58" t="s">
        <v>98</v>
      </c>
      <c r="AJ58" t="s">
        <v>99</v>
      </c>
      <c r="AK58" t="s">
        <v>97</v>
      </c>
      <c r="AL58" t="s">
        <v>98</v>
      </c>
      <c r="AM58" t="s">
        <v>100</v>
      </c>
      <c r="AN58" t="s">
        <v>101</v>
      </c>
      <c r="AO58">
        <v>649</v>
      </c>
      <c r="AP58" t="s">
        <v>102</v>
      </c>
      <c r="AQ58">
        <v>0</v>
      </c>
      <c r="AR58">
        <v>321</v>
      </c>
      <c r="AS58">
        <v>970</v>
      </c>
      <c r="AT58" t="s">
        <v>103</v>
      </c>
      <c r="AU58" t="s">
        <v>104</v>
      </c>
      <c r="AV58" t="s">
        <v>105</v>
      </c>
      <c r="AW58" t="s">
        <v>106</v>
      </c>
      <c r="AX58">
        <v>983</v>
      </c>
      <c r="AY58">
        <v>756</v>
      </c>
      <c r="AZ58">
        <v>0</v>
      </c>
      <c r="BA58">
        <v>1739</v>
      </c>
      <c r="BB58">
        <v>1</v>
      </c>
      <c r="BC58">
        <v>0</v>
      </c>
      <c r="BD58">
        <v>2</v>
      </c>
      <c r="BE58">
        <v>1</v>
      </c>
      <c r="BF58">
        <v>3</v>
      </c>
      <c r="BG58">
        <v>1</v>
      </c>
      <c r="BH58" t="s">
        <v>97</v>
      </c>
      <c r="BI58">
        <v>7</v>
      </c>
      <c r="BJ58" t="s">
        <v>107</v>
      </c>
      <c r="BK58">
        <v>0</v>
      </c>
      <c r="BL58" t="s">
        <v>83</v>
      </c>
      <c r="BM58" t="s">
        <v>108</v>
      </c>
      <c r="BN58">
        <v>1999</v>
      </c>
      <c r="BO58" t="s">
        <v>157</v>
      </c>
      <c r="BP58">
        <v>2</v>
      </c>
      <c r="BQ58">
        <v>480</v>
      </c>
      <c r="BR58" t="s">
        <v>98</v>
      </c>
      <c r="BS58" t="s">
        <v>98</v>
      </c>
      <c r="BT58" t="s">
        <v>105</v>
      </c>
      <c r="BU58">
        <v>115</v>
      </c>
      <c r="BV58">
        <v>0</v>
      </c>
      <c r="BW58">
        <v>0</v>
      </c>
      <c r="BX58">
        <v>0</v>
      </c>
      <c r="BY58">
        <v>0</v>
      </c>
      <c r="BZ58">
        <v>0</v>
      </c>
      <c r="CA58" t="s">
        <v>83</v>
      </c>
      <c r="CB58" t="s">
        <v>83</v>
      </c>
      <c r="CC58" t="s">
        <v>83</v>
      </c>
      <c r="CD58">
        <v>0</v>
      </c>
      <c r="CE58">
        <v>8</v>
      </c>
      <c r="CF58">
        <v>2009</v>
      </c>
      <c r="CG58" t="str">
        <f t="shared" si="6"/>
        <v>8/2009</v>
      </c>
      <c r="CH58" t="s">
        <v>110</v>
      </c>
      <c r="CI58" t="s">
        <v>128</v>
      </c>
      <c r="CJ58" s="1">
        <v>172500</v>
      </c>
    </row>
    <row r="59" spans="1:88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 t="str">
        <f t="shared" si="2"/>
        <v>2000's</v>
      </c>
      <c r="V59">
        <v>2004</v>
      </c>
      <c r="W59">
        <f t="shared" si="0"/>
        <v>0</v>
      </c>
      <c r="X59" t="str">
        <f t="shared" si="1"/>
        <v>N</v>
      </c>
      <c r="Y59" t="str">
        <f t="shared" si="3"/>
        <v>N</v>
      </c>
      <c r="Z59" t="str">
        <f t="shared" si="4"/>
        <v>Y</v>
      </c>
      <c r="AA59" t="str">
        <f t="shared" si="5"/>
        <v>Y</v>
      </c>
      <c r="AB59" t="s">
        <v>93</v>
      </c>
      <c r="AC59" t="s">
        <v>94</v>
      </c>
      <c r="AD59" t="s">
        <v>95</v>
      </c>
      <c r="AE59" t="s">
        <v>95</v>
      </c>
      <c r="AF59" t="s">
        <v>117</v>
      </c>
      <c r="AG59">
        <v>0</v>
      </c>
      <c r="AH59" t="s">
        <v>97</v>
      </c>
      <c r="AI59" t="s">
        <v>98</v>
      </c>
      <c r="AJ59" t="s">
        <v>99</v>
      </c>
      <c r="AK59" t="s">
        <v>97</v>
      </c>
      <c r="AL59" t="s">
        <v>98</v>
      </c>
      <c r="AM59" t="s">
        <v>100</v>
      </c>
      <c r="AN59" t="s">
        <v>102</v>
      </c>
      <c r="AO59">
        <v>0</v>
      </c>
      <c r="AP59" t="s">
        <v>102</v>
      </c>
      <c r="AQ59">
        <v>0</v>
      </c>
      <c r="AR59">
        <v>860</v>
      </c>
      <c r="AS59">
        <v>860</v>
      </c>
      <c r="AT59" t="s">
        <v>103</v>
      </c>
      <c r="AU59" t="s">
        <v>104</v>
      </c>
      <c r="AV59" t="s">
        <v>105</v>
      </c>
      <c r="AW59" t="s">
        <v>106</v>
      </c>
      <c r="AX59">
        <v>860</v>
      </c>
      <c r="AY59">
        <v>860</v>
      </c>
      <c r="AZ59">
        <v>0</v>
      </c>
      <c r="BA59">
        <v>1720</v>
      </c>
      <c r="BB59">
        <v>0</v>
      </c>
      <c r="BC59">
        <v>0</v>
      </c>
      <c r="BD59">
        <v>2</v>
      </c>
      <c r="BE59">
        <v>1</v>
      </c>
      <c r="BF59">
        <v>3</v>
      </c>
      <c r="BG59">
        <v>1</v>
      </c>
      <c r="BH59" t="s">
        <v>97</v>
      </c>
      <c r="BI59">
        <v>7</v>
      </c>
      <c r="BJ59" t="s">
        <v>107</v>
      </c>
      <c r="BK59">
        <v>0</v>
      </c>
      <c r="BL59" t="s">
        <v>83</v>
      </c>
      <c r="BM59" t="s">
        <v>108</v>
      </c>
      <c r="BN59">
        <v>2004</v>
      </c>
      <c r="BO59" t="s">
        <v>109</v>
      </c>
      <c r="BP59">
        <v>2</v>
      </c>
      <c r="BQ59">
        <v>565</v>
      </c>
      <c r="BR59" t="s">
        <v>98</v>
      </c>
      <c r="BS59" t="s">
        <v>98</v>
      </c>
      <c r="BT59" t="s">
        <v>105</v>
      </c>
      <c r="BU59">
        <v>0</v>
      </c>
      <c r="BV59">
        <v>70</v>
      </c>
      <c r="BW59">
        <v>0</v>
      </c>
      <c r="BX59">
        <v>0</v>
      </c>
      <c r="BY59">
        <v>0</v>
      </c>
      <c r="BZ59">
        <v>0</v>
      </c>
      <c r="CA59" t="s">
        <v>83</v>
      </c>
      <c r="CB59" t="s">
        <v>83</v>
      </c>
      <c r="CC59" t="s">
        <v>83</v>
      </c>
      <c r="CD59">
        <v>0</v>
      </c>
      <c r="CE59">
        <v>8</v>
      </c>
      <c r="CF59">
        <v>2006</v>
      </c>
      <c r="CG59" t="str">
        <f t="shared" si="6"/>
        <v>8/2006</v>
      </c>
      <c r="CH59" t="s">
        <v>110</v>
      </c>
      <c r="CI59" t="s">
        <v>111</v>
      </c>
      <c r="CJ59" s="1">
        <v>196500</v>
      </c>
    </row>
    <row r="60" spans="1:88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 t="str">
        <f t="shared" si="2"/>
        <v>2000's</v>
      </c>
      <c r="V60">
        <v>2006</v>
      </c>
      <c r="W60">
        <f t="shared" si="0"/>
        <v>0</v>
      </c>
      <c r="X60" t="str">
        <f t="shared" si="1"/>
        <v>N</v>
      </c>
      <c r="Y60" t="str">
        <f t="shared" si="3"/>
        <v>Y</v>
      </c>
      <c r="Z60" t="str">
        <f t="shared" si="4"/>
        <v>Y</v>
      </c>
      <c r="AA60" t="str">
        <f t="shared" si="5"/>
        <v>Y</v>
      </c>
      <c r="AB60" t="s">
        <v>152</v>
      </c>
      <c r="AC60" t="s">
        <v>94</v>
      </c>
      <c r="AD60" t="s">
        <v>95</v>
      </c>
      <c r="AE60" t="s">
        <v>95</v>
      </c>
      <c r="AF60" t="s">
        <v>96</v>
      </c>
      <c r="AG60">
        <v>1031</v>
      </c>
      <c r="AH60" t="s">
        <v>104</v>
      </c>
      <c r="AI60" t="s">
        <v>98</v>
      </c>
      <c r="AJ60" t="s">
        <v>99</v>
      </c>
      <c r="AK60" t="s">
        <v>104</v>
      </c>
      <c r="AL60" t="s">
        <v>98</v>
      </c>
      <c r="AM60" t="s">
        <v>97</v>
      </c>
      <c r="AN60" t="s">
        <v>102</v>
      </c>
      <c r="AO60">
        <v>0</v>
      </c>
      <c r="AP60" t="s">
        <v>102</v>
      </c>
      <c r="AQ60">
        <v>0</v>
      </c>
      <c r="AR60">
        <v>1410</v>
      </c>
      <c r="AS60">
        <v>1410</v>
      </c>
      <c r="AT60" t="s">
        <v>103</v>
      </c>
      <c r="AU60" t="s">
        <v>104</v>
      </c>
      <c r="AV60" t="s">
        <v>105</v>
      </c>
      <c r="AW60" t="s">
        <v>106</v>
      </c>
      <c r="AX60">
        <v>1426</v>
      </c>
      <c r="AY60">
        <v>1519</v>
      </c>
      <c r="AZ60">
        <v>0</v>
      </c>
      <c r="BA60">
        <v>2945</v>
      </c>
      <c r="BB60">
        <v>0</v>
      </c>
      <c r="BC60">
        <v>0</v>
      </c>
      <c r="BD60">
        <v>3</v>
      </c>
      <c r="BE60">
        <v>1</v>
      </c>
      <c r="BF60">
        <v>3</v>
      </c>
      <c r="BG60">
        <v>1</v>
      </c>
      <c r="BH60" t="s">
        <v>97</v>
      </c>
      <c r="BI60">
        <v>10</v>
      </c>
      <c r="BJ60" t="s">
        <v>107</v>
      </c>
      <c r="BK60">
        <v>1</v>
      </c>
      <c r="BL60" t="s">
        <v>97</v>
      </c>
      <c r="BM60" t="s">
        <v>156</v>
      </c>
      <c r="BN60">
        <v>2006</v>
      </c>
      <c r="BO60" t="s">
        <v>157</v>
      </c>
      <c r="BP60">
        <v>3</v>
      </c>
      <c r="BQ60">
        <v>641</v>
      </c>
      <c r="BR60" t="s">
        <v>98</v>
      </c>
      <c r="BS60" t="s">
        <v>98</v>
      </c>
      <c r="BT60" t="s">
        <v>105</v>
      </c>
      <c r="BU60">
        <v>192</v>
      </c>
      <c r="BV60">
        <v>0</v>
      </c>
      <c r="BW60">
        <v>37</v>
      </c>
      <c r="BX60">
        <v>0</v>
      </c>
      <c r="BY60">
        <v>0</v>
      </c>
      <c r="BZ60">
        <v>0</v>
      </c>
      <c r="CA60" t="s">
        <v>83</v>
      </c>
      <c r="CB60" t="s">
        <v>83</v>
      </c>
      <c r="CC60" t="s">
        <v>83</v>
      </c>
      <c r="CD60">
        <v>0</v>
      </c>
      <c r="CE60">
        <v>10</v>
      </c>
      <c r="CF60">
        <v>2006</v>
      </c>
      <c r="CG60" t="str">
        <f t="shared" si="6"/>
        <v>10/2006</v>
      </c>
      <c r="CH60" t="s">
        <v>158</v>
      </c>
      <c r="CI60" t="s">
        <v>159</v>
      </c>
      <c r="CJ60" s="1">
        <v>438780</v>
      </c>
    </row>
    <row r="61" spans="1:88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 t="str">
        <f t="shared" si="2"/>
        <v>70's</v>
      </c>
      <c r="V61">
        <v>1972</v>
      </c>
      <c r="W61">
        <f t="shared" si="0"/>
        <v>0</v>
      </c>
      <c r="X61" t="str">
        <f t="shared" si="1"/>
        <v>N</v>
      </c>
      <c r="Y61" t="str">
        <f t="shared" si="3"/>
        <v>N</v>
      </c>
      <c r="Z61" t="str">
        <f t="shared" si="4"/>
        <v>N</v>
      </c>
      <c r="AA61" t="str">
        <f t="shared" si="5"/>
        <v>N</v>
      </c>
      <c r="AB61" t="s">
        <v>93</v>
      </c>
      <c r="AC61" t="s">
        <v>94</v>
      </c>
      <c r="AD61" t="s">
        <v>140</v>
      </c>
      <c r="AE61" t="s">
        <v>140</v>
      </c>
      <c r="AF61" t="s">
        <v>117</v>
      </c>
      <c r="AG61">
        <v>0</v>
      </c>
      <c r="AH61" t="s">
        <v>98</v>
      </c>
      <c r="AI61" t="s">
        <v>98</v>
      </c>
      <c r="AJ61" t="s">
        <v>118</v>
      </c>
      <c r="AK61" t="s">
        <v>98</v>
      </c>
      <c r="AL61" t="s">
        <v>98</v>
      </c>
      <c r="AM61" t="s">
        <v>130</v>
      </c>
      <c r="AN61" t="s">
        <v>119</v>
      </c>
      <c r="AO61">
        <v>632</v>
      </c>
      <c r="AP61" t="s">
        <v>102</v>
      </c>
      <c r="AQ61">
        <v>0</v>
      </c>
      <c r="AR61">
        <v>148</v>
      </c>
      <c r="AS61">
        <v>780</v>
      </c>
      <c r="AT61" t="s">
        <v>103</v>
      </c>
      <c r="AU61" t="s">
        <v>104</v>
      </c>
      <c r="AV61" t="s">
        <v>105</v>
      </c>
      <c r="AW61" t="s">
        <v>106</v>
      </c>
      <c r="AX61">
        <v>780</v>
      </c>
      <c r="AY61">
        <v>0</v>
      </c>
      <c r="AZ61">
        <v>0</v>
      </c>
      <c r="BA61">
        <v>780</v>
      </c>
      <c r="BB61">
        <v>0</v>
      </c>
      <c r="BC61">
        <v>0</v>
      </c>
      <c r="BD61">
        <v>1</v>
      </c>
      <c r="BE61">
        <v>0</v>
      </c>
      <c r="BF61">
        <v>2</v>
      </c>
      <c r="BG61">
        <v>1</v>
      </c>
      <c r="BH61" t="s">
        <v>98</v>
      </c>
      <c r="BI61">
        <v>4</v>
      </c>
      <c r="BJ61" t="s">
        <v>107</v>
      </c>
      <c r="BK61">
        <v>0</v>
      </c>
      <c r="BL61" t="s">
        <v>83</v>
      </c>
      <c r="BM61" t="s">
        <v>127</v>
      </c>
      <c r="BN61">
        <v>1973</v>
      </c>
      <c r="BO61" t="s">
        <v>102</v>
      </c>
      <c r="BP61">
        <v>1</v>
      </c>
      <c r="BQ61">
        <v>352</v>
      </c>
      <c r="BR61" t="s">
        <v>98</v>
      </c>
      <c r="BS61" t="s">
        <v>98</v>
      </c>
      <c r="BT61" t="s">
        <v>105</v>
      </c>
      <c r="BU61">
        <v>196</v>
      </c>
      <c r="BV61">
        <v>0</v>
      </c>
      <c r="BW61">
        <v>0</v>
      </c>
      <c r="BX61">
        <v>0</v>
      </c>
      <c r="BY61">
        <v>0</v>
      </c>
      <c r="BZ61">
        <v>0</v>
      </c>
      <c r="CA61" t="s">
        <v>83</v>
      </c>
      <c r="CB61" t="s">
        <v>134</v>
      </c>
      <c r="CC61" t="s">
        <v>83</v>
      </c>
      <c r="CD61">
        <v>0</v>
      </c>
      <c r="CE61">
        <v>1</v>
      </c>
      <c r="CF61">
        <v>2008</v>
      </c>
      <c r="CG61" t="str">
        <f t="shared" si="6"/>
        <v>1/2008</v>
      </c>
      <c r="CH61" t="s">
        <v>110</v>
      </c>
      <c r="CI61" t="s">
        <v>111</v>
      </c>
      <c r="CJ61" s="1">
        <v>124900</v>
      </c>
    </row>
    <row r="62" spans="1:88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 t="str">
        <f t="shared" si="2"/>
        <v>2000's</v>
      </c>
      <c r="V62">
        <v>2004</v>
      </c>
      <c r="W62">
        <f t="shared" si="0"/>
        <v>0</v>
      </c>
      <c r="X62" t="str">
        <f t="shared" si="1"/>
        <v>N</v>
      </c>
      <c r="Y62" t="str">
        <f t="shared" si="3"/>
        <v>N</v>
      </c>
      <c r="Z62" t="str">
        <f t="shared" si="4"/>
        <v>Y</v>
      </c>
      <c r="AA62" t="str">
        <f t="shared" si="5"/>
        <v>Y</v>
      </c>
      <c r="AB62" t="s">
        <v>93</v>
      </c>
      <c r="AC62" t="s">
        <v>94</v>
      </c>
      <c r="AD62" t="s">
        <v>95</v>
      </c>
      <c r="AE62" t="s">
        <v>95</v>
      </c>
      <c r="AF62" t="s">
        <v>117</v>
      </c>
      <c r="AG62">
        <v>0</v>
      </c>
      <c r="AH62" t="s">
        <v>98</v>
      </c>
      <c r="AI62" t="s">
        <v>98</v>
      </c>
      <c r="AJ62" t="s">
        <v>99</v>
      </c>
      <c r="AK62" t="s">
        <v>97</v>
      </c>
      <c r="AL62" t="s">
        <v>98</v>
      </c>
      <c r="AM62" t="s">
        <v>100</v>
      </c>
      <c r="AN62" t="s">
        <v>119</v>
      </c>
      <c r="AO62">
        <v>941</v>
      </c>
      <c r="AP62" t="s">
        <v>102</v>
      </c>
      <c r="AQ62">
        <v>0</v>
      </c>
      <c r="AR62">
        <v>217</v>
      </c>
      <c r="AS62">
        <v>1158</v>
      </c>
      <c r="AT62" t="s">
        <v>103</v>
      </c>
      <c r="AU62" t="s">
        <v>104</v>
      </c>
      <c r="AV62" t="s">
        <v>105</v>
      </c>
      <c r="AW62" t="s">
        <v>106</v>
      </c>
      <c r="AX62">
        <v>1158</v>
      </c>
      <c r="AY62">
        <v>0</v>
      </c>
      <c r="AZ62">
        <v>0</v>
      </c>
      <c r="BA62">
        <v>1158</v>
      </c>
      <c r="BB62">
        <v>1</v>
      </c>
      <c r="BC62">
        <v>0</v>
      </c>
      <c r="BD62">
        <v>1</v>
      </c>
      <c r="BE62">
        <v>1</v>
      </c>
      <c r="BF62">
        <v>3</v>
      </c>
      <c r="BG62">
        <v>1</v>
      </c>
      <c r="BH62" t="s">
        <v>97</v>
      </c>
      <c r="BI62">
        <v>5</v>
      </c>
      <c r="BJ62" t="s">
        <v>107</v>
      </c>
      <c r="BK62">
        <v>0</v>
      </c>
      <c r="BL62" t="s">
        <v>83</v>
      </c>
      <c r="BM62" t="s">
        <v>127</v>
      </c>
      <c r="BN62">
        <v>2006</v>
      </c>
      <c r="BO62" t="s">
        <v>102</v>
      </c>
      <c r="BP62">
        <v>2</v>
      </c>
      <c r="BQ62">
        <v>576</v>
      </c>
      <c r="BR62" t="s">
        <v>98</v>
      </c>
      <c r="BS62" t="s">
        <v>98</v>
      </c>
      <c r="BT62" t="s">
        <v>105</v>
      </c>
      <c r="BU62">
        <v>0</v>
      </c>
      <c r="BV62">
        <v>50</v>
      </c>
      <c r="BW62">
        <v>0</v>
      </c>
      <c r="BX62">
        <v>0</v>
      </c>
      <c r="BY62">
        <v>0</v>
      </c>
      <c r="BZ62">
        <v>0</v>
      </c>
      <c r="CA62" t="s">
        <v>83</v>
      </c>
      <c r="CB62" t="s">
        <v>83</v>
      </c>
      <c r="CC62" t="s">
        <v>83</v>
      </c>
      <c r="CD62">
        <v>0</v>
      </c>
      <c r="CE62">
        <v>5</v>
      </c>
      <c r="CF62">
        <v>2006</v>
      </c>
      <c r="CG62" t="str">
        <f t="shared" si="6"/>
        <v>5/2006</v>
      </c>
      <c r="CH62" t="s">
        <v>158</v>
      </c>
      <c r="CI62" t="s">
        <v>159</v>
      </c>
      <c r="CJ62" s="1">
        <v>158000</v>
      </c>
    </row>
    <row r="63" spans="1:88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 t="str">
        <f t="shared" si="2"/>
        <v>20's</v>
      </c>
      <c r="V63">
        <v>1996</v>
      </c>
      <c r="W63">
        <f t="shared" si="0"/>
        <v>76</v>
      </c>
      <c r="X63" t="str">
        <f t="shared" si="1"/>
        <v>Y</v>
      </c>
      <c r="Y63" t="str">
        <f t="shared" si="3"/>
        <v>N</v>
      </c>
      <c r="Z63" t="str">
        <f t="shared" si="4"/>
        <v>N</v>
      </c>
      <c r="AA63" t="str">
        <f t="shared" si="5"/>
        <v>Y</v>
      </c>
      <c r="AB63" t="s">
        <v>93</v>
      </c>
      <c r="AC63" t="s">
        <v>94</v>
      </c>
      <c r="AD63" t="s">
        <v>116</v>
      </c>
      <c r="AE63" t="s">
        <v>116</v>
      </c>
      <c r="AF63" t="s">
        <v>117</v>
      </c>
      <c r="AG63">
        <v>0</v>
      </c>
      <c r="AH63" t="s">
        <v>98</v>
      </c>
      <c r="AI63" t="s">
        <v>98</v>
      </c>
      <c r="AJ63" t="s">
        <v>126</v>
      </c>
      <c r="AK63" t="s">
        <v>98</v>
      </c>
      <c r="AL63" t="s">
        <v>147</v>
      </c>
      <c r="AM63" t="s">
        <v>100</v>
      </c>
      <c r="AN63" t="s">
        <v>102</v>
      </c>
      <c r="AO63">
        <v>0</v>
      </c>
      <c r="AP63" t="s">
        <v>102</v>
      </c>
      <c r="AQ63">
        <v>0</v>
      </c>
      <c r="AR63">
        <v>530</v>
      </c>
      <c r="AS63">
        <v>530</v>
      </c>
      <c r="AT63" t="s">
        <v>103</v>
      </c>
      <c r="AU63" t="s">
        <v>98</v>
      </c>
      <c r="AV63" t="s">
        <v>177</v>
      </c>
      <c r="AW63" t="s">
        <v>106</v>
      </c>
      <c r="AX63">
        <v>581</v>
      </c>
      <c r="AY63">
        <v>530</v>
      </c>
      <c r="AZ63">
        <v>0</v>
      </c>
      <c r="BA63">
        <v>1111</v>
      </c>
      <c r="BB63">
        <v>0</v>
      </c>
      <c r="BC63">
        <v>0</v>
      </c>
      <c r="BD63">
        <v>1</v>
      </c>
      <c r="BE63">
        <v>0</v>
      </c>
      <c r="BF63">
        <v>3</v>
      </c>
      <c r="BG63">
        <v>1</v>
      </c>
      <c r="BH63" t="s">
        <v>147</v>
      </c>
      <c r="BI63">
        <v>6</v>
      </c>
      <c r="BJ63" t="s">
        <v>107</v>
      </c>
      <c r="BK63">
        <v>0</v>
      </c>
      <c r="BL63" t="s">
        <v>83</v>
      </c>
      <c r="BM63" t="s">
        <v>127</v>
      </c>
      <c r="BN63">
        <v>1935</v>
      </c>
      <c r="BO63" t="s">
        <v>102</v>
      </c>
      <c r="BP63">
        <v>1</v>
      </c>
      <c r="BQ63">
        <v>288</v>
      </c>
      <c r="BR63" t="s">
        <v>98</v>
      </c>
      <c r="BS63" t="s">
        <v>98</v>
      </c>
      <c r="BT63" t="s">
        <v>177</v>
      </c>
      <c r="BU63">
        <v>0</v>
      </c>
      <c r="BV63">
        <v>0</v>
      </c>
      <c r="BW63">
        <v>144</v>
      </c>
      <c r="BX63">
        <v>0</v>
      </c>
      <c r="BY63">
        <v>0</v>
      </c>
      <c r="BZ63">
        <v>0</v>
      </c>
      <c r="CA63" t="s">
        <v>83</v>
      </c>
      <c r="CB63" t="s">
        <v>83</v>
      </c>
      <c r="CC63" t="s">
        <v>83</v>
      </c>
      <c r="CD63">
        <v>0</v>
      </c>
      <c r="CE63">
        <v>3</v>
      </c>
      <c r="CF63">
        <v>2007</v>
      </c>
      <c r="CG63" t="str">
        <f t="shared" si="6"/>
        <v>3/2007</v>
      </c>
      <c r="CH63" t="s">
        <v>110</v>
      </c>
      <c r="CI63" t="s">
        <v>111</v>
      </c>
      <c r="CJ63" s="1">
        <v>101000</v>
      </c>
    </row>
    <row r="64" spans="1:88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 t="str">
        <f t="shared" si="2"/>
        <v>2000's</v>
      </c>
      <c r="V64">
        <v>2006</v>
      </c>
      <c r="W64">
        <f t="shared" si="0"/>
        <v>0</v>
      </c>
      <c r="X64" t="str">
        <f t="shared" si="1"/>
        <v>N</v>
      </c>
      <c r="Y64" t="str">
        <f t="shared" si="3"/>
        <v>Y</v>
      </c>
      <c r="Z64" t="str">
        <f t="shared" si="4"/>
        <v>Y</v>
      </c>
      <c r="AA64" t="str">
        <f t="shared" si="5"/>
        <v>Y</v>
      </c>
      <c r="AB64" t="s">
        <v>93</v>
      </c>
      <c r="AC64" t="s">
        <v>94</v>
      </c>
      <c r="AD64" t="s">
        <v>95</v>
      </c>
      <c r="AE64" t="s">
        <v>95</v>
      </c>
      <c r="AF64" t="s">
        <v>137</v>
      </c>
      <c r="AG64">
        <v>178</v>
      </c>
      <c r="AH64" t="s">
        <v>97</v>
      </c>
      <c r="AI64" t="s">
        <v>98</v>
      </c>
      <c r="AJ64" t="s">
        <v>99</v>
      </c>
      <c r="AK64" t="s">
        <v>97</v>
      </c>
      <c r="AL64" t="s">
        <v>97</v>
      </c>
      <c r="AM64" t="s">
        <v>121</v>
      </c>
      <c r="AN64" t="s">
        <v>101</v>
      </c>
      <c r="AO64">
        <v>24</v>
      </c>
      <c r="AP64" t="s">
        <v>102</v>
      </c>
      <c r="AQ64">
        <v>0</v>
      </c>
      <c r="AR64">
        <v>1346</v>
      </c>
      <c r="AS64">
        <v>1370</v>
      </c>
      <c r="AT64" t="s">
        <v>103</v>
      </c>
      <c r="AU64" t="s">
        <v>104</v>
      </c>
      <c r="AV64" t="s">
        <v>105</v>
      </c>
      <c r="AW64" t="s">
        <v>106</v>
      </c>
      <c r="AX64">
        <v>1370</v>
      </c>
      <c r="AY64">
        <v>0</v>
      </c>
      <c r="AZ64">
        <v>0</v>
      </c>
      <c r="BA64">
        <v>1370</v>
      </c>
      <c r="BB64">
        <v>0</v>
      </c>
      <c r="BC64">
        <v>0</v>
      </c>
      <c r="BD64">
        <v>2</v>
      </c>
      <c r="BE64">
        <v>0</v>
      </c>
      <c r="BF64">
        <v>2</v>
      </c>
      <c r="BG64">
        <v>1</v>
      </c>
      <c r="BH64" t="s">
        <v>97</v>
      </c>
      <c r="BI64">
        <v>6</v>
      </c>
      <c r="BJ64" t="s">
        <v>107</v>
      </c>
      <c r="BK64">
        <v>1</v>
      </c>
      <c r="BL64" t="s">
        <v>97</v>
      </c>
      <c r="BM64" t="s">
        <v>108</v>
      </c>
      <c r="BN64">
        <v>2006</v>
      </c>
      <c r="BO64" t="s">
        <v>109</v>
      </c>
      <c r="BP64">
        <v>2</v>
      </c>
      <c r="BQ64">
        <v>484</v>
      </c>
      <c r="BR64" t="s">
        <v>98</v>
      </c>
      <c r="BS64" t="s">
        <v>98</v>
      </c>
      <c r="BT64" t="s">
        <v>105</v>
      </c>
      <c r="BU64">
        <v>120</v>
      </c>
      <c r="BV64">
        <v>49</v>
      </c>
      <c r="BW64">
        <v>0</v>
      </c>
      <c r="BX64">
        <v>0</v>
      </c>
      <c r="BY64">
        <v>0</v>
      </c>
      <c r="BZ64">
        <v>0</v>
      </c>
      <c r="CA64" t="s">
        <v>83</v>
      </c>
      <c r="CB64" t="s">
        <v>83</v>
      </c>
      <c r="CC64" t="s">
        <v>83</v>
      </c>
      <c r="CD64">
        <v>0</v>
      </c>
      <c r="CE64">
        <v>10</v>
      </c>
      <c r="CF64">
        <v>2007</v>
      </c>
      <c r="CG64" t="str">
        <f t="shared" si="6"/>
        <v>10/2007</v>
      </c>
      <c r="CH64" t="s">
        <v>110</v>
      </c>
      <c r="CI64" t="s">
        <v>111</v>
      </c>
      <c r="CJ64" s="1">
        <v>202500</v>
      </c>
    </row>
    <row r="65" spans="1:88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 t="str">
        <f t="shared" si="2"/>
        <v>20's</v>
      </c>
      <c r="V65">
        <v>1950</v>
      </c>
      <c r="W65">
        <f t="shared" si="0"/>
        <v>29</v>
      </c>
      <c r="X65" t="str">
        <f t="shared" si="1"/>
        <v>Y</v>
      </c>
      <c r="Y65" t="str">
        <f t="shared" si="3"/>
        <v>N</v>
      </c>
      <c r="Z65" t="str">
        <f t="shared" si="4"/>
        <v>N</v>
      </c>
      <c r="AA65" t="str">
        <f t="shared" si="5"/>
        <v>N</v>
      </c>
      <c r="AB65" t="s">
        <v>93</v>
      </c>
      <c r="AC65" t="s">
        <v>94</v>
      </c>
      <c r="AD65" t="s">
        <v>203</v>
      </c>
      <c r="AE65" t="s">
        <v>203</v>
      </c>
      <c r="AF65" t="s">
        <v>117</v>
      </c>
      <c r="AG65">
        <v>0</v>
      </c>
      <c r="AH65" t="s">
        <v>98</v>
      </c>
      <c r="AI65" t="s">
        <v>98</v>
      </c>
      <c r="AJ65" t="s">
        <v>126</v>
      </c>
      <c r="AK65" t="s">
        <v>98</v>
      </c>
      <c r="AL65" t="s">
        <v>98</v>
      </c>
      <c r="AM65" t="s">
        <v>100</v>
      </c>
      <c r="AN65" t="s">
        <v>102</v>
      </c>
      <c r="AO65">
        <v>0</v>
      </c>
      <c r="AP65" t="s">
        <v>102</v>
      </c>
      <c r="AQ65">
        <v>0</v>
      </c>
      <c r="AR65">
        <v>576</v>
      </c>
      <c r="AS65">
        <v>576</v>
      </c>
      <c r="AT65" t="s">
        <v>103</v>
      </c>
      <c r="AU65" t="s">
        <v>97</v>
      </c>
      <c r="AV65" t="s">
        <v>105</v>
      </c>
      <c r="AW65" t="s">
        <v>106</v>
      </c>
      <c r="AX65">
        <v>902</v>
      </c>
      <c r="AY65">
        <v>808</v>
      </c>
      <c r="AZ65">
        <v>0</v>
      </c>
      <c r="BA65">
        <v>1710</v>
      </c>
      <c r="BB65">
        <v>0</v>
      </c>
      <c r="BC65">
        <v>0</v>
      </c>
      <c r="BD65">
        <v>2</v>
      </c>
      <c r="BE65">
        <v>0</v>
      </c>
      <c r="BF65">
        <v>3</v>
      </c>
      <c r="BG65">
        <v>1</v>
      </c>
      <c r="BH65" t="s">
        <v>98</v>
      </c>
      <c r="BI65">
        <v>9</v>
      </c>
      <c r="BJ65" t="s">
        <v>107</v>
      </c>
      <c r="BK65">
        <v>0</v>
      </c>
      <c r="BL65" t="s">
        <v>83</v>
      </c>
      <c r="BM65" t="s">
        <v>127</v>
      </c>
      <c r="BN65">
        <v>1990</v>
      </c>
      <c r="BO65" t="s">
        <v>102</v>
      </c>
      <c r="BP65">
        <v>2</v>
      </c>
      <c r="BQ65">
        <v>480</v>
      </c>
      <c r="BR65" t="s">
        <v>98</v>
      </c>
      <c r="BS65" t="s">
        <v>98</v>
      </c>
      <c r="BT65" t="s">
        <v>105</v>
      </c>
      <c r="BU65">
        <v>12</v>
      </c>
      <c r="BV65">
        <v>11</v>
      </c>
      <c r="BW65">
        <v>64</v>
      </c>
      <c r="BX65">
        <v>0</v>
      </c>
      <c r="BY65">
        <v>0</v>
      </c>
      <c r="BZ65">
        <v>0</v>
      </c>
      <c r="CA65" t="s">
        <v>83</v>
      </c>
      <c r="CB65" t="s">
        <v>165</v>
      </c>
      <c r="CC65" t="s">
        <v>83</v>
      </c>
      <c r="CD65">
        <v>0</v>
      </c>
      <c r="CE65">
        <v>4</v>
      </c>
      <c r="CF65">
        <v>2010</v>
      </c>
      <c r="CG65" t="str">
        <f t="shared" si="6"/>
        <v>4/2010</v>
      </c>
      <c r="CH65" t="s">
        <v>110</v>
      </c>
      <c r="CI65" t="s">
        <v>111</v>
      </c>
      <c r="CJ65" s="1">
        <v>140000</v>
      </c>
    </row>
    <row r="66" spans="1:88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 t="str">
        <f t="shared" si="2"/>
        <v>90's</v>
      </c>
      <c r="V66">
        <v>1998</v>
      </c>
      <c r="W66">
        <f t="shared" ref="W66:W129" si="7">V66-T66</f>
        <v>1</v>
      </c>
      <c r="X66" t="str">
        <f t="shared" ref="X66:X129" si="8">IF($W66&gt;0, "Y", "N")</f>
        <v>Y</v>
      </c>
      <c r="Y66" t="str">
        <f t="shared" si="3"/>
        <v>N</v>
      </c>
      <c r="Z66" t="str">
        <f t="shared" si="4"/>
        <v>N</v>
      </c>
      <c r="AA66" t="str">
        <f t="shared" si="5"/>
        <v>Y</v>
      </c>
      <c r="AB66" t="s">
        <v>93</v>
      </c>
      <c r="AC66" t="s">
        <v>94</v>
      </c>
      <c r="AD66" t="s">
        <v>95</v>
      </c>
      <c r="AE66" t="s">
        <v>95</v>
      </c>
      <c r="AF66" t="s">
        <v>96</v>
      </c>
      <c r="AG66">
        <v>573</v>
      </c>
      <c r="AH66" t="s">
        <v>98</v>
      </c>
      <c r="AI66" t="s">
        <v>98</v>
      </c>
      <c r="AJ66" t="s">
        <v>99</v>
      </c>
      <c r="AK66" t="s">
        <v>97</v>
      </c>
      <c r="AL66" t="s">
        <v>98</v>
      </c>
      <c r="AM66" t="s">
        <v>100</v>
      </c>
      <c r="AN66" t="s">
        <v>101</v>
      </c>
      <c r="AO66">
        <v>739</v>
      </c>
      <c r="AP66" t="s">
        <v>102</v>
      </c>
      <c r="AQ66">
        <v>0</v>
      </c>
      <c r="AR66">
        <v>318</v>
      </c>
      <c r="AS66">
        <v>1057</v>
      </c>
      <c r="AT66" t="s">
        <v>103</v>
      </c>
      <c r="AU66" t="s">
        <v>104</v>
      </c>
      <c r="AV66" t="s">
        <v>105</v>
      </c>
      <c r="AW66" t="s">
        <v>106</v>
      </c>
      <c r="AX66">
        <v>1057</v>
      </c>
      <c r="AY66">
        <v>977</v>
      </c>
      <c r="AZ66">
        <v>0</v>
      </c>
      <c r="BA66">
        <v>2034</v>
      </c>
      <c r="BB66">
        <v>1</v>
      </c>
      <c r="BC66">
        <v>0</v>
      </c>
      <c r="BD66">
        <v>2</v>
      </c>
      <c r="BE66">
        <v>1</v>
      </c>
      <c r="BF66">
        <v>3</v>
      </c>
      <c r="BG66">
        <v>1</v>
      </c>
      <c r="BH66" t="s">
        <v>97</v>
      </c>
      <c r="BI66">
        <v>8</v>
      </c>
      <c r="BJ66" t="s">
        <v>107</v>
      </c>
      <c r="BK66">
        <v>0</v>
      </c>
      <c r="BL66" t="s">
        <v>83</v>
      </c>
      <c r="BM66" t="s">
        <v>108</v>
      </c>
      <c r="BN66">
        <v>1998</v>
      </c>
      <c r="BO66" t="s">
        <v>109</v>
      </c>
      <c r="BP66">
        <v>2</v>
      </c>
      <c r="BQ66">
        <v>645</v>
      </c>
      <c r="BR66" t="s">
        <v>98</v>
      </c>
      <c r="BS66" t="s">
        <v>98</v>
      </c>
      <c r="BT66" t="s">
        <v>105</v>
      </c>
      <c r="BU66">
        <v>576</v>
      </c>
      <c r="BV66">
        <v>36</v>
      </c>
      <c r="BW66">
        <v>0</v>
      </c>
      <c r="BX66">
        <v>0</v>
      </c>
      <c r="BY66">
        <v>0</v>
      </c>
      <c r="BZ66">
        <v>0</v>
      </c>
      <c r="CA66" t="s">
        <v>83</v>
      </c>
      <c r="CB66" t="s">
        <v>165</v>
      </c>
      <c r="CC66" t="s">
        <v>83</v>
      </c>
      <c r="CD66">
        <v>0</v>
      </c>
      <c r="CE66">
        <v>2</v>
      </c>
      <c r="CF66">
        <v>2009</v>
      </c>
      <c r="CG66" t="str">
        <f t="shared" si="6"/>
        <v>2/2009</v>
      </c>
      <c r="CH66" t="s">
        <v>110</v>
      </c>
      <c r="CI66" t="s">
        <v>111</v>
      </c>
      <c r="CJ66" s="1">
        <v>219500</v>
      </c>
    </row>
    <row r="67" spans="1:88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 t="str">
        <f t="shared" ref="U67:U130" si="9">IF($T67&gt;=2010, "2010's", IF($T67&gt;=2000, "2000's", IF($T67&gt;=1990, "90's", IF($T67&gt;=1980, "80's", IF($T67&gt;=1970, "70's", IF($T67&gt;=1960, "60's", IF($T67&gt;=1950, "50's", IF($T67&gt;=1940, "40's", IF($T67&gt;=1930, "30's", IF($T67&gt;=1920, "20's", IF($T67&gt;1910, "10's", IF($T67&gt;=1900, "1900's", IF($T67&gt;=1890, "1890's", IF($T67&gt;=1880, "1880's", "1870's"))))))))))))))</f>
        <v>2000's</v>
      </c>
      <c r="V67">
        <v>2005</v>
      </c>
      <c r="W67">
        <f t="shared" si="7"/>
        <v>1</v>
      </c>
      <c r="X67" t="str">
        <f t="shared" si="8"/>
        <v>Y</v>
      </c>
      <c r="Y67" t="str">
        <f t="shared" ref="Y67:Y130" si="10">IF($V67&gt;2004, "Y", "N")</f>
        <v>Y</v>
      </c>
      <c r="Z67" t="str">
        <f t="shared" ref="Z67:Z130" si="11">IF($V67&gt;1999, "Y", "N")</f>
        <v>Y</v>
      </c>
      <c r="AA67" t="str">
        <f t="shared" ref="AA67:AA130" si="12">IF($V67&gt;1994, "Y", "N")</f>
        <v>Y</v>
      </c>
      <c r="AB67" t="s">
        <v>93</v>
      </c>
      <c r="AC67" t="s">
        <v>94</v>
      </c>
      <c r="AD67" t="s">
        <v>95</v>
      </c>
      <c r="AE67" t="s">
        <v>95</v>
      </c>
      <c r="AF67" t="s">
        <v>96</v>
      </c>
      <c r="AG67">
        <v>344</v>
      </c>
      <c r="AH67" t="s">
        <v>97</v>
      </c>
      <c r="AI67" t="s">
        <v>98</v>
      </c>
      <c r="AJ67" t="s">
        <v>99</v>
      </c>
      <c r="AK67" t="s">
        <v>104</v>
      </c>
      <c r="AL67" t="s">
        <v>98</v>
      </c>
      <c r="AM67" t="s">
        <v>130</v>
      </c>
      <c r="AN67" t="s">
        <v>102</v>
      </c>
      <c r="AO67">
        <v>0</v>
      </c>
      <c r="AP67" t="s">
        <v>102</v>
      </c>
      <c r="AQ67">
        <v>0</v>
      </c>
      <c r="AR67">
        <v>1143</v>
      </c>
      <c r="AS67">
        <v>1143</v>
      </c>
      <c r="AT67" t="s">
        <v>103</v>
      </c>
      <c r="AU67" t="s">
        <v>104</v>
      </c>
      <c r="AV67" t="s">
        <v>105</v>
      </c>
      <c r="AW67" t="s">
        <v>106</v>
      </c>
      <c r="AX67">
        <v>1143</v>
      </c>
      <c r="AY67">
        <v>1330</v>
      </c>
      <c r="AZ67">
        <v>0</v>
      </c>
      <c r="BA67">
        <v>2473</v>
      </c>
      <c r="BB67">
        <v>0</v>
      </c>
      <c r="BC67">
        <v>0</v>
      </c>
      <c r="BD67">
        <v>2</v>
      </c>
      <c r="BE67">
        <v>1</v>
      </c>
      <c r="BF67">
        <v>4</v>
      </c>
      <c r="BG67">
        <v>1</v>
      </c>
      <c r="BH67" t="s">
        <v>97</v>
      </c>
      <c r="BI67">
        <v>9</v>
      </c>
      <c r="BJ67" t="s">
        <v>107</v>
      </c>
      <c r="BK67">
        <v>1</v>
      </c>
      <c r="BL67" t="s">
        <v>97</v>
      </c>
      <c r="BM67" t="s">
        <v>156</v>
      </c>
      <c r="BN67">
        <v>2004</v>
      </c>
      <c r="BO67" t="s">
        <v>109</v>
      </c>
      <c r="BP67">
        <v>3</v>
      </c>
      <c r="BQ67">
        <v>852</v>
      </c>
      <c r="BR67" t="s">
        <v>98</v>
      </c>
      <c r="BS67" t="s">
        <v>98</v>
      </c>
      <c r="BT67" t="s">
        <v>105</v>
      </c>
      <c r="BU67">
        <v>192</v>
      </c>
      <c r="BV67">
        <v>151</v>
      </c>
      <c r="BW67">
        <v>0</v>
      </c>
      <c r="BX67">
        <v>0</v>
      </c>
      <c r="BY67">
        <v>0</v>
      </c>
      <c r="BZ67">
        <v>0</v>
      </c>
      <c r="CA67" t="s">
        <v>83</v>
      </c>
      <c r="CB67" t="s">
        <v>83</v>
      </c>
      <c r="CC67" t="s">
        <v>83</v>
      </c>
      <c r="CD67">
        <v>0</v>
      </c>
      <c r="CE67">
        <v>10</v>
      </c>
      <c r="CF67">
        <v>2007</v>
      </c>
      <c r="CG67" t="str">
        <f t="shared" ref="CG67:CG130" si="13">_xlfn.CONCAT(CE67, "/",CF67)</f>
        <v>10/2007</v>
      </c>
      <c r="CH67" t="s">
        <v>110</v>
      </c>
      <c r="CI67" t="s">
        <v>111</v>
      </c>
      <c r="CJ67" s="1">
        <v>317000</v>
      </c>
    </row>
    <row r="68" spans="1:88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 t="str">
        <f t="shared" si="9"/>
        <v>70's</v>
      </c>
      <c r="V68">
        <v>1989</v>
      </c>
      <c r="W68">
        <f t="shared" si="7"/>
        <v>19</v>
      </c>
      <c r="X68" t="str">
        <f t="shared" si="8"/>
        <v>Y</v>
      </c>
      <c r="Y68" t="str">
        <f t="shared" si="10"/>
        <v>N</v>
      </c>
      <c r="Z68" t="str">
        <f t="shared" si="11"/>
        <v>N</v>
      </c>
      <c r="AA68" t="str">
        <f t="shared" si="12"/>
        <v>N</v>
      </c>
      <c r="AB68" t="s">
        <v>93</v>
      </c>
      <c r="AC68" t="s">
        <v>94</v>
      </c>
      <c r="AD68" t="s">
        <v>161</v>
      </c>
      <c r="AE68" t="s">
        <v>161</v>
      </c>
      <c r="AF68" t="s">
        <v>96</v>
      </c>
      <c r="AG68">
        <v>287</v>
      </c>
      <c r="AH68" t="s">
        <v>98</v>
      </c>
      <c r="AI68" t="s">
        <v>98</v>
      </c>
      <c r="AJ68" t="s">
        <v>118</v>
      </c>
      <c r="AK68" t="s">
        <v>97</v>
      </c>
      <c r="AL68" t="s">
        <v>98</v>
      </c>
      <c r="AM68" t="s">
        <v>97</v>
      </c>
      <c r="AN68" t="s">
        <v>101</v>
      </c>
      <c r="AO68">
        <v>912</v>
      </c>
      <c r="AP68" t="s">
        <v>102</v>
      </c>
      <c r="AQ68">
        <v>0</v>
      </c>
      <c r="AR68">
        <v>1035</v>
      </c>
      <c r="AS68">
        <v>1947</v>
      </c>
      <c r="AT68" t="s">
        <v>103</v>
      </c>
      <c r="AU68" t="s">
        <v>98</v>
      </c>
      <c r="AV68" t="s">
        <v>105</v>
      </c>
      <c r="AW68" t="s">
        <v>106</v>
      </c>
      <c r="AX68">
        <v>2207</v>
      </c>
      <c r="AY68">
        <v>0</v>
      </c>
      <c r="AZ68">
        <v>0</v>
      </c>
      <c r="BA68">
        <v>2207</v>
      </c>
      <c r="BB68">
        <v>1</v>
      </c>
      <c r="BC68">
        <v>0</v>
      </c>
      <c r="BD68">
        <v>2</v>
      </c>
      <c r="BE68">
        <v>0</v>
      </c>
      <c r="BF68">
        <v>3</v>
      </c>
      <c r="BG68">
        <v>1</v>
      </c>
      <c r="BH68" t="s">
        <v>98</v>
      </c>
      <c r="BI68">
        <v>7</v>
      </c>
      <c r="BJ68" t="s">
        <v>146</v>
      </c>
      <c r="BK68">
        <v>1</v>
      </c>
      <c r="BL68" t="s">
        <v>97</v>
      </c>
      <c r="BM68" t="s">
        <v>108</v>
      </c>
      <c r="BN68">
        <v>1970</v>
      </c>
      <c r="BO68" t="s">
        <v>109</v>
      </c>
      <c r="BP68">
        <v>2</v>
      </c>
      <c r="BQ68">
        <v>576</v>
      </c>
      <c r="BR68" t="s">
        <v>98</v>
      </c>
      <c r="BS68" t="s">
        <v>98</v>
      </c>
      <c r="BT68" t="s">
        <v>105</v>
      </c>
      <c r="BU68">
        <v>301</v>
      </c>
      <c r="BV68">
        <v>0</v>
      </c>
      <c r="BW68">
        <v>0</v>
      </c>
      <c r="BX68">
        <v>0</v>
      </c>
      <c r="BY68">
        <v>0</v>
      </c>
      <c r="BZ68">
        <v>0</v>
      </c>
      <c r="CA68" t="s">
        <v>83</v>
      </c>
      <c r="CB68" t="s">
        <v>83</v>
      </c>
      <c r="CC68" t="s">
        <v>83</v>
      </c>
      <c r="CD68">
        <v>0</v>
      </c>
      <c r="CE68">
        <v>7</v>
      </c>
      <c r="CF68">
        <v>2010</v>
      </c>
      <c r="CG68" t="str">
        <f t="shared" si="13"/>
        <v>7/2010</v>
      </c>
      <c r="CH68" t="s">
        <v>110</v>
      </c>
      <c r="CI68" t="s">
        <v>111</v>
      </c>
      <c r="CJ68" s="1">
        <v>180000</v>
      </c>
    </row>
    <row r="69" spans="1:88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 t="str">
        <f t="shared" si="9"/>
        <v>2000's</v>
      </c>
      <c r="V69">
        <v>2003</v>
      </c>
      <c r="W69">
        <f t="shared" si="7"/>
        <v>0</v>
      </c>
      <c r="X69" t="str">
        <f t="shared" si="8"/>
        <v>N</v>
      </c>
      <c r="Y69" t="str">
        <f t="shared" si="10"/>
        <v>N</v>
      </c>
      <c r="Z69" t="str">
        <f t="shared" si="11"/>
        <v>Y</v>
      </c>
      <c r="AA69" t="str">
        <f t="shared" si="12"/>
        <v>Y</v>
      </c>
      <c r="AB69" t="s">
        <v>93</v>
      </c>
      <c r="AC69" t="s">
        <v>94</v>
      </c>
      <c r="AD69" t="s">
        <v>95</v>
      </c>
      <c r="AE69" t="s">
        <v>95</v>
      </c>
      <c r="AF69" t="s">
        <v>96</v>
      </c>
      <c r="AG69">
        <v>167</v>
      </c>
      <c r="AH69" t="s">
        <v>97</v>
      </c>
      <c r="AI69" t="s">
        <v>98</v>
      </c>
      <c r="AJ69" t="s">
        <v>99</v>
      </c>
      <c r="AK69" t="s">
        <v>97</v>
      </c>
      <c r="AL69" t="s">
        <v>98</v>
      </c>
      <c r="AM69" t="s">
        <v>130</v>
      </c>
      <c r="AN69" t="s">
        <v>101</v>
      </c>
      <c r="AO69">
        <v>1013</v>
      </c>
      <c r="AP69" t="s">
        <v>102</v>
      </c>
      <c r="AQ69">
        <v>0</v>
      </c>
      <c r="AR69">
        <v>440</v>
      </c>
      <c r="AS69">
        <v>1453</v>
      </c>
      <c r="AT69" t="s">
        <v>103</v>
      </c>
      <c r="AU69" t="s">
        <v>104</v>
      </c>
      <c r="AV69" t="s">
        <v>105</v>
      </c>
      <c r="AW69" t="s">
        <v>106</v>
      </c>
      <c r="AX69">
        <v>1479</v>
      </c>
      <c r="AY69">
        <v>0</v>
      </c>
      <c r="AZ69">
        <v>0</v>
      </c>
      <c r="BA69">
        <v>1479</v>
      </c>
      <c r="BB69">
        <v>1</v>
      </c>
      <c r="BC69">
        <v>0</v>
      </c>
      <c r="BD69">
        <v>2</v>
      </c>
      <c r="BE69">
        <v>0</v>
      </c>
      <c r="BF69">
        <v>3</v>
      </c>
      <c r="BG69">
        <v>1</v>
      </c>
      <c r="BH69" t="s">
        <v>97</v>
      </c>
      <c r="BI69">
        <v>7</v>
      </c>
      <c r="BJ69" t="s">
        <v>107</v>
      </c>
      <c r="BK69">
        <v>0</v>
      </c>
      <c r="BL69" t="s">
        <v>83</v>
      </c>
      <c r="BM69" t="s">
        <v>108</v>
      </c>
      <c r="BN69">
        <v>2003</v>
      </c>
      <c r="BO69" t="s">
        <v>109</v>
      </c>
      <c r="BP69">
        <v>2</v>
      </c>
      <c r="BQ69">
        <v>558</v>
      </c>
      <c r="BR69" t="s">
        <v>98</v>
      </c>
      <c r="BS69" t="s">
        <v>98</v>
      </c>
      <c r="BT69" t="s">
        <v>105</v>
      </c>
      <c r="BU69">
        <v>144</v>
      </c>
      <c r="BV69">
        <v>29</v>
      </c>
      <c r="BW69">
        <v>0</v>
      </c>
      <c r="BX69">
        <v>0</v>
      </c>
      <c r="BY69">
        <v>0</v>
      </c>
      <c r="BZ69">
        <v>0</v>
      </c>
      <c r="CA69" t="s">
        <v>83</v>
      </c>
      <c r="CB69" t="s">
        <v>83</v>
      </c>
      <c r="CC69" t="s">
        <v>83</v>
      </c>
      <c r="CD69">
        <v>0</v>
      </c>
      <c r="CE69">
        <v>6</v>
      </c>
      <c r="CF69">
        <v>2007</v>
      </c>
      <c r="CG69" t="str">
        <f t="shared" si="13"/>
        <v>6/2007</v>
      </c>
      <c r="CH69" t="s">
        <v>110</v>
      </c>
      <c r="CI69" t="s">
        <v>111</v>
      </c>
      <c r="CJ69" s="1">
        <v>226000</v>
      </c>
    </row>
    <row r="70" spans="1:88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 t="str">
        <f t="shared" si="9"/>
        <v>40's</v>
      </c>
      <c r="V70">
        <v>1950</v>
      </c>
      <c r="W70">
        <f t="shared" si="7"/>
        <v>5</v>
      </c>
      <c r="X70" t="str">
        <f t="shared" si="8"/>
        <v>Y</v>
      </c>
      <c r="Y70" t="str">
        <f t="shared" si="10"/>
        <v>N</v>
      </c>
      <c r="Z70" t="str">
        <f t="shared" si="11"/>
        <v>N</v>
      </c>
      <c r="AA70" t="str">
        <f t="shared" si="12"/>
        <v>N</v>
      </c>
      <c r="AB70" t="s">
        <v>93</v>
      </c>
      <c r="AC70" t="s">
        <v>94</v>
      </c>
      <c r="AD70" t="s">
        <v>116</v>
      </c>
      <c r="AE70" t="s">
        <v>116</v>
      </c>
      <c r="AF70" t="s">
        <v>117</v>
      </c>
      <c r="AG70">
        <v>0</v>
      </c>
      <c r="AH70" t="s">
        <v>98</v>
      </c>
      <c r="AI70" t="s">
        <v>97</v>
      </c>
      <c r="AJ70" t="s">
        <v>118</v>
      </c>
      <c r="AK70" t="s">
        <v>98</v>
      </c>
      <c r="AL70" t="s">
        <v>98</v>
      </c>
      <c r="AM70" t="s">
        <v>100</v>
      </c>
      <c r="AN70" t="s">
        <v>102</v>
      </c>
      <c r="AO70">
        <v>0</v>
      </c>
      <c r="AP70" t="s">
        <v>102</v>
      </c>
      <c r="AQ70">
        <v>0</v>
      </c>
      <c r="AR70">
        <v>747</v>
      </c>
      <c r="AS70">
        <v>747</v>
      </c>
      <c r="AT70" t="s">
        <v>103</v>
      </c>
      <c r="AU70" t="s">
        <v>98</v>
      </c>
      <c r="AV70" t="s">
        <v>105</v>
      </c>
      <c r="AW70" t="s">
        <v>106</v>
      </c>
      <c r="AX70">
        <v>747</v>
      </c>
      <c r="AY70">
        <v>0</v>
      </c>
      <c r="AZ70">
        <v>0</v>
      </c>
      <c r="BA70">
        <v>747</v>
      </c>
      <c r="BB70">
        <v>0</v>
      </c>
      <c r="BC70">
        <v>0</v>
      </c>
      <c r="BD70">
        <v>1</v>
      </c>
      <c r="BE70">
        <v>0</v>
      </c>
      <c r="BF70">
        <v>2</v>
      </c>
      <c r="BG70">
        <v>1</v>
      </c>
      <c r="BH70" t="s">
        <v>98</v>
      </c>
      <c r="BI70">
        <v>4</v>
      </c>
      <c r="BJ70" t="s">
        <v>107</v>
      </c>
      <c r="BK70">
        <v>0</v>
      </c>
      <c r="BL70" t="s">
        <v>83</v>
      </c>
      <c r="BM70" t="s">
        <v>108</v>
      </c>
      <c r="BN70">
        <v>1945</v>
      </c>
      <c r="BO70" t="s">
        <v>102</v>
      </c>
      <c r="BP70">
        <v>1</v>
      </c>
      <c r="BQ70">
        <v>220</v>
      </c>
      <c r="BR70" t="s">
        <v>98</v>
      </c>
      <c r="BS70" t="s">
        <v>98</v>
      </c>
      <c r="BT70" t="s">
        <v>105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 t="s">
        <v>83</v>
      </c>
      <c r="CB70" t="s">
        <v>83</v>
      </c>
      <c r="CC70" t="s">
        <v>83</v>
      </c>
      <c r="CD70">
        <v>0</v>
      </c>
      <c r="CE70">
        <v>6</v>
      </c>
      <c r="CF70">
        <v>2010</v>
      </c>
      <c r="CG70" t="str">
        <f t="shared" si="13"/>
        <v>6/2010</v>
      </c>
      <c r="CH70" t="s">
        <v>110</v>
      </c>
      <c r="CI70" t="s">
        <v>111</v>
      </c>
      <c r="CJ70" s="1">
        <v>80000</v>
      </c>
    </row>
    <row r="71" spans="1:88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 t="str">
        <f t="shared" si="9"/>
        <v>50's</v>
      </c>
      <c r="V71">
        <v>1953</v>
      </c>
      <c r="W71">
        <f t="shared" si="7"/>
        <v>0</v>
      </c>
      <c r="X71" t="str">
        <f t="shared" si="8"/>
        <v>N</v>
      </c>
      <c r="Y71" t="str">
        <f t="shared" si="10"/>
        <v>N</v>
      </c>
      <c r="Z71" t="str">
        <f t="shared" si="11"/>
        <v>N</v>
      </c>
      <c r="AA71" t="str">
        <f t="shared" si="12"/>
        <v>N</v>
      </c>
      <c r="AB71" t="s">
        <v>93</v>
      </c>
      <c r="AC71" t="s">
        <v>94</v>
      </c>
      <c r="AD71" t="s">
        <v>96</v>
      </c>
      <c r="AE71" t="s">
        <v>186</v>
      </c>
      <c r="AF71" t="s">
        <v>117</v>
      </c>
      <c r="AG71">
        <v>0</v>
      </c>
      <c r="AH71" t="s">
        <v>97</v>
      </c>
      <c r="AI71" t="s">
        <v>98</v>
      </c>
      <c r="AJ71" t="s">
        <v>118</v>
      </c>
      <c r="AK71" t="s">
        <v>98</v>
      </c>
      <c r="AL71" t="s">
        <v>98</v>
      </c>
      <c r="AM71" t="s">
        <v>100</v>
      </c>
      <c r="AN71" t="s">
        <v>141</v>
      </c>
      <c r="AO71">
        <v>603</v>
      </c>
      <c r="AP71" t="s">
        <v>102</v>
      </c>
      <c r="AQ71">
        <v>0</v>
      </c>
      <c r="AR71">
        <v>701</v>
      </c>
      <c r="AS71">
        <v>1304</v>
      </c>
      <c r="AT71" t="s">
        <v>206</v>
      </c>
      <c r="AU71" t="s">
        <v>98</v>
      </c>
      <c r="AV71" t="s">
        <v>105</v>
      </c>
      <c r="AW71" t="s">
        <v>106</v>
      </c>
      <c r="AX71">
        <v>1304</v>
      </c>
      <c r="AY71">
        <v>983</v>
      </c>
      <c r="AZ71">
        <v>0</v>
      </c>
      <c r="BA71">
        <v>2287</v>
      </c>
      <c r="BB71">
        <v>0</v>
      </c>
      <c r="BC71">
        <v>0</v>
      </c>
      <c r="BD71">
        <v>2</v>
      </c>
      <c r="BE71">
        <v>0</v>
      </c>
      <c r="BF71">
        <v>3</v>
      </c>
      <c r="BG71">
        <v>1</v>
      </c>
      <c r="BH71" t="s">
        <v>98</v>
      </c>
      <c r="BI71">
        <v>7</v>
      </c>
      <c r="BJ71" t="s">
        <v>107</v>
      </c>
      <c r="BK71">
        <v>1</v>
      </c>
      <c r="BL71" t="s">
        <v>98</v>
      </c>
      <c r="BM71" t="s">
        <v>108</v>
      </c>
      <c r="BN71">
        <v>1953</v>
      </c>
      <c r="BO71" t="s">
        <v>157</v>
      </c>
      <c r="BP71">
        <v>2</v>
      </c>
      <c r="BQ71">
        <v>667</v>
      </c>
      <c r="BR71" t="s">
        <v>98</v>
      </c>
      <c r="BS71" t="s">
        <v>98</v>
      </c>
      <c r="BT71" t="s">
        <v>105</v>
      </c>
      <c r="BU71">
        <v>0</v>
      </c>
      <c r="BV71">
        <v>21</v>
      </c>
      <c r="BW71">
        <v>114</v>
      </c>
      <c r="BX71">
        <v>0</v>
      </c>
      <c r="BY71">
        <v>0</v>
      </c>
      <c r="BZ71">
        <v>0</v>
      </c>
      <c r="CA71" t="s">
        <v>83</v>
      </c>
      <c r="CB71" t="s">
        <v>83</v>
      </c>
      <c r="CC71" t="s">
        <v>83</v>
      </c>
      <c r="CD71">
        <v>0</v>
      </c>
      <c r="CE71">
        <v>7</v>
      </c>
      <c r="CF71">
        <v>2006</v>
      </c>
      <c r="CG71" t="str">
        <f t="shared" si="13"/>
        <v>7/2006</v>
      </c>
      <c r="CH71" t="s">
        <v>110</v>
      </c>
      <c r="CI71" t="s">
        <v>111</v>
      </c>
      <c r="CJ71" s="1">
        <v>225000</v>
      </c>
    </row>
    <row r="72" spans="1:88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 t="str">
        <f t="shared" si="9"/>
        <v>70's</v>
      </c>
      <c r="V72">
        <v>1973</v>
      </c>
      <c r="W72">
        <f t="shared" si="7"/>
        <v>0</v>
      </c>
      <c r="X72" t="str">
        <f t="shared" si="8"/>
        <v>N</v>
      </c>
      <c r="Y72" t="str">
        <f t="shared" si="10"/>
        <v>N</v>
      </c>
      <c r="Z72" t="str">
        <f t="shared" si="11"/>
        <v>N</v>
      </c>
      <c r="AA72" t="str">
        <f t="shared" si="12"/>
        <v>N</v>
      </c>
      <c r="AB72" t="s">
        <v>93</v>
      </c>
      <c r="AC72" t="s">
        <v>94</v>
      </c>
      <c r="AD72" t="s">
        <v>161</v>
      </c>
      <c r="AE72" t="s">
        <v>161</v>
      </c>
      <c r="AF72" t="s">
        <v>96</v>
      </c>
      <c r="AG72">
        <v>1115</v>
      </c>
      <c r="AH72" t="s">
        <v>98</v>
      </c>
      <c r="AI72" t="s">
        <v>97</v>
      </c>
      <c r="AJ72" t="s">
        <v>118</v>
      </c>
      <c r="AK72" t="s">
        <v>97</v>
      </c>
      <c r="AL72" t="s">
        <v>98</v>
      </c>
      <c r="AM72" t="s">
        <v>97</v>
      </c>
      <c r="AN72" t="s">
        <v>119</v>
      </c>
      <c r="AO72">
        <v>1880</v>
      </c>
      <c r="AP72" t="s">
        <v>102</v>
      </c>
      <c r="AQ72">
        <v>0</v>
      </c>
      <c r="AR72">
        <v>343</v>
      </c>
      <c r="AS72">
        <v>2223</v>
      </c>
      <c r="AT72" t="s">
        <v>103</v>
      </c>
      <c r="AU72" t="s">
        <v>104</v>
      </c>
      <c r="AV72" t="s">
        <v>105</v>
      </c>
      <c r="AW72" t="s">
        <v>106</v>
      </c>
      <c r="AX72">
        <v>2223</v>
      </c>
      <c r="AY72">
        <v>0</v>
      </c>
      <c r="AZ72">
        <v>0</v>
      </c>
      <c r="BA72">
        <v>2223</v>
      </c>
      <c r="BB72">
        <v>1</v>
      </c>
      <c r="BC72">
        <v>0</v>
      </c>
      <c r="BD72">
        <v>2</v>
      </c>
      <c r="BE72">
        <v>0</v>
      </c>
      <c r="BF72">
        <v>3</v>
      </c>
      <c r="BG72">
        <v>1</v>
      </c>
      <c r="BH72" t="s">
        <v>98</v>
      </c>
      <c r="BI72">
        <v>8</v>
      </c>
      <c r="BJ72" t="s">
        <v>107</v>
      </c>
      <c r="BK72">
        <v>2</v>
      </c>
      <c r="BL72" t="s">
        <v>97</v>
      </c>
      <c r="BM72" t="s">
        <v>108</v>
      </c>
      <c r="BN72">
        <v>1973</v>
      </c>
      <c r="BO72" t="s">
        <v>157</v>
      </c>
      <c r="BP72">
        <v>2</v>
      </c>
      <c r="BQ72">
        <v>516</v>
      </c>
      <c r="BR72" t="s">
        <v>98</v>
      </c>
      <c r="BS72" t="s">
        <v>98</v>
      </c>
      <c r="BT72" t="s">
        <v>105</v>
      </c>
      <c r="BU72">
        <v>300</v>
      </c>
      <c r="BV72">
        <v>0</v>
      </c>
      <c r="BW72">
        <v>0</v>
      </c>
      <c r="BX72">
        <v>0</v>
      </c>
      <c r="BY72">
        <v>0</v>
      </c>
      <c r="BZ72">
        <v>0</v>
      </c>
      <c r="CA72" t="s">
        <v>83</v>
      </c>
      <c r="CB72" t="s">
        <v>83</v>
      </c>
      <c r="CC72" t="s">
        <v>83</v>
      </c>
      <c r="CD72">
        <v>0</v>
      </c>
      <c r="CE72">
        <v>2</v>
      </c>
      <c r="CF72">
        <v>2007</v>
      </c>
      <c r="CG72" t="str">
        <f t="shared" si="13"/>
        <v>2/2007</v>
      </c>
      <c r="CH72" t="s">
        <v>110</v>
      </c>
      <c r="CI72" t="s">
        <v>111</v>
      </c>
      <c r="CJ72" s="1">
        <v>244000</v>
      </c>
    </row>
    <row r="73" spans="1:88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 t="str">
        <f t="shared" si="9"/>
        <v>80's</v>
      </c>
      <c r="V73">
        <v>2006</v>
      </c>
      <c r="W73">
        <f t="shared" si="7"/>
        <v>24</v>
      </c>
      <c r="X73" t="str">
        <f t="shared" si="8"/>
        <v>Y</v>
      </c>
      <c r="Y73" t="str">
        <f t="shared" si="10"/>
        <v>Y</v>
      </c>
      <c r="Z73" t="str">
        <f t="shared" si="11"/>
        <v>Y</v>
      </c>
      <c r="AA73" t="str">
        <f t="shared" si="12"/>
        <v>Y</v>
      </c>
      <c r="AB73" t="s">
        <v>93</v>
      </c>
      <c r="AC73" t="s">
        <v>94</v>
      </c>
      <c r="AD73" t="s">
        <v>140</v>
      </c>
      <c r="AE73" t="s">
        <v>161</v>
      </c>
      <c r="AF73" t="s">
        <v>117</v>
      </c>
      <c r="AG73">
        <v>0</v>
      </c>
      <c r="AH73" t="s">
        <v>98</v>
      </c>
      <c r="AI73" t="s">
        <v>98</v>
      </c>
      <c r="AJ73" t="s">
        <v>118</v>
      </c>
      <c r="AK73" t="s">
        <v>98</v>
      </c>
      <c r="AL73" t="s">
        <v>98</v>
      </c>
      <c r="AM73" t="s">
        <v>100</v>
      </c>
      <c r="AN73" t="s">
        <v>119</v>
      </c>
      <c r="AO73">
        <v>565</v>
      </c>
      <c r="AP73" t="s">
        <v>102</v>
      </c>
      <c r="AQ73">
        <v>0</v>
      </c>
      <c r="AR73">
        <v>280</v>
      </c>
      <c r="AS73">
        <v>845</v>
      </c>
      <c r="AT73" t="s">
        <v>103</v>
      </c>
      <c r="AU73" t="s">
        <v>98</v>
      </c>
      <c r="AV73" t="s">
        <v>105</v>
      </c>
      <c r="AW73" t="s">
        <v>106</v>
      </c>
      <c r="AX73">
        <v>845</v>
      </c>
      <c r="AY73">
        <v>0</v>
      </c>
      <c r="AZ73">
        <v>0</v>
      </c>
      <c r="BA73">
        <v>845</v>
      </c>
      <c r="BB73">
        <v>1</v>
      </c>
      <c r="BC73">
        <v>0</v>
      </c>
      <c r="BD73">
        <v>1</v>
      </c>
      <c r="BE73">
        <v>0</v>
      </c>
      <c r="BF73">
        <v>2</v>
      </c>
      <c r="BG73">
        <v>1</v>
      </c>
      <c r="BH73" t="s">
        <v>98</v>
      </c>
      <c r="BI73">
        <v>4</v>
      </c>
      <c r="BJ73" t="s">
        <v>107</v>
      </c>
      <c r="BK73">
        <v>0</v>
      </c>
      <c r="BL73" t="s">
        <v>83</v>
      </c>
      <c r="BM73" t="s">
        <v>127</v>
      </c>
      <c r="BN73">
        <v>1987</v>
      </c>
      <c r="BO73" t="s">
        <v>102</v>
      </c>
      <c r="BP73">
        <v>2</v>
      </c>
      <c r="BQ73">
        <v>360</v>
      </c>
      <c r="BR73" t="s">
        <v>98</v>
      </c>
      <c r="BS73" t="s">
        <v>98</v>
      </c>
      <c r="BT73" t="s">
        <v>105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 t="s">
        <v>83</v>
      </c>
      <c r="CB73" t="s">
        <v>83</v>
      </c>
      <c r="CC73" t="s">
        <v>83</v>
      </c>
      <c r="CD73">
        <v>0</v>
      </c>
      <c r="CE73">
        <v>6</v>
      </c>
      <c r="CF73">
        <v>2007</v>
      </c>
      <c r="CG73" t="str">
        <f t="shared" si="13"/>
        <v>6/2007</v>
      </c>
      <c r="CH73" t="s">
        <v>110</v>
      </c>
      <c r="CI73" t="s">
        <v>111</v>
      </c>
      <c r="CJ73" s="1">
        <v>129500</v>
      </c>
    </row>
    <row r="74" spans="1:88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 t="str">
        <f t="shared" si="9"/>
        <v>90's</v>
      </c>
      <c r="V74">
        <v>1998</v>
      </c>
      <c r="W74">
        <f t="shared" si="7"/>
        <v>0</v>
      </c>
      <c r="X74" t="str">
        <f t="shared" si="8"/>
        <v>N</v>
      </c>
      <c r="Y74" t="str">
        <f t="shared" si="10"/>
        <v>N</v>
      </c>
      <c r="Z74" t="str">
        <f t="shared" si="11"/>
        <v>N</v>
      </c>
      <c r="AA74" t="str">
        <f t="shared" si="12"/>
        <v>Y</v>
      </c>
      <c r="AB74" t="s">
        <v>93</v>
      </c>
      <c r="AC74" t="s">
        <v>94</v>
      </c>
      <c r="AD74" t="s">
        <v>95</v>
      </c>
      <c r="AE74" t="s">
        <v>95</v>
      </c>
      <c r="AF74" t="s">
        <v>96</v>
      </c>
      <c r="AG74">
        <v>40</v>
      </c>
      <c r="AH74" t="s">
        <v>98</v>
      </c>
      <c r="AI74" t="s">
        <v>98</v>
      </c>
      <c r="AJ74" t="s">
        <v>99</v>
      </c>
      <c r="AK74" t="s">
        <v>97</v>
      </c>
      <c r="AL74" t="s">
        <v>98</v>
      </c>
      <c r="AM74" t="s">
        <v>100</v>
      </c>
      <c r="AN74" t="s">
        <v>102</v>
      </c>
      <c r="AO74">
        <v>0</v>
      </c>
      <c r="AP74" t="s">
        <v>102</v>
      </c>
      <c r="AQ74">
        <v>0</v>
      </c>
      <c r="AR74">
        <v>832</v>
      </c>
      <c r="AS74">
        <v>832</v>
      </c>
      <c r="AT74" t="s">
        <v>103</v>
      </c>
      <c r="AU74" t="s">
        <v>97</v>
      </c>
      <c r="AV74" t="s">
        <v>105</v>
      </c>
      <c r="AW74" t="s">
        <v>106</v>
      </c>
      <c r="AX74">
        <v>885</v>
      </c>
      <c r="AY74">
        <v>833</v>
      </c>
      <c r="AZ74">
        <v>0</v>
      </c>
      <c r="BA74">
        <v>1718</v>
      </c>
      <c r="BB74">
        <v>0</v>
      </c>
      <c r="BC74">
        <v>0</v>
      </c>
      <c r="BD74">
        <v>2</v>
      </c>
      <c r="BE74">
        <v>1</v>
      </c>
      <c r="BF74">
        <v>3</v>
      </c>
      <c r="BG74">
        <v>1</v>
      </c>
      <c r="BH74" t="s">
        <v>98</v>
      </c>
      <c r="BI74">
        <v>7</v>
      </c>
      <c r="BJ74" t="s">
        <v>107</v>
      </c>
      <c r="BK74">
        <v>1</v>
      </c>
      <c r="BL74" t="s">
        <v>98</v>
      </c>
      <c r="BM74" t="s">
        <v>108</v>
      </c>
      <c r="BN74">
        <v>1998</v>
      </c>
      <c r="BO74" t="s">
        <v>157</v>
      </c>
      <c r="BP74">
        <v>2</v>
      </c>
      <c r="BQ74">
        <v>427</v>
      </c>
      <c r="BR74" t="s">
        <v>98</v>
      </c>
      <c r="BS74" t="s">
        <v>98</v>
      </c>
      <c r="BT74" t="s">
        <v>105</v>
      </c>
      <c r="BU74">
        <v>0</v>
      </c>
      <c r="BV74">
        <v>94</v>
      </c>
      <c r="BW74">
        <v>0</v>
      </c>
      <c r="BX74">
        <v>0</v>
      </c>
      <c r="BY74">
        <v>291</v>
      </c>
      <c r="BZ74">
        <v>0</v>
      </c>
      <c r="CA74" t="s">
        <v>83</v>
      </c>
      <c r="CB74" t="s">
        <v>83</v>
      </c>
      <c r="CC74" t="s">
        <v>83</v>
      </c>
      <c r="CD74">
        <v>0</v>
      </c>
      <c r="CE74">
        <v>12</v>
      </c>
      <c r="CF74">
        <v>2009</v>
      </c>
      <c r="CG74" t="str">
        <f t="shared" si="13"/>
        <v>12/2009</v>
      </c>
      <c r="CH74" t="s">
        <v>110</v>
      </c>
      <c r="CI74" t="s">
        <v>111</v>
      </c>
      <c r="CJ74" s="1">
        <v>185000</v>
      </c>
    </row>
    <row r="75" spans="1:88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 t="str">
        <f t="shared" si="9"/>
        <v>50's</v>
      </c>
      <c r="V75">
        <v>2003</v>
      </c>
      <c r="W75">
        <f t="shared" si="7"/>
        <v>49</v>
      </c>
      <c r="X75" t="str">
        <f t="shared" si="8"/>
        <v>Y</v>
      </c>
      <c r="Y75" t="str">
        <f t="shared" si="10"/>
        <v>N</v>
      </c>
      <c r="Z75" t="str">
        <f t="shared" si="11"/>
        <v>Y</v>
      </c>
      <c r="AA75" t="str">
        <f t="shared" si="12"/>
        <v>Y</v>
      </c>
      <c r="AB75" t="s">
        <v>93</v>
      </c>
      <c r="AC75" t="s">
        <v>94</v>
      </c>
      <c r="AD75" t="s">
        <v>124</v>
      </c>
      <c r="AE75" t="s">
        <v>124</v>
      </c>
      <c r="AF75" t="s">
        <v>96</v>
      </c>
      <c r="AG75">
        <v>104</v>
      </c>
      <c r="AH75" t="s">
        <v>98</v>
      </c>
      <c r="AI75" t="s">
        <v>98</v>
      </c>
      <c r="AJ75" t="s">
        <v>118</v>
      </c>
      <c r="AK75" t="s">
        <v>98</v>
      </c>
      <c r="AL75" t="s">
        <v>98</v>
      </c>
      <c r="AM75" t="s">
        <v>100</v>
      </c>
      <c r="AN75" t="s">
        <v>119</v>
      </c>
      <c r="AO75">
        <v>320</v>
      </c>
      <c r="AP75" t="s">
        <v>141</v>
      </c>
      <c r="AQ75">
        <v>362</v>
      </c>
      <c r="AR75">
        <v>404</v>
      </c>
      <c r="AS75">
        <v>1086</v>
      </c>
      <c r="AT75" t="s">
        <v>103</v>
      </c>
      <c r="AU75" t="s">
        <v>97</v>
      </c>
      <c r="AV75" t="s">
        <v>105</v>
      </c>
      <c r="AW75" t="s">
        <v>106</v>
      </c>
      <c r="AX75">
        <v>1086</v>
      </c>
      <c r="AY75">
        <v>0</v>
      </c>
      <c r="AZ75">
        <v>0</v>
      </c>
      <c r="BA75">
        <v>1086</v>
      </c>
      <c r="BB75">
        <v>1</v>
      </c>
      <c r="BC75">
        <v>0</v>
      </c>
      <c r="BD75">
        <v>1</v>
      </c>
      <c r="BE75">
        <v>0</v>
      </c>
      <c r="BF75">
        <v>3</v>
      </c>
      <c r="BG75">
        <v>1</v>
      </c>
      <c r="BH75" t="s">
        <v>98</v>
      </c>
      <c r="BI75">
        <v>6</v>
      </c>
      <c r="BJ75" t="s">
        <v>107</v>
      </c>
      <c r="BK75">
        <v>0</v>
      </c>
      <c r="BL75" t="s">
        <v>83</v>
      </c>
      <c r="BM75" t="s">
        <v>108</v>
      </c>
      <c r="BN75">
        <v>1989</v>
      </c>
      <c r="BO75" t="s">
        <v>102</v>
      </c>
      <c r="BP75">
        <v>2</v>
      </c>
      <c r="BQ75">
        <v>490</v>
      </c>
      <c r="BR75" t="s">
        <v>98</v>
      </c>
      <c r="BS75" t="s">
        <v>98</v>
      </c>
      <c r="BT75" t="s">
        <v>105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 t="s">
        <v>83</v>
      </c>
      <c r="CB75" t="s">
        <v>163</v>
      </c>
      <c r="CC75" t="s">
        <v>83</v>
      </c>
      <c r="CD75">
        <v>0</v>
      </c>
      <c r="CE75">
        <v>5</v>
      </c>
      <c r="CF75">
        <v>2010</v>
      </c>
      <c r="CG75" t="str">
        <f t="shared" si="13"/>
        <v>5/2010</v>
      </c>
      <c r="CH75" t="s">
        <v>110</v>
      </c>
      <c r="CI75" t="s">
        <v>111</v>
      </c>
      <c r="CJ75" s="1">
        <v>144900</v>
      </c>
    </row>
    <row r="76" spans="1:88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 t="str">
        <f t="shared" si="9"/>
        <v>10's</v>
      </c>
      <c r="V76">
        <v>1950</v>
      </c>
      <c r="W76">
        <f t="shared" si="7"/>
        <v>35</v>
      </c>
      <c r="X76" t="str">
        <f t="shared" si="8"/>
        <v>Y</v>
      </c>
      <c r="Y76" t="str">
        <f t="shared" si="10"/>
        <v>N</v>
      </c>
      <c r="Z76" t="str">
        <f t="shared" si="11"/>
        <v>N</v>
      </c>
      <c r="AA76" t="str">
        <f t="shared" si="12"/>
        <v>N</v>
      </c>
      <c r="AB76" t="s">
        <v>184</v>
      </c>
      <c r="AC76" t="s">
        <v>94</v>
      </c>
      <c r="AD76" t="s">
        <v>95</v>
      </c>
      <c r="AE76" t="s">
        <v>95</v>
      </c>
      <c r="AF76" t="s">
        <v>117</v>
      </c>
      <c r="AG76">
        <v>0</v>
      </c>
      <c r="AH76" t="s">
        <v>97</v>
      </c>
      <c r="AI76" t="s">
        <v>97</v>
      </c>
      <c r="AJ76" t="s">
        <v>118</v>
      </c>
      <c r="AK76" t="s">
        <v>147</v>
      </c>
      <c r="AL76" t="s">
        <v>98</v>
      </c>
      <c r="AM76" t="s">
        <v>100</v>
      </c>
      <c r="AN76" t="s">
        <v>102</v>
      </c>
      <c r="AO76">
        <v>0</v>
      </c>
      <c r="AP76" t="s">
        <v>102</v>
      </c>
      <c r="AQ76">
        <v>0</v>
      </c>
      <c r="AR76">
        <v>840</v>
      </c>
      <c r="AS76">
        <v>840</v>
      </c>
      <c r="AT76" t="s">
        <v>103</v>
      </c>
      <c r="AU76" t="s">
        <v>97</v>
      </c>
      <c r="AV76" t="s">
        <v>177</v>
      </c>
      <c r="AW76" t="s">
        <v>106</v>
      </c>
      <c r="AX76">
        <v>840</v>
      </c>
      <c r="AY76">
        <v>765</v>
      </c>
      <c r="AZ76">
        <v>0</v>
      </c>
      <c r="BA76">
        <v>1605</v>
      </c>
      <c r="BB76">
        <v>0</v>
      </c>
      <c r="BC76">
        <v>0</v>
      </c>
      <c r="BD76">
        <v>2</v>
      </c>
      <c r="BE76">
        <v>0</v>
      </c>
      <c r="BF76">
        <v>3</v>
      </c>
      <c r="BG76">
        <v>2</v>
      </c>
      <c r="BH76" t="s">
        <v>98</v>
      </c>
      <c r="BI76">
        <v>8</v>
      </c>
      <c r="BJ76" t="s">
        <v>107</v>
      </c>
      <c r="BK76">
        <v>0</v>
      </c>
      <c r="BL76" t="s">
        <v>83</v>
      </c>
      <c r="BM76" t="s">
        <v>127</v>
      </c>
      <c r="BN76">
        <v>1915</v>
      </c>
      <c r="BO76" t="s">
        <v>102</v>
      </c>
      <c r="BP76">
        <v>1</v>
      </c>
      <c r="BQ76">
        <v>379</v>
      </c>
      <c r="BR76" t="s">
        <v>98</v>
      </c>
      <c r="BS76" t="s">
        <v>98</v>
      </c>
      <c r="BT76" t="s">
        <v>105</v>
      </c>
      <c r="BU76">
        <v>0</v>
      </c>
      <c r="BV76">
        <v>0</v>
      </c>
      <c r="BW76">
        <v>202</v>
      </c>
      <c r="BX76">
        <v>0</v>
      </c>
      <c r="BY76">
        <v>0</v>
      </c>
      <c r="BZ76">
        <v>0</v>
      </c>
      <c r="CA76" t="s">
        <v>83</v>
      </c>
      <c r="CB76" t="s">
        <v>83</v>
      </c>
      <c r="CC76" t="s">
        <v>83</v>
      </c>
      <c r="CD76">
        <v>0</v>
      </c>
      <c r="CE76">
        <v>5</v>
      </c>
      <c r="CF76">
        <v>2010</v>
      </c>
      <c r="CG76" t="str">
        <f t="shared" si="13"/>
        <v>5/2010</v>
      </c>
      <c r="CH76" t="s">
        <v>110</v>
      </c>
      <c r="CI76" t="s">
        <v>111</v>
      </c>
      <c r="CJ76" s="1">
        <v>107400</v>
      </c>
    </row>
    <row r="77" spans="1:88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 t="str">
        <f t="shared" si="9"/>
        <v>70's</v>
      </c>
      <c r="V77">
        <v>1973</v>
      </c>
      <c r="W77">
        <f t="shared" si="7"/>
        <v>0</v>
      </c>
      <c r="X77" t="str">
        <f t="shared" si="8"/>
        <v>N</v>
      </c>
      <c r="Y77" t="str">
        <f t="shared" si="10"/>
        <v>N</v>
      </c>
      <c r="Z77" t="str">
        <f t="shared" si="11"/>
        <v>N</v>
      </c>
      <c r="AA77" t="str">
        <f t="shared" si="12"/>
        <v>N</v>
      </c>
      <c r="AB77" t="s">
        <v>93</v>
      </c>
      <c r="AC77" t="s">
        <v>94</v>
      </c>
      <c r="AD77" t="s">
        <v>180</v>
      </c>
      <c r="AE77" t="s">
        <v>181</v>
      </c>
      <c r="AF77" t="s">
        <v>117</v>
      </c>
      <c r="AG77">
        <v>0</v>
      </c>
      <c r="AH77" t="s">
        <v>98</v>
      </c>
      <c r="AI77" t="s">
        <v>98</v>
      </c>
      <c r="AJ77" t="s">
        <v>118</v>
      </c>
      <c r="AK77" t="s">
        <v>97</v>
      </c>
      <c r="AL77" t="s">
        <v>98</v>
      </c>
      <c r="AM77" t="s">
        <v>97</v>
      </c>
      <c r="AN77" t="s">
        <v>101</v>
      </c>
      <c r="AO77">
        <v>462</v>
      </c>
      <c r="AP77" t="s">
        <v>102</v>
      </c>
      <c r="AQ77">
        <v>0</v>
      </c>
      <c r="AR77">
        <v>0</v>
      </c>
      <c r="AS77">
        <v>462</v>
      </c>
      <c r="AT77" t="s">
        <v>103</v>
      </c>
      <c r="AU77" t="s">
        <v>98</v>
      </c>
      <c r="AV77" t="s">
        <v>105</v>
      </c>
      <c r="AW77" t="s">
        <v>106</v>
      </c>
      <c r="AX77">
        <v>526</v>
      </c>
      <c r="AY77">
        <v>462</v>
      </c>
      <c r="AZ77">
        <v>0</v>
      </c>
      <c r="BA77">
        <v>988</v>
      </c>
      <c r="BB77">
        <v>1</v>
      </c>
      <c r="BC77">
        <v>0</v>
      </c>
      <c r="BD77">
        <v>1</v>
      </c>
      <c r="BE77">
        <v>0</v>
      </c>
      <c r="BF77">
        <v>2</v>
      </c>
      <c r="BG77">
        <v>1</v>
      </c>
      <c r="BH77" t="s">
        <v>98</v>
      </c>
      <c r="BI77">
        <v>5</v>
      </c>
      <c r="BJ77" t="s">
        <v>107</v>
      </c>
      <c r="BK77">
        <v>0</v>
      </c>
      <c r="BL77" t="s">
        <v>83</v>
      </c>
      <c r="BM77" t="s">
        <v>156</v>
      </c>
      <c r="BN77">
        <v>1973</v>
      </c>
      <c r="BO77" t="s">
        <v>102</v>
      </c>
      <c r="BP77">
        <v>1</v>
      </c>
      <c r="BQ77">
        <v>297</v>
      </c>
      <c r="BR77" t="s">
        <v>98</v>
      </c>
      <c r="BS77" t="s">
        <v>98</v>
      </c>
      <c r="BT77" t="s">
        <v>105</v>
      </c>
      <c r="BU77">
        <v>120</v>
      </c>
      <c r="BV77">
        <v>101</v>
      </c>
      <c r="BW77">
        <v>0</v>
      </c>
      <c r="BX77">
        <v>0</v>
      </c>
      <c r="BY77">
        <v>0</v>
      </c>
      <c r="BZ77">
        <v>0</v>
      </c>
      <c r="CA77" t="s">
        <v>83</v>
      </c>
      <c r="CB77" t="s">
        <v>163</v>
      </c>
      <c r="CC77" t="s">
        <v>83</v>
      </c>
      <c r="CD77">
        <v>0</v>
      </c>
      <c r="CE77">
        <v>11</v>
      </c>
      <c r="CF77">
        <v>2009</v>
      </c>
      <c r="CG77" t="str">
        <f t="shared" si="13"/>
        <v>11/2009</v>
      </c>
      <c r="CH77" t="s">
        <v>110</v>
      </c>
      <c r="CI77" t="s">
        <v>111</v>
      </c>
      <c r="CJ77" s="1">
        <v>91000</v>
      </c>
    </row>
    <row r="78" spans="1:88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 t="str">
        <f t="shared" si="9"/>
        <v>50's</v>
      </c>
      <c r="V78">
        <v>1956</v>
      </c>
      <c r="W78">
        <f t="shared" si="7"/>
        <v>0</v>
      </c>
      <c r="X78" t="str">
        <f t="shared" si="8"/>
        <v>N</v>
      </c>
      <c r="Y78" t="str">
        <f t="shared" si="10"/>
        <v>N</v>
      </c>
      <c r="Z78" t="str">
        <f t="shared" si="11"/>
        <v>N</v>
      </c>
      <c r="AA78" t="str">
        <f t="shared" si="12"/>
        <v>N</v>
      </c>
      <c r="AB78" t="s">
        <v>93</v>
      </c>
      <c r="AC78" t="s">
        <v>94</v>
      </c>
      <c r="AD78" t="s">
        <v>95</v>
      </c>
      <c r="AE78" t="s">
        <v>95</v>
      </c>
      <c r="AF78" t="s">
        <v>117</v>
      </c>
      <c r="AG78">
        <v>0</v>
      </c>
      <c r="AH78" t="s">
        <v>98</v>
      </c>
      <c r="AI78" t="s">
        <v>98</v>
      </c>
      <c r="AJ78" t="s">
        <v>118</v>
      </c>
      <c r="AK78" t="s">
        <v>98</v>
      </c>
      <c r="AL78" t="s">
        <v>98</v>
      </c>
      <c r="AM78" t="s">
        <v>100</v>
      </c>
      <c r="AN78" t="s">
        <v>119</v>
      </c>
      <c r="AO78">
        <v>228</v>
      </c>
      <c r="AP78" t="s">
        <v>102</v>
      </c>
      <c r="AQ78">
        <v>0</v>
      </c>
      <c r="AR78">
        <v>724</v>
      </c>
      <c r="AS78">
        <v>952</v>
      </c>
      <c r="AT78" t="s">
        <v>103</v>
      </c>
      <c r="AU78" t="s">
        <v>104</v>
      </c>
      <c r="AV78" t="s">
        <v>105</v>
      </c>
      <c r="AW78" t="s">
        <v>164</v>
      </c>
      <c r="AX78">
        <v>952</v>
      </c>
      <c r="AY78">
        <v>0</v>
      </c>
      <c r="AZ78">
        <v>0</v>
      </c>
      <c r="BA78">
        <v>952</v>
      </c>
      <c r="BB78">
        <v>0</v>
      </c>
      <c r="BC78">
        <v>0</v>
      </c>
      <c r="BD78">
        <v>1</v>
      </c>
      <c r="BE78">
        <v>0</v>
      </c>
      <c r="BF78">
        <v>2</v>
      </c>
      <c r="BG78">
        <v>1</v>
      </c>
      <c r="BH78" t="s">
        <v>98</v>
      </c>
      <c r="BI78">
        <v>4</v>
      </c>
      <c r="BJ78" t="s">
        <v>107</v>
      </c>
      <c r="BK78">
        <v>0</v>
      </c>
      <c r="BL78" t="s">
        <v>83</v>
      </c>
      <c r="BM78" t="s">
        <v>127</v>
      </c>
      <c r="BN78">
        <v>1956</v>
      </c>
      <c r="BO78" t="s">
        <v>102</v>
      </c>
      <c r="BP78">
        <v>1</v>
      </c>
      <c r="BQ78">
        <v>283</v>
      </c>
      <c r="BR78" t="s">
        <v>98</v>
      </c>
      <c r="BS78" t="s">
        <v>98</v>
      </c>
      <c r="BT78" t="s">
        <v>105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t="s">
        <v>83</v>
      </c>
      <c r="CB78" t="s">
        <v>83</v>
      </c>
      <c r="CC78" t="s">
        <v>83</v>
      </c>
      <c r="CD78">
        <v>0</v>
      </c>
      <c r="CE78">
        <v>4</v>
      </c>
      <c r="CF78">
        <v>2008</v>
      </c>
      <c r="CG78" t="str">
        <f t="shared" si="13"/>
        <v>4/2008</v>
      </c>
      <c r="CH78" t="s">
        <v>110</v>
      </c>
      <c r="CI78" t="s">
        <v>111</v>
      </c>
      <c r="CJ78" s="1">
        <v>135750</v>
      </c>
    </row>
    <row r="79" spans="1:88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 t="str">
        <f t="shared" si="9"/>
        <v>40's</v>
      </c>
      <c r="V79">
        <v>2001</v>
      </c>
      <c r="W79">
        <f t="shared" si="7"/>
        <v>53</v>
      </c>
      <c r="X79" t="str">
        <f t="shared" si="8"/>
        <v>Y</v>
      </c>
      <c r="Y79" t="str">
        <f t="shared" si="10"/>
        <v>N</v>
      </c>
      <c r="Z79" t="str">
        <f t="shared" si="11"/>
        <v>Y</v>
      </c>
      <c r="AA79" t="str">
        <f t="shared" si="12"/>
        <v>Y</v>
      </c>
      <c r="AB79" t="s">
        <v>93</v>
      </c>
      <c r="AC79" t="s">
        <v>94</v>
      </c>
      <c r="AD79" t="s">
        <v>124</v>
      </c>
      <c r="AE79" t="s">
        <v>124</v>
      </c>
      <c r="AF79" t="s">
        <v>117</v>
      </c>
      <c r="AG79">
        <v>0</v>
      </c>
      <c r="AH79" t="s">
        <v>98</v>
      </c>
      <c r="AI79" t="s">
        <v>98</v>
      </c>
      <c r="AJ79" t="s">
        <v>118</v>
      </c>
      <c r="AK79" t="s">
        <v>98</v>
      </c>
      <c r="AL79" t="s">
        <v>98</v>
      </c>
      <c r="AM79" t="s">
        <v>100</v>
      </c>
      <c r="AN79" t="s">
        <v>141</v>
      </c>
      <c r="AO79">
        <v>336</v>
      </c>
      <c r="AP79" t="s">
        <v>101</v>
      </c>
      <c r="AQ79">
        <v>41</v>
      </c>
      <c r="AR79">
        <v>295</v>
      </c>
      <c r="AS79">
        <v>672</v>
      </c>
      <c r="AT79" t="s">
        <v>103</v>
      </c>
      <c r="AU79" t="s">
        <v>98</v>
      </c>
      <c r="AV79" t="s">
        <v>105</v>
      </c>
      <c r="AW79" t="s">
        <v>106</v>
      </c>
      <c r="AX79">
        <v>1072</v>
      </c>
      <c r="AY79">
        <v>213</v>
      </c>
      <c r="AZ79">
        <v>0</v>
      </c>
      <c r="BA79">
        <v>1285</v>
      </c>
      <c r="BB79">
        <v>1</v>
      </c>
      <c r="BC79">
        <v>0</v>
      </c>
      <c r="BD79">
        <v>1</v>
      </c>
      <c r="BE79">
        <v>0</v>
      </c>
      <c r="BF79">
        <v>2</v>
      </c>
      <c r="BG79">
        <v>1</v>
      </c>
      <c r="BH79" t="s">
        <v>98</v>
      </c>
      <c r="BI79">
        <v>6</v>
      </c>
      <c r="BJ79" t="s">
        <v>146</v>
      </c>
      <c r="BK79">
        <v>0</v>
      </c>
      <c r="BL79" t="s">
        <v>83</v>
      </c>
      <c r="BM79" t="s">
        <v>127</v>
      </c>
      <c r="BN79">
        <v>1948</v>
      </c>
      <c r="BO79" t="s">
        <v>102</v>
      </c>
      <c r="BP79">
        <v>1</v>
      </c>
      <c r="BQ79">
        <v>240</v>
      </c>
      <c r="BR79" t="s">
        <v>98</v>
      </c>
      <c r="BS79" t="s">
        <v>98</v>
      </c>
      <c r="BT79" t="s">
        <v>105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 t="s">
        <v>83</v>
      </c>
      <c r="CB79" t="s">
        <v>134</v>
      </c>
      <c r="CC79" t="s">
        <v>83</v>
      </c>
      <c r="CD79">
        <v>0</v>
      </c>
      <c r="CE79">
        <v>1</v>
      </c>
      <c r="CF79">
        <v>2008</v>
      </c>
      <c r="CG79" t="str">
        <f t="shared" si="13"/>
        <v>1/2008</v>
      </c>
      <c r="CH79" t="s">
        <v>110</v>
      </c>
      <c r="CI79" t="s">
        <v>111</v>
      </c>
      <c r="CJ79" s="1">
        <v>127000</v>
      </c>
    </row>
    <row r="80" spans="1:88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 t="str">
        <f t="shared" si="9"/>
        <v>60's</v>
      </c>
      <c r="V80">
        <v>1968</v>
      </c>
      <c r="W80">
        <f t="shared" si="7"/>
        <v>0</v>
      </c>
      <c r="X80" t="str">
        <f t="shared" si="8"/>
        <v>N</v>
      </c>
      <c r="Y80" t="str">
        <f t="shared" si="10"/>
        <v>N</v>
      </c>
      <c r="Z80" t="str">
        <f t="shared" si="11"/>
        <v>N</v>
      </c>
      <c r="AA80" t="str">
        <f t="shared" si="12"/>
        <v>N</v>
      </c>
      <c r="AB80" t="s">
        <v>152</v>
      </c>
      <c r="AC80" t="s">
        <v>94</v>
      </c>
      <c r="AD80" t="s">
        <v>140</v>
      </c>
      <c r="AE80" t="s">
        <v>140</v>
      </c>
      <c r="AF80" t="s">
        <v>117</v>
      </c>
      <c r="AG80">
        <v>0</v>
      </c>
      <c r="AH80" t="s">
        <v>98</v>
      </c>
      <c r="AI80" t="s">
        <v>98</v>
      </c>
      <c r="AJ80" t="s">
        <v>118</v>
      </c>
      <c r="AK80" t="s">
        <v>98</v>
      </c>
      <c r="AL80" t="s">
        <v>98</v>
      </c>
      <c r="AM80" t="s">
        <v>100</v>
      </c>
      <c r="AN80" t="s">
        <v>102</v>
      </c>
      <c r="AO80">
        <v>0</v>
      </c>
      <c r="AP80" t="s">
        <v>102</v>
      </c>
      <c r="AQ80">
        <v>0</v>
      </c>
      <c r="AR80">
        <v>1768</v>
      </c>
      <c r="AS80">
        <v>1768</v>
      </c>
      <c r="AT80" t="s">
        <v>103</v>
      </c>
      <c r="AU80" t="s">
        <v>98</v>
      </c>
      <c r="AV80" t="s">
        <v>177</v>
      </c>
      <c r="AW80" t="s">
        <v>106</v>
      </c>
      <c r="AX80">
        <v>1768</v>
      </c>
      <c r="AY80">
        <v>0</v>
      </c>
      <c r="AZ80">
        <v>0</v>
      </c>
      <c r="BA80">
        <v>1768</v>
      </c>
      <c r="BB80">
        <v>0</v>
      </c>
      <c r="BC80">
        <v>0</v>
      </c>
      <c r="BD80">
        <v>2</v>
      </c>
      <c r="BE80">
        <v>0</v>
      </c>
      <c r="BF80">
        <v>4</v>
      </c>
      <c r="BG80">
        <v>2</v>
      </c>
      <c r="BH80" t="s">
        <v>98</v>
      </c>
      <c r="BI80">
        <v>8</v>
      </c>
      <c r="BJ80" t="s">
        <v>107</v>
      </c>
      <c r="BK80">
        <v>0</v>
      </c>
      <c r="BL80" t="s">
        <v>83</v>
      </c>
      <c r="BM80" t="s">
        <v>83</v>
      </c>
      <c r="BN80" t="s">
        <v>83</v>
      </c>
      <c r="BO80" t="s">
        <v>83</v>
      </c>
      <c r="BP80">
        <v>0</v>
      </c>
      <c r="BQ80">
        <v>0</v>
      </c>
      <c r="BR80" t="s">
        <v>83</v>
      </c>
      <c r="BS80" t="s">
        <v>83</v>
      </c>
      <c r="BT80" t="s">
        <v>105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 t="s">
        <v>83</v>
      </c>
      <c r="CB80" t="s">
        <v>83</v>
      </c>
      <c r="CC80" t="s">
        <v>83</v>
      </c>
      <c r="CD80">
        <v>0</v>
      </c>
      <c r="CE80">
        <v>4</v>
      </c>
      <c r="CF80">
        <v>2010</v>
      </c>
      <c r="CG80" t="str">
        <f t="shared" si="13"/>
        <v>4/2010</v>
      </c>
      <c r="CH80" t="s">
        <v>110</v>
      </c>
      <c r="CI80" t="s">
        <v>111</v>
      </c>
      <c r="CJ80" s="1">
        <v>136500</v>
      </c>
    </row>
    <row r="81" spans="1:88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 t="str">
        <f t="shared" si="9"/>
        <v>1900's</v>
      </c>
      <c r="V81">
        <v>1981</v>
      </c>
      <c r="W81">
        <f t="shared" si="7"/>
        <v>71</v>
      </c>
      <c r="X81" t="str">
        <f t="shared" si="8"/>
        <v>Y</v>
      </c>
      <c r="Y81" t="str">
        <f t="shared" si="10"/>
        <v>N</v>
      </c>
      <c r="Z81" t="str">
        <f t="shared" si="11"/>
        <v>N</v>
      </c>
      <c r="AA81" t="str">
        <f t="shared" si="12"/>
        <v>N</v>
      </c>
      <c r="AB81" t="s">
        <v>93</v>
      </c>
      <c r="AC81" t="s">
        <v>94</v>
      </c>
      <c r="AD81" t="s">
        <v>124</v>
      </c>
      <c r="AE81" t="s">
        <v>124</v>
      </c>
      <c r="AF81" t="s">
        <v>117</v>
      </c>
      <c r="AG81">
        <v>0</v>
      </c>
      <c r="AH81" t="s">
        <v>98</v>
      </c>
      <c r="AI81" t="s">
        <v>98</v>
      </c>
      <c r="AJ81" t="s">
        <v>99</v>
      </c>
      <c r="AK81" t="s">
        <v>98</v>
      </c>
      <c r="AL81" t="s">
        <v>98</v>
      </c>
      <c r="AM81" t="s">
        <v>100</v>
      </c>
      <c r="AN81" t="s">
        <v>102</v>
      </c>
      <c r="AO81">
        <v>0</v>
      </c>
      <c r="AP81" t="s">
        <v>102</v>
      </c>
      <c r="AQ81">
        <v>0</v>
      </c>
      <c r="AR81">
        <v>440</v>
      </c>
      <c r="AS81">
        <v>440</v>
      </c>
      <c r="AT81" t="s">
        <v>103</v>
      </c>
      <c r="AU81" t="s">
        <v>97</v>
      </c>
      <c r="AV81" t="s">
        <v>105</v>
      </c>
      <c r="AW81" t="s">
        <v>106</v>
      </c>
      <c r="AX81">
        <v>682</v>
      </c>
      <c r="AY81">
        <v>548</v>
      </c>
      <c r="AZ81">
        <v>0</v>
      </c>
      <c r="BA81">
        <v>1230</v>
      </c>
      <c r="BB81">
        <v>0</v>
      </c>
      <c r="BC81">
        <v>0</v>
      </c>
      <c r="BD81">
        <v>1</v>
      </c>
      <c r="BE81">
        <v>1</v>
      </c>
      <c r="BF81">
        <v>2</v>
      </c>
      <c r="BG81">
        <v>1</v>
      </c>
      <c r="BH81" t="s">
        <v>98</v>
      </c>
      <c r="BI81">
        <v>5</v>
      </c>
      <c r="BJ81" t="s">
        <v>107</v>
      </c>
      <c r="BK81">
        <v>0</v>
      </c>
      <c r="BL81" t="s">
        <v>83</v>
      </c>
      <c r="BM81" t="s">
        <v>127</v>
      </c>
      <c r="BN81">
        <v>1966</v>
      </c>
      <c r="BO81" t="s">
        <v>102</v>
      </c>
      <c r="BP81">
        <v>2</v>
      </c>
      <c r="BQ81">
        <v>440</v>
      </c>
      <c r="BR81" t="s">
        <v>98</v>
      </c>
      <c r="BS81" t="s">
        <v>98</v>
      </c>
      <c r="BT81" t="s">
        <v>105</v>
      </c>
      <c r="BU81">
        <v>74</v>
      </c>
      <c r="BV81">
        <v>0</v>
      </c>
      <c r="BW81">
        <v>128</v>
      </c>
      <c r="BX81">
        <v>0</v>
      </c>
      <c r="BY81">
        <v>0</v>
      </c>
      <c r="BZ81">
        <v>0</v>
      </c>
      <c r="CA81" t="s">
        <v>83</v>
      </c>
      <c r="CB81" t="s">
        <v>134</v>
      </c>
      <c r="CC81" t="s">
        <v>83</v>
      </c>
      <c r="CD81">
        <v>0</v>
      </c>
      <c r="CE81">
        <v>5</v>
      </c>
      <c r="CF81">
        <v>2009</v>
      </c>
      <c r="CG81" t="str">
        <f t="shared" si="13"/>
        <v>5/2009</v>
      </c>
      <c r="CH81" t="s">
        <v>110</v>
      </c>
      <c r="CI81" t="s">
        <v>111</v>
      </c>
      <c r="CJ81" s="1">
        <v>110000</v>
      </c>
    </row>
    <row r="82" spans="1:88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 t="str">
        <f t="shared" si="9"/>
        <v>60's</v>
      </c>
      <c r="V82">
        <v>1968</v>
      </c>
      <c r="W82">
        <f t="shared" si="7"/>
        <v>0</v>
      </c>
      <c r="X82" t="str">
        <f t="shared" si="8"/>
        <v>N</v>
      </c>
      <c r="Y82" t="str">
        <f t="shared" si="10"/>
        <v>N</v>
      </c>
      <c r="Z82" t="str">
        <f t="shared" si="11"/>
        <v>N</v>
      </c>
      <c r="AA82" t="str">
        <f t="shared" si="12"/>
        <v>N</v>
      </c>
      <c r="AB82" t="s">
        <v>93</v>
      </c>
      <c r="AC82" t="s">
        <v>94</v>
      </c>
      <c r="AD82" t="s">
        <v>95</v>
      </c>
      <c r="AE82" t="s">
        <v>95</v>
      </c>
      <c r="AF82" t="s">
        <v>96</v>
      </c>
      <c r="AG82">
        <v>576</v>
      </c>
      <c r="AH82" t="s">
        <v>98</v>
      </c>
      <c r="AI82" t="s">
        <v>97</v>
      </c>
      <c r="AJ82" t="s">
        <v>118</v>
      </c>
      <c r="AK82" t="s">
        <v>97</v>
      </c>
      <c r="AL82" t="s">
        <v>98</v>
      </c>
      <c r="AM82" t="s">
        <v>100</v>
      </c>
      <c r="AN82" t="s">
        <v>153</v>
      </c>
      <c r="AO82">
        <v>448</v>
      </c>
      <c r="AP82" t="s">
        <v>102</v>
      </c>
      <c r="AQ82">
        <v>0</v>
      </c>
      <c r="AR82">
        <v>448</v>
      </c>
      <c r="AS82">
        <v>896</v>
      </c>
      <c r="AT82" t="s">
        <v>103</v>
      </c>
      <c r="AU82" t="s">
        <v>98</v>
      </c>
      <c r="AV82" t="s">
        <v>105</v>
      </c>
      <c r="AW82" t="s">
        <v>106</v>
      </c>
      <c r="AX82">
        <v>1182</v>
      </c>
      <c r="AY82">
        <v>960</v>
      </c>
      <c r="AZ82">
        <v>0</v>
      </c>
      <c r="BA82">
        <v>2142</v>
      </c>
      <c r="BB82">
        <v>0</v>
      </c>
      <c r="BC82">
        <v>0</v>
      </c>
      <c r="BD82">
        <v>2</v>
      </c>
      <c r="BE82">
        <v>1</v>
      </c>
      <c r="BF82">
        <v>4</v>
      </c>
      <c r="BG82">
        <v>1</v>
      </c>
      <c r="BH82" t="s">
        <v>97</v>
      </c>
      <c r="BI82">
        <v>8</v>
      </c>
      <c r="BJ82" t="s">
        <v>107</v>
      </c>
      <c r="BK82">
        <v>1</v>
      </c>
      <c r="BL82" t="s">
        <v>97</v>
      </c>
      <c r="BM82" t="s">
        <v>108</v>
      </c>
      <c r="BN82">
        <v>1968</v>
      </c>
      <c r="BO82" t="s">
        <v>157</v>
      </c>
      <c r="BP82">
        <v>1</v>
      </c>
      <c r="BQ82">
        <v>509</v>
      </c>
      <c r="BR82" t="s">
        <v>98</v>
      </c>
      <c r="BS82" t="s">
        <v>98</v>
      </c>
      <c r="BT82" t="s">
        <v>105</v>
      </c>
      <c r="BU82">
        <v>0</v>
      </c>
      <c r="BV82">
        <v>72</v>
      </c>
      <c r="BW82">
        <v>0</v>
      </c>
      <c r="BX82">
        <v>0</v>
      </c>
      <c r="BY82">
        <v>252</v>
      </c>
      <c r="BZ82">
        <v>0</v>
      </c>
      <c r="CA82" t="s">
        <v>83</v>
      </c>
      <c r="CB82" t="s">
        <v>83</v>
      </c>
      <c r="CC82" t="s">
        <v>83</v>
      </c>
      <c r="CD82">
        <v>0</v>
      </c>
      <c r="CE82">
        <v>6</v>
      </c>
      <c r="CF82">
        <v>2009</v>
      </c>
      <c r="CG82" t="str">
        <f t="shared" si="13"/>
        <v>6/2009</v>
      </c>
      <c r="CH82" t="s">
        <v>110</v>
      </c>
      <c r="CI82" t="s">
        <v>111</v>
      </c>
      <c r="CJ82" s="1">
        <v>193500</v>
      </c>
    </row>
    <row r="83" spans="1:88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 t="str">
        <f t="shared" si="9"/>
        <v>90's</v>
      </c>
      <c r="V83">
        <v>1998</v>
      </c>
      <c r="W83">
        <f t="shared" si="7"/>
        <v>0</v>
      </c>
      <c r="X83" t="str">
        <f t="shared" si="8"/>
        <v>N</v>
      </c>
      <c r="Y83" t="str">
        <f t="shared" si="10"/>
        <v>N</v>
      </c>
      <c r="Z83" t="str">
        <f t="shared" si="11"/>
        <v>N</v>
      </c>
      <c r="AA83" t="str">
        <f t="shared" si="12"/>
        <v>Y</v>
      </c>
      <c r="AB83" t="s">
        <v>152</v>
      </c>
      <c r="AC83" t="s">
        <v>94</v>
      </c>
      <c r="AD83" t="s">
        <v>95</v>
      </c>
      <c r="AE83" t="s">
        <v>95</v>
      </c>
      <c r="AF83" t="s">
        <v>96</v>
      </c>
      <c r="AG83">
        <v>443</v>
      </c>
      <c r="AH83" t="s">
        <v>98</v>
      </c>
      <c r="AI83" t="s">
        <v>97</v>
      </c>
      <c r="AJ83" t="s">
        <v>99</v>
      </c>
      <c r="AK83" t="s">
        <v>104</v>
      </c>
      <c r="AL83" t="s">
        <v>97</v>
      </c>
      <c r="AM83" t="s">
        <v>100</v>
      </c>
      <c r="AN83" t="s">
        <v>101</v>
      </c>
      <c r="AO83">
        <v>1201</v>
      </c>
      <c r="AP83" t="s">
        <v>102</v>
      </c>
      <c r="AQ83">
        <v>0</v>
      </c>
      <c r="AR83">
        <v>36</v>
      </c>
      <c r="AS83">
        <v>1237</v>
      </c>
      <c r="AT83" t="s">
        <v>103</v>
      </c>
      <c r="AU83" t="s">
        <v>104</v>
      </c>
      <c r="AV83" t="s">
        <v>105</v>
      </c>
      <c r="AW83" t="s">
        <v>106</v>
      </c>
      <c r="AX83">
        <v>1337</v>
      </c>
      <c r="AY83">
        <v>0</v>
      </c>
      <c r="AZ83">
        <v>0</v>
      </c>
      <c r="BA83">
        <v>1337</v>
      </c>
      <c r="BB83">
        <v>1</v>
      </c>
      <c r="BC83">
        <v>0</v>
      </c>
      <c r="BD83">
        <v>2</v>
      </c>
      <c r="BE83">
        <v>0</v>
      </c>
      <c r="BF83">
        <v>2</v>
      </c>
      <c r="BG83">
        <v>1</v>
      </c>
      <c r="BH83" t="s">
        <v>98</v>
      </c>
      <c r="BI83">
        <v>5</v>
      </c>
      <c r="BJ83" t="s">
        <v>107</v>
      </c>
      <c r="BK83">
        <v>0</v>
      </c>
      <c r="BL83" t="s">
        <v>83</v>
      </c>
      <c r="BM83" t="s">
        <v>108</v>
      </c>
      <c r="BN83">
        <v>1998</v>
      </c>
      <c r="BO83" t="s">
        <v>157</v>
      </c>
      <c r="BP83">
        <v>2</v>
      </c>
      <c r="BQ83">
        <v>405</v>
      </c>
      <c r="BR83" t="s">
        <v>98</v>
      </c>
      <c r="BS83" t="s">
        <v>98</v>
      </c>
      <c r="BT83" t="s">
        <v>105</v>
      </c>
      <c r="BU83">
        <v>0</v>
      </c>
      <c r="BV83">
        <v>199</v>
      </c>
      <c r="BW83">
        <v>0</v>
      </c>
      <c r="BX83">
        <v>0</v>
      </c>
      <c r="BY83">
        <v>0</v>
      </c>
      <c r="BZ83">
        <v>0</v>
      </c>
      <c r="CA83" t="s">
        <v>83</v>
      </c>
      <c r="CB83" t="s">
        <v>83</v>
      </c>
      <c r="CC83" t="s">
        <v>83</v>
      </c>
      <c r="CD83">
        <v>0</v>
      </c>
      <c r="CE83">
        <v>3</v>
      </c>
      <c r="CF83">
        <v>2006</v>
      </c>
      <c r="CG83" t="str">
        <f t="shared" si="13"/>
        <v>3/2006</v>
      </c>
      <c r="CH83" t="s">
        <v>110</v>
      </c>
      <c r="CI83" t="s">
        <v>111</v>
      </c>
      <c r="CJ83" s="1">
        <v>153500</v>
      </c>
    </row>
    <row r="84" spans="1:88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 t="str">
        <f t="shared" si="9"/>
        <v>2000's</v>
      </c>
      <c r="V84">
        <v>2007</v>
      </c>
      <c r="W84">
        <f t="shared" si="7"/>
        <v>0</v>
      </c>
      <c r="X84" t="str">
        <f t="shared" si="8"/>
        <v>N</v>
      </c>
      <c r="Y84" t="str">
        <f t="shared" si="10"/>
        <v>Y</v>
      </c>
      <c r="Z84" t="str">
        <f t="shared" si="11"/>
        <v>Y</v>
      </c>
      <c r="AA84" t="str">
        <f t="shared" si="12"/>
        <v>Y</v>
      </c>
      <c r="AB84" t="s">
        <v>93</v>
      </c>
      <c r="AC84" t="s">
        <v>94</v>
      </c>
      <c r="AD84" t="s">
        <v>95</v>
      </c>
      <c r="AE84" t="s">
        <v>95</v>
      </c>
      <c r="AF84" t="s">
        <v>137</v>
      </c>
      <c r="AG84">
        <v>468</v>
      </c>
      <c r="AH84" t="s">
        <v>98</v>
      </c>
      <c r="AI84" t="s">
        <v>98</v>
      </c>
      <c r="AJ84" t="s">
        <v>99</v>
      </c>
      <c r="AK84" t="s">
        <v>97</v>
      </c>
      <c r="AL84" t="s">
        <v>98</v>
      </c>
      <c r="AM84" t="s">
        <v>100</v>
      </c>
      <c r="AN84" t="s">
        <v>101</v>
      </c>
      <c r="AO84">
        <v>33</v>
      </c>
      <c r="AP84" t="s">
        <v>102</v>
      </c>
      <c r="AQ84">
        <v>0</v>
      </c>
      <c r="AR84">
        <v>1530</v>
      </c>
      <c r="AS84">
        <v>1563</v>
      </c>
      <c r="AT84" t="s">
        <v>103</v>
      </c>
      <c r="AU84" t="s">
        <v>104</v>
      </c>
      <c r="AV84" t="s">
        <v>105</v>
      </c>
      <c r="AW84" t="s">
        <v>106</v>
      </c>
      <c r="AX84">
        <v>1563</v>
      </c>
      <c r="AY84">
        <v>0</v>
      </c>
      <c r="AZ84">
        <v>0</v>
      </c>
      <c r="BA84">
        <v>1563</v>
      </c>
      <c r="BB84">
        <v>0</v>
      </c>
      <c r="BC84">
        <v>0</v>
      </c>
      <c r="BD84">
        <v>2</v>
      </c>
      <c r="BE84">
        <v>0</v>
      </c>
      <c r="BF84">
        <v>3</v>
      </c>
      <c r="BG84">
        <v>1</v>
      </c>
      <c r="BH84" t="s">
        <v>97</v>
      </c>
      <c r="BI84">
        <v>6</v>
      </c>
      <c r="BJ84" t="s">
        <v>107</v>
      </c>
      <c r="BK84">
        <v>1</v>
      </c>
      <c r="BL84" t="s">
        <v>97</v>
      </c>
      <c r="BM84" t="s">
        <v>108</v>
      </c>
      <c r="BN84">
        <v>2007</v>
      </c>
      <c r="BO84" t="s">
        <v>109</v>
      </c>
      <c r="BP84">
        <v>3</v>
      </c>
      <c r="BQ84">
        <v>758</v>
      </c>
      <c r="BR84" t="s">
        <v>98</v>
      </c>
      <c r="BS84" t="s">
        <v>98</v>
      </c>
      <c r="BT84" t="s">
        <v>105</v>
      </c>
      <c r="BU84">
        <v>144</v>
      </c>
      <c r="BV84">
        <v>99</v>
      </c>
      <c r="BW84">
        <v>0</v>
      </c>
      <c r="BX84">
        <v>0</v>
      </c>
      <c r="BY84">
        <v>0</v>
      </c>
      <c r="BZ84">
        <v>0</v>
      </c>
      <c r="CA84" t="s">
        <v>83</v>
      </c>
      <c r="CB84" t="s">
        <v>83</v>
      </c>
      <c r="CC84" t="s">
        <v>83</v>
      </c>
      <c r="CD84">
        <v>0</v>
      </c>
      <c r="CE84">
        <v>10</v>
      </c>
      <c r="CF84">
        <v>2008</v>
      </c>
      <c r="CG84" t="str">
        <f t="shared" si="13"/>
        <v>10/2008</v>
      </c>
      <c r="CH84" t="s">
        <v>110</v>
      </c>
      <c r="CI84" t="s">
        <v>111</v>
      </c>
      <c r="CJ84" s="1">
        <v>245000</v>
      </c>
    </row>
    <row r="85" spans="1:88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 t="str">
        <f t="shared" si="9"/>
        <v>60's</v>
      </c>
      <c r="V85">
        <v>1960</v>
      </c>
      <c r="W85">
        <f t="shared" si="7"/>
        <v>0</v>
      </c>
      <c r="X85" t="str">
        <f t="shared" si="8"/>
        <v>N</v>
      </c>
      <c r="Y85" t="str">
        <f t="shared" si="10"/>
        <v>N</v>
      </c>
      <c r="Z85" t="str">
        <f t="shared" si="11"/>
        <v>N</v>
      </c>
      <c r="AA85" t="str">
        <f t="shared" si="12"/>
        <v>N</v>
      </c>
      <c r="AB85" t="s">
        <v>93</v>
      </c>
      <c r="AC85" t="s">
        <v>94</v>
      </c>
      <c r="AD85" t="s">
        <v>116</v>
      </c>
      <c r="AE85" t="s">
        <v>116</v>
      </c>
      <c r="AF85" t="s">
        <v>207</v>
      </c>
      <c r="AG85">
        <v>66</v>
      </c>
      <c r="AH85" t="s">
        <v>98</v>
      </c>
      <c r="AI85" t="s">
        <v>98</v>
      </c>
      <c r="AJ85" t="s">
        <v>118</v>
      </c>
      <c r="AK85" t="s">
        <v>98</v>
      </c>
      <c r="AL85" t="s">
        <v>98</v>
      </c>
      <c r="AM85" t="s">
        <v>100</v>
      </c>
      <c r="AN85" t="s">
        <v>102</v>
      </c>
      <c r="AO85">
        <v>0</v>
      </c>
      <c r="AP85" t="s">
        <v>102</v>
      </c>
      <c r="AQ85">
        <v>0</v>
      </c>
      <c r="AR85">
        <v>1065</v>
      </c>
      <c r="AS85">
        <v>1065</v>
      </c>
      <c r="AT85" t="s">
        <v>103</v>
      </c>
      <c r="AU85" t="s">
        <v>97</v>
      </c>
      <c r="AV85" t="s">
        <v>105</v>
      </c>
      <c r="AW85" t="s">
        <v>106</v>
      </c>
      <c r="AX85">
        <v>1065</v>
      </c>
      <c r="AY85">
        <v>0</v>
      </c>
      <c r="AZ85">
        <v>0</v>
      </c>
      <c r="BA85">
        <v>1065</v>
      </c>
      <c r="BB85">
        <v>0</v>
      </c>
      <c r="BC85">
        <v>0</v>
      </c>
      <c r="BD85">
        <v>1</v>
      </c>
      <c r="BE85">
        <v>1</v>
      </c>
      <c r="BF85">
        <v>3</v>
      </c>
      <c r="BG85">
        <v>1</v>
      </c>
      <c r="BH85" t="s">
        <v>98</v>
      </c>
      <c r="BI85">
        <v>6</v>
      </c>
      <c r="BJ85" t="s">
        <v>107</v>
      </c>
      <c r="BK85">
        <v>0</v>
      </c>
      <c r="BL85" t="s">
        <v>83</v>
      </c>
      <c r="BM85" t="s">
        <v>127</v>
      </c>
      <c r="BN85">
        <v>1974</v>
      </c>
      <c r="BO85" t="s">
        <v>102</v>
      </c>
      <c r="BP85">
        <v>2</v>
      </c>
      <c r="BQ85">
        <v>461</v>
      </c>
      <c r="BR85" t="s">
        <v>98</v>
      </c>
      <c r="BS85" t="s">
        <v>98</v>
      </c>
      <c r="BT85" t="s">
        <v>105</v>
      </c>
      <c r="BU85">
        <v>74</v>
      </c>
      <c r="BV85">
        <v>0</v>
      </c>
      <c r="BW85">
        <v>0</v>
      </c>
      <c r="BX85">
        <v>0</v>
      </c>
      <c r="BY85">
        <v>0</v>
      </c>
      <c r="BZ85">
        <v>0</v>
      </c>
      <c r="CA85" t="s">
        <v>83</v>
      </c>
      <c r="CB85" t="s">
        <v>83</v>
      </c>
      <c r="CC85" t="s">
        <v>83</v>
      </c>
      <c r="CD85">
        <v>0</v>
      </c>
      <c r="CE85">
        <v>7</v>
      </c>
      <c r="CF85">
        <v>2007</v>
      </c>
      <c r="CG85" t="str">
        <f t="shared" si="13"/>
        <v>7/2007</v>
      </c>
      <c r="CH85" t="s">
        <v>173</v>
      </c>
      <c r="CI85" t="s">
        <v>111</v>
      </c>
      <c r="CJ85" s="1">
        <v>126500</v>
      </c>
    </row>
    <row r="86" spans="1:88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 t="str">
        <f t="shared" si="9"/>
        <v>90's</v>
      </c>
      <c r="V86">
        <v>1996</v>
      </c>
      <c r="W86">
        <f t="shared" si="7"/>
        <v>1</v>
      </c>
      <c r="X86" t="str">
        <f t="shared" si="8"/>
        <v>Y</v>
      </c>
      <c r="Y86" t="str">
        <f t="shared" si="10"/>
        <v>N</v>
      </c>
      <c r="Z86" t="str">
        <f t="shared" si="11"/>
        <v>N</v>
      </c>
      <c r="AA86" t="str">
        <f t="shared" si="12"/>
        <v>Y</v>
      </c>
      <c r="AB86" t="s">
        <v>93</v>
      </c>
      <c r="AC86" t="s">
        <v>94</v>
      </c>
      <c r="AD86" t="s">
        <v>140</v>
      </c>
      <c r="AE86" t="s">
        <v>140</v>
      </c>
      <c r="AF86" t="s">
        <v>96</v>
      </c>
      <c r="AG86">
        <v>22</v>
      </c>
      <c r="AH86" t="s">
        <v>98</v>
      </c>
      <c r="AI86" t="s">
        <v>98</v>
      </c>
      <c r="AJ86" t="s">
        <v>99</v>
      </c>
      <c r="AK86" t="s">
        <v>97</v>
      </c>
      <c r="AL86" t="s">
        <v>98</v>
      </c>
      <c r="AM86" t="s">
        <v>100</v>
      </c>
      <c r="AN86" t="s">
        <v>102</v>
      </c>
      <c r="AO86">
        <v>0</v>
      </c>
      <c r="AP86" t="s">
        <v>102</v>
      </c>
      <c r="AQ86">
        <v>0</v>
      </c>
      <c r="AR86">
        <v>384</v>
      </c>
      <c r="AS86">
        <v>384</v>
      </c>
      <c r="AT86" t="s">
        <v>103</v>
      </c>
      <c r="AU86" t="s">
        <v>97</v>
      </c>
      <c r="AV86" t="s">
        <v>105</v>
      </c>
      <c r="AW86" t="s">
        <v>106</v>
      </c>
      <c r="AX86">
        <v>804</v>
      </c>
      <c r="AY86">
        <v>670</v>
      </c>
      <c r="AZ86">
        <v>0</v>
      </c>
      <c r="BA86">
        <v>1474</v>
      </c>
      <c r="BB86">
        <v>0</v>
      </c>
      <c r="BC86">
        <v>0</v>
      </c>
      <c r="BD86">
        <v>2</v>
      </c>
      <c r="BE86">
        <v>1</v>
      </c>
      <c r="BF86">
        <v>3</v>
      </c>
      <c r="BG86">
        <v>1</v>
      </c>
      <c r="BH86" t="s">
        <v>98</v>
      </c>
      <c r="BI86">
        <v>7</v>
      </c>
      <c r="BJ86" t="s">
        <v>107</v>
      </c>
      <c r="BK86">
        <v>1</v>
      </c>
      <c r="BL86" t="s">
        <v>98</v>
      </c>
      <c r="BM86" t="s">
        <v>156</v>
      </c>
      <c r="BN86">
        <v>1995</v>
      </c>
      <c r="BO86" t="s">
        <v>157</v>
      </c>
      <c r="BP86">
        <v>2</v>
      </c>
      <c r="BQ86">
        <v>400</v>
      </c>
      <c r="BR86" t="s">
        <v>98</v>
      </c>
      <c r="BS86" t="s">
        <v>98</v>
      </c>
      <c r="BT86" t="s">
        <v>105</v>
      </c>
      <c r="BU86">
        <v>120</v>
      </c>
      <c r="BV86">
        <v>72</v>
      </c>
      <c r="BW86">
        <v>0</v>
      </c>
      <c r="BX86">
        <v>0</v>
      </c>
      <c r="BY86">
        <v>0</v>
      </c>
      <c r="BZ86">
        <v>0</v>
      </c>
      <c r="CA86" t="s">
        <v>83</v>
      </c>
      <c r="CB86" t="s">
        <v>83</v>
      </c>
      <c r="CC86" t="s">
        <v>135</v>
      </c>
      <c r="CD86">
        <v>700</v>
      </c>
      <c r="CE86">
        <v>5</v>
      </c>
      <c r="CF86">
        <v>2009</v>
      </c>
      <c r="CG86" t="str">
        <f t="shared" si="13"/>
        <v>5/2009</v>
      </c>
      <c r="CH86" t="s">
        <v>110</v>
      </c>
      <c r="CI86" t="s">
        <v>111</v>
      </c>
      <c r="CJ86" s="1">
        <v>168500</v>
      </c>
    </row>
    <row r="87" spans="1:88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 t="str">
        <f t="shared" si="9"/>
        <v>90's</v>
      </c>
      <c r="V87">
        <v>1992</v>
      </c>
      <c r="W87">
        <f t="shared" si="7"/>
        <v>1</v>
      </c>
      <c r="X87" t="str">
        <f t="shared" si="8"/>
        <v>Y</v>
      </c>
      <c r="Y87" t="str">
        <f t="shared" si="10"/>
        <v>N</v>
      </c>
      <c r="Z87" t="str">
        <f t="shared" si="11"/>
        <v>N</v>
      </c>
      <c r="AA87" t="str">
        <f t="shared" si="12"/>
        <v>N</v>
      </c>
      <c r="AB87" t="s">
        <v>152</v>
      </c>
      <c r="AC87" t="s">
        <v>94</v>
      </c>
      <c r="AD87" t="s">
        <v>140</v>
      </c>
      <c r="AE87" t="s">
        <v>140</v>
      </c>
      <c r="AF87" t="s">
        <v>96</v>
      </c>
      <c r="AG87">
        <v>284</v>
      </c>
      <c r="AH87" t="s">
        <v>97</v>
      </c>
      <c r="AI87" t="s">
        <v>98</v>
      </c>
      <c r="AJ87" t="s">
        <v>118</v>
      </c>
      <c r="AK87" t="s">
        <v>97</v>
      </c>
      <c r="AL87" t="s">
        <v>98</v>
      </c>
      <c r="AM87" t="s">
        <v>100</v>
      </c>
      <c r="AN87" t="s">
        <v>102</v>
      </c>
      <c r="AO87">
        <v>0</v>
      </c>
      <c r="AP87" t="s">
        <v>102</v>
      </c>
      <c r="AQ87">
        <v>0</v>
      </c>
      <c r="AR87">
        <v>1288</v>
      </c>
      <c r="AS87">
        <v>1288</v>
      </c>
      <c r="AT87" t="s">
        <v>103</v>
      </c>
      <c r="AU87" t="s">
        <v>104</v>
      </c>
      <c r="AV87" t="s">
        <v>105</v>
      </c>
      <c r="AW87" t="s">
        <v>106</v>
      </c>
      <c r="AX87">
        <v>1301</v>
      </c>
      <c r="AY87">
        <v>1116</v>
      </c>
      <c r="AZ87">
        <v>0</v>
      </c>
      <c r="BA87">
        <v>2417</v>
      </c>
      <c r="BB87">
        <v>0</v>
      </c>
      <c r="BC87">
        <v>0</v>
      </c>
      <c r="BD87">
        <v>2</v>
      </c>
      <c r="BE87">
        <v>1</v>
      </c>
      <c r="BF87">
        <v>4</v>
      </c>
      <c r="BG87">
        <v>1</v>
      </c>
      <c r="BH87" t="s">
        <v>97</v>
      </c>
      <c r="BI87">
        <v>9</v>
      </c>
      <c r="BJ87" t="s">
        <v>107</v>
      </c>
      <c r="BK87">
        <v>1</v>
      </c>
      <c r="BL87" t="s">
        <v>98</v>
      </c>
      <c r="BM87" t="s">
        <v>108</v>
      </c>
      <c r="BN87">
        <v>1991</v>
      </c>
      <c r="BO87" t="s">
        <v>102</v>
      </c>
      <c r="BP87">
        <v>2</v>
      </c>
      <c r="BQ87">
        <v>462</v>
      </c>
      <c r="BR87" t="s">
        <v>98</v>
      </c>
      <c r="BS87" t="s">
        <v>98</v>
      </c>
      <c r="BT87" t="s">
        <v>105</v>
      </c>
      <c r="BU87">
        <v>127</v>
      </c>
      <c r="BV87">
        <v>82</v>
      </c>
      <c r="BW87">
        <v>0</v>
      </c>
      <c r="BX87">
        <v>0</v>
      </c>
      <c r="BY87">
        <v>0</v>
      </c>
      <c r="BZ87">
        <v>0</v>
      </c>
      <c r="CA87" t="s">
        <v>83</v>
      </c>
      <c r="CB87" t="s">
        <v>83</v>
      </c>
      <c r="CC87" t="s">
        <v>83</v>
      </c>
      <c r="CD87">
        <v>0</v>
      </c>
      <c r="CE87">
        <v>4</v>
      </c>
      <c r="CF87">
        <v>2006</v>
      </c>
      <c r="CG87" t="str">
        <f t="shared" si="13"/>
        <v>4/2006</v>
      </c>
      <c r="CH87" t="s">
        <v>110</v>
      </c>
      <c r="CI87" t="s">
        <v>111</v>
      </c>
      <c r="CJ87" s="1">
        <v>260000</v>
      </c>
    </row>
    <row r="88" spans="1:88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 t="str">
        <f t="shared" si="9"/>
        <v>2000's</v>
      </c>
      <c r="V88">
        <v>2005</v>
      </c>
      <c r="W88">
        <f t="shared" si="7"/>
        <v>0</v>
      </c>
      <c r="X88" t="str">
        <f t="shared" si="8"/>
        <v>N</v>
      </c>
      <c r="Y88" t="str">
        <f t="shared" si="10"/>
        <v>Y</v>
      </c>
      <c r="Z88" t="str">
        <f t="shared" si="11"/>
        <v>Y</v>
      </c>
      <c r="AA88" t="str">
        <f t="shared" si="12"/>
        <v>Y</v>
      </c>
      <c r="AB88" t="s">
        <v>93</v>
      </c>
      <c r="AC88" t="s">
        <v>94</v>
      </c>
      <c r="AD88" t="s">
        <v>95</v>
      </c>
      <c r="AE88" t="s">
        <v>95</v>
      </c>
      <c r="AF88" t="s">
        <v>117</v>
      </c>
      <c r="AG88">
        <v>0</v>
      </c>
      <c r="AH88" t="s">
        <v>97</v>
      </c>
      <c r="AI88" t="s">
        <v>98</v>
      </c>
      <c r="AJ88" t="s">
        <v>99</v>
      </c>
      <c r="AK88" t="s">
        <v>97</v>
      </c>
      <c r="AL88" t="s">
        <v>98</v>
      </c>
      <c r="AM88" t="s">
        <v>130</v>
      </c>
      <c r="AN88" t="s">
        <v>102</v>
      </c>
      <c r="AO88">
        <v>0</v>
      </c>
      <c r="AP88" t="s">
        <v>102</v>
      </c>
      <c r="AQ88">
        <v>0</v>
      </c>
      <c r="AR88">
        <v>684</v>
      </c>
      <c r="AS88">
        <v>684</v>
      </c>
      <c r="AT88" t="s">
        <v>103</v>
      </c>
      <c r="AU88" t="s">
        <v>104</v>
      </c>
      <c r="AV88" t="s">
        <v>105</v>
      </c>
      <c r="AW88" t="s">
        <v>106</v>
      </c>
      <c r="AX88">
        <v>684</v>
      </c>
      <c r="AY88">
        <v>876</v>
      </c>
      <c r="AZ88">
        <v>0</v>
      </c>
      <c r="BA88">
        <v>1560</v>
      </c>
      <c r="BB88">
        <v>0</v>
      </c>
      <c r="BC88">
        <v>0</v>
      </c>
      <c r="BD88">
        <v>2</v>
      </c>
      <c r="BE88">
        <v>1</v>
      </c>
      <c r="BF88">
        <v>3</v>
      </c>
      <c r="BG88">
        <v>1</v>
      </c>
      <c r="BH88" t="s">
        <v>97</v>
      </c>
      <c r="BI88">
        <v>6</v>
      </c>
      <c r="BJ88" t="s">
        <v>107</v>
      </c>
      <c r="BK88">
        <v>1</v>
      </c>
      <c r="BL88" t="s">
        <v>97</v>
      </c>
      <c r="BM88" t="s">
        <v>156</v>
      </c>
      <c r="BN88">
        <v>2005</v>
      </c>
      <c r="BO88" t="s">
        <v>157</v>
      </c>
      <c r="BP88">
        <v>2</v>
      </c>
      <c r="BQ88">
        <v>400</v>
      </c>
      <c r="BR88" t="s">
        <v>98</v>
      </c>
      <c r="BS88" t="s">
        <v>98</v>
      </c>
      <c r="BT88" t="s">
        <v>105</v>
      </c>
      <c r="BU88">
        <v>100</v>
      </c>
      <c r="BV88">
        <v>38</v>
      </c>
      <c r="BW88">
        <v>0</v>
      </c>
      <c r="BX88">
        <v>0</v>
      </c>
      <c r="BY88">
        <v>0</v>
      </c>
      <c r="BZ88">
        <v>0</v>
      </c>
      <c r="CA88" t="s">
        <v>83</v>
      </c>
      <c r="CB88" t="s">
        <v>83</v>
      </c>
      <c r="CC88" t="s">
        <v>83</v>
      </c>
      <c r="CD88">
        <v>0</v>
      </c>
      <c r="CE88">
        <v>3</v>
      </c>
      <c r="CF88">
        <v>2009</v>
      </c>
      <c r="CG88" t="str">
        <f t="shared" si="13"/>
        <v>3/2009</v>
      </c>
      <c r="CH88" t="s">
        <v>110</v>
      </c>
      <c r="CI88" t="s">
        <v>111</v>
      </c>
      <c r="CJ88" s="1">
        <v>174000</v>
      </c>
    </row>
    <row r="89" spans="1:88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 t="str">
        <f t="shared" si="9"/>
        <v>2000's</v>
      </c>
      <c r="V89">
        <v>2009</v>
      </c>
      <c r="W89">
        <f t="shared" si="7"/>
        <v>0</v>
      </c>
      <c r="X89" t="str">
        <f t="shared" si="8"/>
        <v>N</v>
      </c>
      <c r="Y89" t="str">
        <f t="shared" si="10"/>
        <v>Y</v>
      </c>
      <c r="Z89" t="str">
        <f t="shared" si="11"/>
        <v>Y</v>
      </c>
      <c r="AA89" t="str">
        <f t="shared" si="12"/>
        <v>Y</v>
      </c>
      <c r="AB89" t="s">
        <v>93</v>
      </c>
      <c r="AC89" t="s">
        <v>94</v>
      </c>
      <c r="AD89" t="s">
        <v>95</v>
      </c>
      <c r="AE89" t="s">
        <v>95</v>
      </c>
      <c r="AF89" t="s">
        <v>137</v>
      </c>
      <c r="AG89">
        <v>76</v>
      </c>
      <c r="AH89" t="s">
        <v>97</v>
      </c>
      <c r="AI89" t="s">
        <v>98</v>
      </c>
      <c r="AJ89" t="s">
        <v>99</v>
      </c>
      <c r="AK89" t="s">
        <v>97</v>
      </c>
      <c r="AL89" t="s">
        <v>98</v>
      </c>
      <c r="AM89" t="s">
        <v>130</v>
      </c>
      <c r="AN89" t="s">
        <v>102</v>
      </c>
      <c r="AO89">
        <v>0</v>
      </c>
      <c r="AP89" t="s">
        <v>102</v>
      </c>
      <c r="AQ89">
        <v>0</v>
      </c>
      <c r="AR89">
        <v>612</v>
      </c>
      <c r="AS89">
        <v>612</v>
      </c>
      <c r="AT89" t="s">
        <v>103</v>
      </c>
      <c r="AU89" t="s">
        <v>104</v>
      </c>
      <c r="AV89" t="s">
        <v>105</v>
      </c>
      <c r="AW89" t="s">
        <v>106</v>
      </c>
      <c r="AX89">
        <v>612</v>
      </c>
      <c r="AY89">
        <v>612</v>
      </c>
      <c r="AZ89">
        <v>0</v>
      </c>
      <c r="BA89">
        <v>1224</v>
      </c>
      <c r="BB89">
        <v>0</v>
      </c>
      <c r="BC89">
        <v>0</v>
      </c>
      <c r="BD89">
        <v>2</v>
      </c>
      <c r="BE89">
        <v>1</v>
      </c>
      <c r="BF89">
        <v>2</v>
      </c>
      <c r="BG89">
        <v>1</v>
      </c>
      <c r="BH89" t="s">
        <v>97</v>
      </c>
      <c r="BI89">
        <v>4</v>
      </c>
      <c r="BJ89" t="s">
        <v>107</v>
      </c>
      <c r="BK89">
        <v>0</v>
      </c>
      <c r="BL89" t="s">
        <v>83</v>
      </c>
      <c r="BM89" t="s">
        <v>127</v>
      </c>
      <c r="BN89">
        <v>2009</v>
      </c>
      <c r="BO89" t="s">
        <v>109</v>
      </c>
      <c r="BP89">
        <v>2</v>
      </c>
      <c r="BQ89">
        <v>528</v>
      </c>
      <c r="BR89" t="s">
        <v>98</v>
      </c>
      <c r="BS89" t="s">
        <v>98</v>
      </c>
      <c r="BT89" t="s">
        <v>105</v>
      </c>
      <c r="BU89">
        <v>0</v>
      </c>
      <c r="BV89">
        <v>234</v>
      </c>
      <c r="BW89">
        <v>0</v>
      </c>
      <c r="BX89">
        <v>0</v>
      </c>
      <c r="BY89">
        <v>0</v>
      </c>
      <c r="BZ89">
        <v>0</v>
      </c>
      <c r="CA89" t="s">
        <v>83</v>
      </c>
      <c r="CB89" t="s">
        <v>83</v>
      </c>
      <c r="CC89" t="s">
        <v>83</v>
      </c>
      <c r="CD89">
        <v>0</v>
      </c>
      <c r="CE89">
        <v>6</v>
      </c>
      <c r="CF89">
        <v>2009</v>
      </c>
      <c r="CG89" t="str">
        <f t="shared" si="13"/>
        <v>6/2009</v>
      </c>
      <c r="CH89" t="s">
        <v>158</v>
      </c>
      <c r="CI89" t="s">
        <v>159</v>
      </c>
      <c r="CJ89" s="1">
        <v>164500</v>
      </c>
    </row>
    <row r="90" spans="1:88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 t="str">
        <f t="shared" si="9"/>
        <v>10's</v>
      </c>
      <c r="V90">
        <v>1982</v>
      </c>
      <c r="W90">
        <f t="shared" si="7"/>
        <v>67</v>
      </c>
      <c r="X90" t="str">
        <f t="shared" si="8"/>
        <v>Y</v>
      </c>
      <c r="Y90" t="str">
        <f t="shared" si="10"/>
        <v>N</v>
      </c>
      <c r="Z90" t="str">
        <f t="shared" si="11"/>
        <v>N</v>
      </c>
      <c r="AA90" t="str">
        <f t="shared" si="12"/>
        <v>N</v>
      </c>
      <c r="AB90" t="s">
        <v>152</v>
      </c>
      <c r="AC90" t="s">
        <v>94</v>
      </c>
      <c r="AD90" t="s">
        <v>161</v>
      </c>
      <c r="AE90" t="s">
        <v>161</v>
      </c>
      <c r="AF90" t="s">
        <v>117</v>
      </c>
      <c r="AG90">
        <v>0</v>
      </c>
      <c r="AH90" t="s">
        <v>147</v>
      </c>
      <c r="AI90" t="s">
        <v>147</v>
      </c>
      <c r="AJ90" t="s">
        <v>118</v>
      </c>
      <c r="AK90" t="s">
        <v>98</v>
      </c>
      <c r="AL90" t="s">
        <v>147</v>
      </c>
      <c r="AM90" t="s">
        <v>100</v>
      </c>
      <c r="AN90" t="s">
        <v>102</v>
      </c>
      <c r="AO90">
        <v>0</v>
      </c>
      <c r="AP90" t="s">
        <v>102</v>
      </c>
      <c r="AQ90">
        <v>0</v>
      </c>
      <c r="AR90">
        <v>1013</v>
      </c>
      <c r="AS90">
        <v>1013</v>
      </c>
      <c r="AT90" t="s">
        <v>103</v>
      </c>
      <c r="AU90" t="s">
        <v>98</v>
      </c>
      <c r="AV90" t="s">
        <v>177</v>
      </c>
      <c r="AW90" t="s">
        <v>106</v>
      </c>
      <c r="AX90">
        <v>1013</v>
      </c>
      <c r="AY90">
        <v>0</v>
      </c>
      <c r="AZ90">
        <v>513</v>
      </c>
      <c r="BA90">
        <v>1526</v>
      </c>
      <c r="BB90">
        <v>0</v>
      </c>
      <c r="BC90">
        <v>0</v>
      </c>
      <c r="BD90">
        <v>1</v>
      </c>
      <c r="BE90">
        <v>0</v>
      </c>
      <c r="BF90">
        <v>2</v>
      </c>
      <c r="BG90">
        <v>1</v>
      </c>
      <c r="BH90" t="s">
        <v>147</v>
      </c>
      <c r="BI90">
        <v>6</v>
      </c>
      <c r="BJ90" t="s">
        <v>107</v>
      </c>
      <c r="BK90">
        <v>0</v>
      </c>
      <c r="BL90" t="s">
        <v>83</v>
      </c>
      <c r="BM90" t="s">
        <v>83</v>
      </c>
      <c r="BN90" t="s">
        <v>83</v>
      </c>
      <c r="BO90" t="s">
        <v>83</v>
      </c>
      <c r="BP90">
        <v>0</v>
      </c>
      <c r="BQ90">
        <v>0</v>
      </c>
      <c r="BR90" t="s">
        <v>83</v>
      </c>
      <c r="BS90" t="s">
        <v>83</v>
      </c>
      <c r="BT90" t="s">
        <v>177</v>
      </c>
      <c r="BU90">
        <v>0</v>
      </c>
      <c r="BV90">
        <v>0</v>
      </c>
      <c r="BW90">
        <v>156</v>
      </c>
      <c r="BX90">
        <v>0</v>
      </c>
      <c r="BY90">
        <v>0</v>
      </c>
      <c r="BZ90">
        <v>0</v>
      </c>
      <c r="CA90" t="s">
        <v>83</v>
      </c>
      <c r="CB90" t="s">
        <v>134</v>
      </c>
      <c r="CC90" t="s">
        <v>83</v>
      </c>
      <c r="CD90">
        <v>0</v>
      </c>
      <c r="CE90">
        <v>10</v>
      </c>
      <c r="CF90">
        <v>2009</v>
      </c>
      <c r="CG90" t="str">
        <f t="shared" si="13"/>
        <v>10/2009</v>
      </c>
      <c r="CH90" t="s">
        <v>208</v>
      </c>
      <c r="CI90" t="s">
        <v>128</v>
      </c>
      <c r="CJ90" s="1">
        <v>85000</v>
      </c>
    </row>
    <row r="91" spans="1:88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 t="str">
        <f t="shared" si="9"/>
        <v>90's</v>
      </c>
      <c r="V91">
        <v>1995</v>
      </c>
      <c r="W91">
        <f t="shared" si="7"/>
        <v>1</v>
      </c>
      <c r="X91" t="str">
        <f t="shared" si="8"/>
        <v>Y</v>
      </c>
      <c r="Y91" t="str">
        <f t="shared" si="10"/>
        <v>N</v>
      </c>
      <c r="Z91" t="str">
        <f t="shared" si="11"/>
        <v>N</v>
      </c>
      <c r="AA91" t="str">
        <f t="shared" si="12"/>
        <v>Y</v>
      </c>
      <c r="AB91" t="s">
        <v>93</v>
      </c>
      <c r="AC91" t="s">
        <v>94</v>
      </c>
      <c r="AD91" t="s">
        <v>95</v>
      </c>
      <c r="AE91" t="s">
        <v>95</v>
      </c>
      <c r="AF91" t="s">
        <v>117</v>
      </c>
      <c r="AG91">
        <v>0</v>
      </c>
      <c r="AH91" t="s">
        <v>98</v>
      </c>
      <c r="AI91" t="s">
        <v>98</v>
      </c>
      <c r="AJ91" t="s">
        <v>99</v>
      </c>
      <c r="AK91" t="s">
        <v>97</v>
      </c>
      <c r="AL91" t="s">
        <v>98</v>
      </c>
      <c r="AM91" t="s">
        <v>100</v>
      </c>
      <c r="AN91" t="s">
        <v>101</v>
      </c>
      <c r="AO91">
        <v>588</v>
      </c>
      <c r="AP91" t="s">
        <v>102</v>
      </c>
      <c r="AQ91">
        <v>0</v>
      </c>
      <c r="AR91">
        <v>402</v>
      </c>
      <c r="AS91">
        <v>990</v>
      </c>
      <c r="AT91" t="s">
        <v>103</v>
      </c>
      <c r="AU91" t="s">
        <v>104</v>
      </c>
      <c r="AV91" t="s">
        <v>105</v>
      </c>
      <c r="AW91" t="s">
        <v>106</v>
      </c>
      <c r="AX91">
        <v>990</v>
      </c>
      <c r="AY91">
        <v>0</v>
      </c>
      <c r="AZ91">
        <v>0</v>
      </c>
      <c r="BA91">
        <v>990</v>
      </c>
      <c r="BB91">
        <v>1</v>
      </c>
      <c r="BC91">
        <v>0</v>
      </c>
      <c r="BD91">
        <v>1</v>
      </c>
      <c r="BE91">
        <v>0</v>
      </c>
      <c r="BF91">
        <v>3</v>
      </c>
      <c r="BG91">
        <v>1</v>
      </c>
      <c r="BH91" t="s">
        <v>98</v>
      </c>
      <c r="BI91">
        <v>5</v>
      </c>
      <c r="BJ91" t="s">
        <v>107</v>
      </c>
      <c r="BK91">
        <v>0</v>
      </c>
      <c r="BL91" t="s">
        <v>83</v>
      </c>
      <c r="BM91" t="s">
        <v>83</v>
      </c>
      <c r="BN91" t="s">
        <v>83</v>
      </c>
      <c r="BO91" t="s">
        <v>83</v>
      </c>
      <c r="BP91">
        <v>0</v>
      </c>
      <c r="BQ91">
        <v>0</v>
      </c>
      <c r="BR91" t="s">
        <v>83</v>
      </c>
      <c r="BS91" t="s">
        <v>83</v>
      </c>
      <c r="BT91" t="s">
        <v>105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 t="s">
        <v>83</v>
      </c>
      <c r="CB91" t="s">
        <v>83</v>
      </c>
      <c r="CC91" t="s">
        <v>83</v>
      </c>
      <c r="CD91">
        <v>0</v>
      </c>
      <c r="CE91">
        <v>8</v>
      </c>
      <c r="CF91">
        <v>2007</v>
      </c>
      <c r="CG91" t="str">
        <f t="shared" si="13"/>
        <v>8/2007</v>
      </c>
      <c r="CH91" t="s">
        <v>110</v>
      </c>
      <c r="CI91" t="s">
        <v>111</v>
      </c>
      <c r="CJ91" s="1">
        <v>123600</v>
      </c>
    </row>
    <row r="92" spans="1:88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 t="str">
        <f t="shared" si="9"/>
        <v>50's</v>
      </c>
      <c r="V92">
        <v>1950</v>
      </c>
      <c r="W92">
        <f t="shared" si="7"/>
        <v>0</v>
      </c>
      <c r="X92" t="str">
        <f t="shared" si="8"/>
        <v>N</v>
      </c>
      <c r="Y92" t="str">
        <f t="shared" si="10"/>
        <v>N</v>
      </c>
      <c r="Z92" t="str">
        <f t="shared" si="11"/>
        <v>N</v>
      </c>
      <c r="AA92" t="str">
        <f t="shared" si="12"/>
        <v>N</v>
      </c>
      <c r="AB92" t="s">
        <v>93</v>
      </c>
      <c r="AC92" t="s">
        <v>94</v>
      </c>
      <c r="AD92" t="s">
        <v>96</v>
      </c>
      <c r="AE92" t="s">
        <v>124</v>
      </c>
      <c r="AF92" t="s">
        <v>117</v>
      </c>
      <c r="AG92">
        <v>0</v>
      </c>
      <c r="AH92" t="s">
        <v>98</v>
      </c>
      <c r="AI92" t="s">
        <v>98</v>
      </c>
      <c r="AJ92" t="s">
        <v>168</v>
      </c>
      <c r="AK92" t="s">
        <v>83</v>
      </c>
      <c r="AL92" t="s">
        <v>83</v>
      </c>
      <c r="AM92" t="s">
        <v>83</v>
      </c>
      <c r="AN92" t="s">
        <v>83</v>
      </c>
      <c r="AO92">
        <v>0</v>
      </c>
      <c r="AP92" t="s">
        <v>83</v>
      </c>
      <c r="AQ92">
        <v>0</v>
      </c>
      <c r="AR92">
        <v>0</v>
      </c>
      <c r="AS92">
        <v>0</v>
      </c>
      <c r="AT92" t="s">
        <v>103</v>
      </c>
      <c r="AU92" t="s">
        <v>98</v>
      </c>
      <c r="AV92" t="s">
        <v>105</v>
      </c>
      <c r="AW92" t="s">
        <v>164</v>
      </c>
      <c r="AX92">
        <v>1040</v>
      </c>
      <c r="AY92">
        <v>0</v>
      </c>
      <c r="AZ92">
        <v>0</v>
      </c>
      <c r="BA92">
        <v>1040</v>
      </c>
      <c r="BB92">
        <v>0</v>
      </c>
      <c r="BC92">
        <v>0</v>
      </c>
      <c r="BD92">
        <v>1</v>
      </c>
      <c r="BE92">
        <v>0</v>
      </c>
      <c r="BF92">
        <v>2</v>
      </c>
      <c r="BG92">
        <v>1</v>
      </c>
      <c r="BH92" t="s">
        <v>98</v>
      </c>
      <c r="BI92">
        <v>4</v>
      </c>
      <c r="BJ92" t="s">
        <v>107</v>
      </c>
      <c r="BK92">
        <v>0</v>
      </c>
      <c r="BL92" t="s">
        <v>83</v>
      </c>
      <c r="BM92" t="s">
        <v>127</v>
      </c>
      <c r="BN92">
        <v>1950</v>
      </c>
      <c r="BO92" t="s">
        <v>102</v>
      </c>
      <c r="BP92">
        <v>2</v>
      </c>
      <c r="BQ92">
        <v>420</v>
      </c>
      <c r="BR92" t="s">
        <v>98</v>
      </c>
      <c r="BS92" t="s">
        <v>98</v>
      </c>
      <c r="BT92" t="s">
        <v>105</v>
      </c>
      <c r="BU92">
        <v>0</v>
      </c>
      <c r="BV92">
        <v>29</v>
      </c>
      <c r="BW92">
        <v>0</v>
      </c>
      <c r="BX92">
        <v>0</v>
      </c>
      <c r="BY92">
        <v>0</v>
      </c>
      <c r="BZ92">
        <v>0</v>
      </c>
      <c r="CA92" t="s">
        <v>83</v>
      </c>
      <c r="CB92" t="s">
        <v>83</v>
      </c>
      <c r="CC92" t="s">
        <v>83</v>
      </c>
      <c r="CD92">
        <v>0</v>
      </c>
      <c r="CE92">
        <v>7</v>
      </c>
      <c r="CF92">
        <v>2006</v>
      </c>
      <c r="CG92" t="str">
        <f t="shared" si="13"/>
        <v>7/2006</v>
      </c>
      <c r="CH92" t="s">
        <v>110</v>
      </c>
      <c r="CI92" t="s">
        <v>111</v>
      </c>
      <c r="CJ92" s="1">
        <v>109900</v>
      </c>
    </row>
    <row r="93" spans="1:88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 t="str">
        <f t="shared" si="9"/>
        <v>60's</v>
      </c>
      <c r="V93">
        <v>1961</v>
      </c>
      <c r="W93">
        <f t="shared" si="7"/>
        <v>0</v>
      </c>
      <c r="X93" t="str">
        <f t="shared" si="8"/>
        <v>N</v>
      </c>
      <c r="Y93" t="str">
        <f t="shared" si="10"/>
        <v>N</v>
      </c>
      <c r="Z93" t="str">
        <f t="shared" si="11"/>
        <v>N</v>
      </c>
      <c r="AA93" t="str">
        <f t="shared" si="12"/>
        <v>N</v>
      </c>
      <c r="AB93" t="s">
        <v>152</v>
      </c>
      <c r="AC93" t="s">
        <v>94</v>
      </c>
      <c r="AD93" t="s">
        <v>140</v>
      </c>
      <c r="AE93" t="s">
        <v>140</v>
      </c>
      <c r="AF93" t="s">
        <v>207</v>
      </c>
      <c r="AG93">
        <v>203</v>
      </c>
      <c r="AH93" t="s">
        <v>98</v>
      </c>
      <c r="AI93" t="s">
        <v>98</v>
      </c>
      <c r="AJ93" t="s">
        <v>118</v>
      </c>
      <c r="AK93" t="s">
        <v>98</v>
      </c>
      <c r="AL93" t="s">
        <v>98</v>
      </c>
      <c r="AM93" t="s">
        <v>100</v>
      </c>
      <c r="AN93" t="s">
        <v>153</v>
      </c>
      <c r="AO93">
        <v>600</v>
      </c>
      <c r="AP93" t="s">
        <v>102</v>
      </c>
      <c r="AQ93">
        <v>0</v>
      </c>
      <c r="AR93">
        <v>635</v>
      </c>
      <c r="AS93">
        <v>1235</v>
      </c>
      <c r="AT93" t="s">
        <v>103</v>
      </c>
      <c r="AU93" t="s">
        <v>98</v>
      </c>
      <c r="AV93" t="s">
        <v>105</v>
      </c>
      <c r="AW93" t="s">
        <v>106</v>
      </c>
      <c r="AX93">
        <v>1235</v>
      </c>
      <c r="AY93">
        <v>0</v>
      </c>
      <c r="AZ93">
        <v>0</v>
      </c>
      <c r="BA93">
        <v>1235</v>
      </c>
      <c r="BB93">
        <v>0</v>
      </c>
      <c r="BC93">
        <v>0</v>
      </c>
      <c r="BD93">
        <v>1</v>
      </c>
      <c r="BE93">
        <v>0</v>
      </c>
      <c r="BF93">
        <v>2</v>
      </c>
      <c r="BG93">
        <v>1</v>
      </c>
      <c r="BH93" t="s">
        <v>98</v>
      </c>
      <c r="BI93">
        <v>6</v>
      </c>
      <c r="BJ93" t="s">
        <v>107</v>
      </c>
      <c r="BK93">
        <v>0</v>
      </c>
      <c r="BL93" t="s">
        <v>83</v>
      </c>
      <c r="BM93" t="s">
        <v>108</v>
      </c>
      <c r="BN93">
        <v>1961</v>
      </c>
      <c r="BO93" t="s">
        <v>102</v>
      </c>
      <c r="BP93">
        <v>2</v>
      </c>
      <c r="BQ93">
        <v>480</v>
      </c>
      <c r="BR93" t="s">
        <v>98</v>
      </c>
      <c r="BS93" t="s">
        <v>98</v>
      </c>
      <c r="BT93" t="s">
        <v>105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 t="s">
        <v>83</v>
      </c>
      <c r="CB93" t="s">
        <v>163</v>
      </c>
      <c r="CC93" t="s">
        <v>83</v>
      </c>
      <c r="CD93">
        <v>0</v>
      </c>
      <c r="CE93">
        <v>12</v>
      </c>
      <c r="CF93">
        <v>2006</v>
      </c>
      <c r="CG93" t="str">
        <f t="shared" si="13"/>
        <v>12/2006</v>
      </c>
      <c r="CH93" t="s">
        <v>110</v>
      </c>
      <c r="CI93" t="s">
        <v>128</v>
      </c>
      <c r="CJ93" s="1">
        <v>98600</v>
      </c>
    </row>
    <row r="94" spans="1:88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 t="str">
        <f t="shared" si="9"/>
        <v>20's</v>
      </c>
      <c r="V94">
        <v>2006</v>
      </c>
      <c r="W94">
        <f t="shared" si="7"/>
        <v>85</v>
      </c>
      <c r="X94" t="str">
        <f t="shared" si="8"/>
        <v>Y</v>
      </c>
      <c r="Y94" t="str">
        <f t="shared" si="10"/>
        <v>Y</v>
      </c>
      <c r="Z94" t="str">
        <f t="shared" si="11"/>
        <v>Y</v>
      </c>
      <c r="AA94" t="str">
        <f t="shared" si="12"/>
        <v>Y</v>
      </c>
      <c r="AB94" t="s">
        <v>93</v>
      </c>
      <c r="AC94" t="s">
        <v>94</v>
      </c>
      <c r="AD94" t="s">
        <v>124</v>
      </c>
      <c r="AE94" t="s">
        <v>124</v>
      </c>
      <c r="AF94" t="s">
        <v>117</v>
      </c>
      <c r="AG94">
        <v>0</v>
      </c>
      <c r="AH94" t="s">
        <v>98</v>
      </c>
      <c r="AI94" t="s">
        <v>97</v>
      </c>
      <c r="AJ94" t="s">
        <v>126</v>
      </c>
      <c r="AK94" t="s">
        <v>97</v>
      </c>
      <c r="AL94" t="s">
        <v>98</v>
      </c>
      <c r="AM94" t="s">
        <v>100</v>
      </c>
      <c r="AN94" t="s">
        <v>119</v>
      </c>
      <c r="AO94">
        <v>713</v>
      </c>
      <c r="AP94" t="s">
        <v>102</v>
      </c>
      <c r="AQ94">
        <v>0</v>
      </c>
      <c r="AR94">
        <v>163</v>
      </c>
      <c r="AS94">
        <v>876</v>
      </c>
      <c r="AT94" t="s">
        <v>103</v>
      </c>
      <c r="AU94" t="s">
        <v>104</v>
      </c>
      <c r="AV94" t="s">
        <v>105</v>
      </c>
      <c r="AW94" t="s">
        <v>106</v>
      </c>
      <c r="AX94">
        <v>964</v>
      </c>
      <c r="AY94">
        <v>0</v>
      </c>
      <c r="AZ94">
        <v>0</v>
      </c>
      <c r="BA94">
        <v>964</v>
      </c>
      <c r="BB94">
        <v>1</v>
      </c>
      <c r="BC94">
        <v>0</v>
      </c>
      <c r="BD94">
        <v>1</v>
      </c>
      <c r="BE94">
        <v>0</v>
      </c>
      <c r="BF94">
        <v>2</v>
      </c>
      <c r="BG94">
        <v>1</v>
      </c>
      <c r="BH94" t="s">
        <v>98</v>
      </c>
      <c r="BI94">
        <v>5</v>
      </c>
      <c r="BJ94" t="s">
        <v>107</v>
      </c>
      <c r="BK94">
        <v>0</v>
      </c>
      <c r="BL94" t="s">
        <v>83</v>
      </c>
      <c r="BM94" t="s">
        <v>127</v>
      </c>
      <c r="BN94">
        <v>1921</v>
      </c>
      <c r="BO94" t="s">
        <v>102</v>
      </c>
      <c r="BP94">
        <v>2</v>
      </c>
      <c r="BQ94">
        <v>432</v>
      </c>
      <c r="BR94" t="s">
        <v>98</v>
      </c>
      <c r="BS94" t="s">
        <v>98</v>
      </c>
      <c r="BT94" t="s">
        <v>105</v>
      </c>
      <c r="BU94">
        <v>0</v>
      </c>
      <c r="BV94">
        <v>0</v>
      </c>
      <c r="BW94">
        <v>44</v>
      </c>
      <c r="BX94">
        <v>0</v>
      </c>
      <c r="BY94">
        <v>0</v>
      </c>
      <c r="BZ94">
        <v>0</v>
      </c>
      <c r="CA94" t="s">
        <v>83</v>
      </c>
      <c r="CB94" t="s">
        <v>83</v>
      </c>
      <c r="CC94" t="s">
        <v>83</v>
      </c>
      <c r="CD94">
        <v>0</v>
      </c>
      <c r="CE94">
        <v>8</v>
      </c>
      <c r="CF94">
        <v>2009</v>
      </c>
      <c r="CG94" t="str">
        <f t="shared" si="13"/>
        <v>8/2009</v>
      </c>
      <c r="CH94" t="s">
        <v>110</v>
      </c>
      <c r="CI94" t="s">
        <v>111</v>
      </c>
      <c r="CJ94" s="1">
        <v>163500</v>
      </c>
    </row>
    <row r="95" spans="1:88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 t="str">
        <f t="shared" si="9"/>
        <v>1900's</v>
      </c>
      <c r="V95">
        <v>1998</v>
      </c>
      <c r="W95">
        <f t="shared" si="7"/>
        <v>88</v>
      </c>
      <c r="X95" t="str">
        <f t="shared" si="8"/>
        <v>Y</v>
      </c>
      <c r="Y95" t="str">
        <f t="shared" si="10"/>
        <v>N</v>
      </c>
      <c r="Z95" t="str">
        <f t="shared" si="11"/>
        <v>N</v>
      </c>
      <c r="AA95" t="str">
        <f t="shared" si="12"/>
        <v>Y</v>
      </c>
      <c r="AB95" t="s">
        <v>152</v>
      </c>
      <c r="AC95" t="s">
        <v>94</v>
      </c>
      <c r="AD95" t="s">
        <v>116</v>
      </c>
      <c r="AE95" t="s">
        <v>116</v>
      </c>
      <c r="AF95" t="s">
        <v>117</v>
      </c>
      <c r="AG95">
        <v>0</v>
      </c>
      <c r="AH95" t="s">
        <v>98</v>
      </c>
      <c r="AI95" t="s">
        <v>98</v>
      </c>
      <c r="AJ95" t="s">
        <v>126</v>
      </c>
      <c r="AK95" t="s">
        <v>98</v>
      </c>
      <c r="AL95" t="s">
        <v>147</v>
      </c>
      <c r="AM95" t="s">
        <v>121</v>
      </c>
      <c r="AN95" t="s">
        <v>153</v>
      </c>
      <c r="AO95">
        <v>1046</v>
      </c>
      <c r="AP95" t="s">
        <v>102</v>
      </c>
      <c r="AQ95">
        <v>0</v>
      </c>
      <c r="AR95">
        <v>168</v>
      </c>
      <c r="AS95">
        <v>1214</v>
      </c>
      <c r="AT95" t="s">
        <v>206</v>
      </c>
      <c r="AU95" t="s">
        <v>104</v>
      </c>
      <c r="AV95" t="s">
        <v>177</v>
      </c>
      <c r="AW95" t="s">
        <v>106</v>
      </c>
      <c r="AX95">
        <v>1260</v>
      </c>
      <c r="AY95">
        <v>1031</v>
      </c>
      <c r="AZ95">
        <v>0</v>
      </c>
      <c r="BA95">
        <v>2291</v>
      </c>
      <c r="BB95">
        <v>0</v>
      </c>
      <c r="BC95">
        <v>1</v>
      </c>
      <c r="BD95">
        <v>2</v>
      </c>
      <c r="BE95">
        <v>0</v>
      </c>
      <c r="BF95">
        <v>4</v>
      </c>
      <c r="BG95">
        <v>2</v>
      </c>
      <c r="BH95" t="s">
        <v>98</v>
      </c>
      <c r="BI95">
        <v>9</v>
      </c>
      <c r="BJ95" t="s">
        <v>107</v>
      </c>
      <c r="BK95">
        <v>1</v>
      </c>
      <c r="BL95" t="s">
        <v>97</v>
      </c>
      <c r="BM95" t="s">
        <v>127</v>
      </c>
      <c r="BN95">
        <v>1900</v>
      </c>
      <c r="BO95" t="s">
        <v>102</v>
      </c>
      <c r="BP95">
        <v>2</v>
      </c>
      <c r="BQ95">
        <v>506</v>
      </c>
      <c r="BR95" t="s">
        <v>98</v>
      </c>
      <c r="BS95" t="s">
        <v>98</v>
      </c>
      <c r="BT95" t="s">
        <v>105</v>
      </c>
      <c r="BU95">
        <v>0</v>
      </c>
      <c r="BV95">
        <v>0</v>
      </c>
      <c r="BW95">
        <v>0</v>
      </c>
      <c r="BX95">
        <v>0</v>
      </c>
      <c r="BY95">
        <v>99</v>
      </c>
      <c r="BZ95">
        <v>0</v>
      </c>
      <c r="CA95" t="s">
        <v>83</v>
      </c>
      <c r="CB95" t="s">
        <v>83</v>
      </c>
      <c r="CC95" t="s">
        <v>83</v>
      </c>
      <c r="CD95">
        <v>0</v>
      </c>
      <c r="CE95">
        <v>11</v>
      </c>
      <c r="CF95">
        <v>2007</v>
      </c>
      <c r="CG95" t="str">
        <f t="shared" si="13"/>
        <v>11/2007</v>
      </c>
      <c r="CH95" t="s">
        <v>110</v>
      </c>
      <c r="CI95" t="s">
        <v>111</v>
      </c>
      <c r="CJ95" s="1">
        <v>133900</v>
      </c>
    </row>
    <row r="96" spans="1:88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 t="str">
        <f t="shared" si="9"/>
        <v>90's</v>
      </c>
      <c r="V96">
        <v>1997</v>
      </c>
      <c r="W96">
        <f t="shared" si="7"/>
        <v>0</v>
      </c>
      <c r="X96" t="str">
        <f t="shared" si="8"/>
        <v>N</v>
      </c>
      <c r="Y96" t="str">
        <f t="shared" si="10"/>
        <v>N</v>
      </c>
      <c r="Z96" t="str">
        <f t="shared" si="11"/>
        <v>N</v>
      </c>
      <c r="AA96" t="str">
        <f t="shared" si="12"/>
        <v>Y</v>
      </c>
      <c r="AB96" t="s">
        <v>93</v>
      </c>
      <c r="AC96" t="s">
        <v>94</v>
      </c>
      <c r="AD96" t="s">
        <v>95</v>
      </c>
      <c r="AE96" t="s">
        <v>95</v>
      </c>
      <c r="AF96" t="s">
        <v>117</v>
      </c>
      <c r="AG96">
        <v>0</v>
      </c>
      <c r="AH96" t="s">
        <v>98</v>
      </c>
      <c r="AI96" t="s">
        <v>97</v>
      </c>
      <c r="AJ96" t="s">
        <v>99</v>
      </c>
      <c r="AK96" t="s">
        <v>97</v>
      </c>
      <c r="AL96" t="s">
        <v>98</v>
      </c>
      <c r="AM96" t="s">
        <v>100</v>
      </c>
      <c r="AN96" t="s">
        <v>101</v>
      </c>
      <c r="AO96">
        <v>648</v>
      </c>
      <c r="AP96" t="s">
        <v>102</v>
      </c>
      <c r="AQ96">
        <v>0</v>
      </c>
      <c r="AR96">
        <v>176</v>
      </c>
      <c r="AS96">
        <v>824</v>
      </c>
      <c r="AT96" t="s">
        <v>103</v>
      </c>
      <c r="AU96" t="s">
        <v>104</v>
      </c>
      <c r="AV96" t="s">
        <v>105</v>
      </c>
      <c r="AW96" t="s">
        <v>106</v>
      </c>
      <c r="AX96">
        <v>905</v>
      </c>
      <c r="AY96">
        <v>881</v>
      </c>
      <c r="AZ96">
        <v>0</v>
      </c>
      <c r="BA96">
        <v>1786</v>
      </c>
      <c r="BB96">
        <v>1</v>
      </c>
      <c r="BC96">
        <v>0</v>
      </c>
      <c r="BD96">
        <v>2</v>
      </c>
      <c r="BE96">
        <v>1</v>
      </c>
      <c r="BF96">
        <v>3</v>
      </c>
      <c r="BG96">
        <v>1</v>
      </c>
      <c r="BH96" t="s">
        <v>97</v>
      </c>
      <c r="BI96">
        <v>7</v>
      </c>
      <c r="BJ96" t="s">
        <v>107</v>
      </c>
      <c r="BK96">
        <v>0</v>
      </c>
      <c r="BL96" t="s">
        <v>83</v>
      </c>
      <c r="BM96" t="s">
        <v>108</v>
      </c>
      <c r="BN96">
        <v>1997</v>
      </c>
      <c r="BO96" t="s">
        <v>109</v>
      </c>
      <c r="BP96">
        <v>2</v>
      </c>
      <c r="BQ96">
        <v>684</v>
      </c>
      <c r="BR96" t="s">
        <v>98</v>
      </c>
      <c r="BS96" t="s">
        <v>98</v>
      </c>
      <c r="BT96" t="s">
        <v>105</v>
      </c>
      <c r="BU96">
        <v>0</v>
      </c>
      <c r="BV96">
        <v>162</v>
      </c>
      <c r="BW96">
        <v>0</v>
      </c>
      <c r="BX96">
        <v>0</v>
      </c>
      <c r="BY96">
        <v>0</v>
      </c>
      <c r="BZ96">
        <v>0</v>
      </c>
      <c r="CA96" t="s">
        <v>83</v>
      </c>
      <c r="CB96" t="s">
        <v>83</v>
      </c>
      <c r="CC96" t="s">
        <v>83</v>
      </c>
      <c r="CD96">
        <v>0</v>
      </c>
      <c r="CE96">
        <v>5</v>
      </c>
      <c r="CF96">
        <v>2007</v>
      </c>
      <c r="CG96" t="str">
        <f t="shared" si="13"/>
        <v>5/2007</v>
      </c>
      <c r="CH96" t="s">
        <v>110</v>
      </c>
      <c r="CI96" t="s">
        <v>111</v>
      </c>
      <c r="CJ96" s="1">
        <v>204750</v>
      </c>
    </row>
    <row r="97" spans="1:88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 t="str">
        <f t="shared" si="9"/>
        <v>90's</v>
      </c>
      <c r="V97">
        <v>1993</v>
      </c>
      <c r="W97">
        <f t="shared" si="7"/>
        <v>0</v>
      </c>
      <c r="X97" t="str">
        <f t="shared" si="8"/>
        <v>N</v>
      </c>
      <c r="Y97" t="str">
        <f t="shared" si="10"/>
        <v>N</v>
      </c>
      <c r="Z97" t="str">
        <f t="shared" si="11"/>
        <v>N</v>
      </c>
      <c r="AA97" t="str">
        <f t="shared" si="12"/>
        <v>N</v>
      </c>
      <c r="AB97" t="s">
        <v>93</v>
      </c>
      <c r="AC97" t="s">
        <v>94</v>
      </c>
      <c r="AD97" t="s">
        <v>95</v>
      </c>
      <c r="AE97" t="s">
        <v>95</v>
      </c>
      <c r="AF97" t="s">
        <v>96</v>
      </c>
      <c r="AG97">
        <v>68</v>
      </c>
      <c r="AH97" t="s">
        <v>104</v>
      </c>
      <c r="AI97" t="s">
        <v>97</v>
      </c>
      <c r="AJ97" t="s">
        <v>99</v>
      </c>
      <c r="AK97" t="s">
        <v>97</v>
      </c>
      <c r="AL97" t="s">
        <v>97</v>
      </c>
      <c r="AM97" t="s">
        <v>100</v>
      </c>
      <c r="AN97" t="s">
        <v>119</v>
      </c>
      <c r="AO97">
        <v>310</v>
      </c>
      <c r="AP97" t="s">
        <v>102</v>
      </c>
      <c r="AQ97">
        <v>0</v>
      </c>
      <c r="AR97">
        <v>370</v>
      </c>
      <c r="AS97">
        <v>680</v>
      </c>
      <c r="AT97" t="s">
        <v>103</v>
      </c>
      <c r="AU97" t="s">
        <v>97</v>
      </c>
      <c r="AV97" t="s">
        <v>105</v>
      </c>
      <c r="AW97" t="s">
        <v>106</v>
      </c>
      <c r="AX97">
        <v>680</v>
      </c>
      <c r="AY97">
        <v>790</v>
      </c>
      <c r="AZ97">
        <v>0</v>
      </c>
      <c r="BA97">
        <v>1470</v>
      </c>
      <c r="BB97">
        <v>0</v>
      </c>
      <c r="BC97">
        <v>0</v>
      </c>
      <c r="BD97">
        <v>2</v>
      </c>
      <c r="BE97">
        <v>1</v>
      </c>
      <c r="BF97">
        <v>3</v>
      </c>
      <c r="BG97">
        <v>1</v>
      </c>
      <c r="BH97" t="s">
        <v>98</v>
      </c>
      <c r="BI97">
        <v>6</v>
      </c>
      <c r="BJ97" t="s">
        <v>107</v>
      </c>
      <c r="BK97">
        <v>1</v>
      </c>
      <c r="BL97" t="s">
        <v>98</v>
      </c>
      <c r="BM97" t="s">
        <v>156</v>
      </c>
      <c r="BN97">
        <v>1993</v>
      </c>
      <c r="BO97" t="s">
        <v>157</v>
      </c>
      <c r="BP97">
        <v>2</v>
      </c>
      <c r="BQ97">
        <v>420</v>
      </c>
      <c r="BR97" t="s">
        <v>98</v>
      </c>
      <c r="BS97" t="s">
        <v>98</v>
      </c>
      <c r="BT97" t="s">
        <v>105</v>
      </c>
      <c r="BU97">
        <v>232</v>
      </c>
      <c r="BV97">
        <v>63</v>
      </c>
      <c r="BW97">
        <v>0</v>
      </c>
      <c r="BX97">
        <v>0</v>
      </c>
      <c r="BY97">
        <v>0</v>
      </c>
      <c r="BZ97">
        <v>0</v>
      </c>
      <c r="CA97" t="s">
        <v>83</v>
      </c>
      <c r="CB97" t="s">
        <v>83</v>
      </c>
      <c r="CC97" t="s">
        <v>135</v>
      </c>
      <c r="CD97">
        <v>480</v>
      </c>
      <c r="CE97">
        <v>4</v>
      </c>
      <c r="CF97">
        <v>2009</v>
      </c>
      <c r="CG97" t="str">
        <f t="shared" si="13"/>
        <v>4/2009</v>
      </c>
      <c r="CH97" t="s">
        <v>110</v>
      </c>
      <c r="CI97" t="s">
        <v>111</v>
      </c>
      <c r="CJ97" s="1">
        <v>185000</v>
      </c>
    </row>
    <row r="98" spans="1:88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 t="str">
        <f t="shared" si="9"/>
        <v>90's</v>
      </c>
      <c r="V98">
        <v>1999</v>
      </c>
      <c r="W98">
        <f t="shared" si="7"/>
        <v>0</v>
      </c>
      <c r="X98" t="str">
        <f t="shared" si="8"/>
        <v>N</v>
      </c>
      <c r="Y98" t="str">
        <f t="shared" si="10"/>
        <v>N</v>
      </c>
      <c r="Z98" t="str">
        <f t="shared" si="11"/>
        <v>N</v>
      </c>
      <c r="AA98" t="str">
        <f t="shared" si="12"/>
        <v>Y</v>
      </c>
      <c r="AB98" t="s">
        <v>93</v>
      </c>
      <c r="AC98" t="s">
        <v>94</v>
      </c>
      <c r="AD98" t="s">
        <v>95</v>
      </c>
      <c r="AE98" t="s">
        <v>95</v>
      </c>
      <c r="AF98" t="s">
        <v>96</v>
      </c>
      <c r="AG98">
        <v>183</v>
      </c>
      <c r="AH98" t="s">
        <v>97</v>
      </c>
      <c r="AI98" t="s">
        <v>98</v>
      </c>
      <c r="AJ98" t="s">
        <v>99</v>
      </c>
      <c r="AK98" t="s">
        <v>97</v>
      </c>
      <c r="AL98" t="s">
        <v>98</v>
      </c>
      <c r="AM98" t="s">
        <v>130</v>
      </c>
      <c r="AN98" t="s">
        <v>119</v>
      </c>
      <c r="AO98">
        <v>1162</v>
      </c>
      <c r="AP98" t="s">
        <v>102</v>
      </c>
      <c r="AQ98">
        <v>0</v>
      </c>
      <c r="AR98">
        <v>426</v>
      </c>
      <c r="AS98">
        <v>1588</v>
      </c>
      <c r="AT98" t="s">
        <v>103</v>
      </c>
      <c r="AU98" t="s">
        <v>104</v>
      </c>
      <c r="AV98" t="s">
        <v>105</v>
      </c>
      <c r="AW98" t="s">
        <v>106</v>
      </c>
      <c r="AX98">
        <v>1588</v>
      </c>
      <c r="AY98">
        <v>0</v>
      </c>
      <c r="AZ98">
        <v>0</v>
      </c>
      <c r="BA98">
        <v>1588</v>
      </c>
      <c r="BB98">
        <v>0</v>
      </c>
      <c r="BC98">
        <v>0</v>
      </c>
      <c r="BD98">
        <v>2</v>
      </c>
      <c r="BE98">
        <v>0</v>
      </c>
      <c r="BF98">
        <v>3</v>
      </c>
      <c r="BG98">
        <v>1</v>
      </c>
      <c r="BH98" t="s">
        <v>97</v>
      </c>
      <c r="BI98">
        <v>6</v>
      </c>
      <c r="BJ98" t="s">
        <v>107</v>
      </c>
      <c r="BK98">
        <v>0</v>
      </c>
      <c r="BL98" t="s">
        <v>83</v>
      </c>
      <c r="BM98" t="s">
        <v>108</v>
      </c>
      <c r="BN98">
        <v>1999</v>
      </c>
      <c r="BO98" t="s">
        <v>109</v>
      </c>
      <c r="BP98">
        <v>2</v>
      </c>
      <c r="BQ98">
        <v>472</v>
      </c>
      <c r="BR98" t="s">
        <v>98</v>
      </c>
      <c r="BS98" t="s">
        <v>98</v>
      </c>
      <c r="BT98" t="s">
        <v>105</v>
      </c>
      <c r="BU98">
        <v>158</v>
      </c>
      <c r="BV98">
        <v>29</v>
      </c>
      <c r="BW98">
        <v>0</v>
      </c>
      <c r="BX98">
        <v>0</v>
      </c>
      <c r="BY98">
        <v>0</v>
      </c>
      <c r="BZ98">
        <v>0</v>
      </c>
      <c r="CA98" t="s">
        <v>83</v>
      </c>
      <c r="CB98" t="s">
        <v>83</v>
      </c>
      <c r="CC98" t="s">
        <v>83</v>
      </c>
      <c r="CD98">
        <v>0</v>
      </c>
      <c r="CE98">
        <v>8</v>
      </c>
      <c r="CF98">
        <v>2006</v>
      </c>
      <c r="CG98" t="str">
        <f t="shared" si="13"/>
        <v>8/2006</v>
      </c>
      <c r="CH98" t="s">
        <v>110</v>
      </c>
      <c r="CI98" t="s">
        <v>111</v>
      </c>
      <c r="CJ98" s="1">
        <v>214000</v>
      </c>
    </row>
    <row r="99" spans="1:88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 t="str">
        <f t="shared" si="9"/>
        <v>60's</v>
      </c>
      <c r="V99">
        <v>1965</v>
      </c>
      <c r="W99">
        <f t="shared" si="7"/>
        <v>0</v>
      </c>
      <c r="X99" t="str">
        <f t="shared" si="8"/>
        <v>N</v>
      </c>
      <c r="Y99" t="str">
        <f t="shared" si="10"/>
        <v>N</v>
      </c>
      <c r="Z99" t="str">
        <f t="shared" si="11"/>
        <v>N</v>
      </c>
      <c r="AA99" t="str">
        <f t="shared" si="12"/>
        <v>N</v>
      </c>
      <c r="AB99" t="s">
        <v>152</v>
      </c>
      <c r="AC99" t="s">
        <v>94</v>
      </c>
      <c r="AD99" t="s">
        <v>140</v>
      </c>
      <c r="AE99" t="s">
        <v>140</v>
      </c>
      <c r="AF99" t="s">
        <v>96</v>
      </c>
      <c r="AG99">
        <v>48</v>
      </c>
      <c r="AH99" t="s">
        <v>98</v>
      </c>
      <c r="AI99" t="s">
        <v>98</v>
      </c>
      <c r="AJ99" t="s">
        <v>118</v>
      </c>
      <c r="AK99" t="s">
        <v>98</v>
      </c>
      <c r="AL99" t="s">
        <v>98</v>
      </c>
      <c r="AM99" t="s">
        <v>100</v>
      </c>
      <c r="AN99" t="s">
        <v>153</v>
      </c>
      <c r="AO99">
        <v>520</v>
      </c>
      <c r="AP99" t="s">
        <v>102</v>
      </c>
      <c r="AQ99">
        <v>0</v>
      </c>
      <c r="AR99">
        <v>440</v>
      </c>
      <c r="AS99">
        <v>960</v>
      </c>
      <c r="AT99" t="s">
        <v>103</v>
      </c>
      <c r="AU99" t="s">
        <v>98</v>
      </c>
      <c r="AV99" t="s">
        <v>105</v>
      </c>
      <c r="AW99" t="s">
        <v>145</v>
      </c>
      <c r="AX99">
        <v>960</v>
      </c>
      <c r="AY99">
        <v>0</v>
      </c>
      <c r="AZ99">
        <v>0</v>
      </c>
      <c r="BA99">
        <v>960</v>
      </c>
      <c r="BB99">
        <v>1</v>
      </c>
      <c r="BC99">
        <v>0</v>
      </c>
      <c r="BD99">
        <v>1</v>
      </c>
      <c r="BE99">
        <v>0</v>
      </c>
      <c r="BF99">
        <v>3</v>
      </c>
      <c r="BG99">
        <v>1</v>
      </c>
      <c r="BH99" t="s">
        <v>98</v>
      </c>
      <c r="BI99">
        <v>6</v>
      </c>
      <c r="BJ99" t="s">
        <v>107</v>
      </c>
      <c r="BK99">
        <v>0</v>
      </c>
      <c r="BL99" t="s">
        <v>83</v>
      </c>
      <c r="BM99" t="s">
        <v>108</v>
      </c>
      <c r="BN99">
        <v>1965</v>
      </c>
      <c r="BO99" t="s">
        <v>157</v>
      </c>
      <c r="BP99">
        <v>1</v>
      </c>
      <c r="BQ99">
        <v>432</v>
      </c>
      <c r="BR99" t="s">
        <v>98</v>
      </c>
      <c r="BS99" t="s">
        <v>98</v>
      </c>
      <c r="BT99" t="s">
        <v>190</v>
      </c>
      <c r="BU99">
        <v>120</v>
      </c>
      <c r="BV99">
        <v>0</v>
      </c>
      <c r="BW99">
        <v>0</v>
      </c>
      <c r="BX99">
        <v>0</v>
      </c>
      <c r="BY99">
        <v>0</v>
      </c>
      <c r="BZ99">
        <v>0</v>
      </c>
      <c r="CA99" t="s">
        <v>83</v>
      </c>
      <c r="CB99" t="s">
        <v>83</v>
      </c>
      <c r="CC99" t="s">
        <v>83</v>
      </c>
      <c r="CD99">
        <v>0</v>
      </c>
      <c r="CE99">
        <v>5</v>
      </c>
      <c r="CF99">
        <v>2007</v>
      </c>
      <c r="CG99" t="str">
        <f t="shared" si="13"/>
        <v>5/2007</v>
      </c>
      <c r="CH99" t="s">
        <v>110</v>
      </c>
      <c r="CI99" t="s">
        <v>111</v>
      </c>
      <c r="CJ99" s="1">
        <v>94750</v>
      </c>
    </row>
    <row r="100" spans="1:88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 t="str">
        <f t="shared" si="9"/>
        <v>20's</v>
      </c>
      <c r="V100">
        <v>1950</v>
      </c>
      <c r="W100">
        <f t="shared" si="7"/>
        <v>30</v>
      </c>
      <c r="X100" t="str">
        <f t="shared" si="8"/>
        <v>Y</v>
      </c>
      <c r="Y100" t="str">
        <f t="shared" si="10"/>
        <v>N</v>
      </c>
      <c r="Z100" t="str">
        <f t="shared" si="11"/>
        <v>N</v>
      </c>
      <c r="AA100" t="str">
        <f t="shared" si="12"/>
        <v>N</v>
      </c>
      <c r="AB100" t="s">
        <v>93</v>
      </c>
      <c r="AC100" t="s">
        <v>94</v>
      </c>
      <c r="AD100" t="s">
        <v>124</v>
      </c>
      <c r="AE100" t="s">
        <v>124</v>
      </c>
      <c r="AF100" t="s">
        <v>117</v>
      </c>
      <c r="AG100">
        <v>0</v>
      </c>
      <c r="AH100" t="s">
        <v>98</v>
      </c>
      <c r="AI100" t="s">
        <v>98</v>
      </c>
      <c r="AJ100" t="s">
        <v>126</v>
      </c>
      <c r="AK100" t="s">
        <v>98</v>
      </c>
      <c r="AL100" t="s">
        <v>98</v>
      </c>
      <c r="AM100" t="s">
        <v>100</v>
      </c>
      <c r="AN100" t="s">
        <v>119</v>
      </c>
      <c r="AO100">
        <v>108</v>
      </c>
      <c r="AP100" t="s">
        <v>102</v>
      </c>
      <c r="AQ100">
        <v>0</v>
      </c>
      <c r="AR100">
        <v>350</v>
      </c>
      <c r="AS100">
        <v>458</v>
      </c>
      <c r="AT100" t="s">
        <v>103</v>
      </c>
      <c r="AU100" t="s">
        <v>147</v>
      </c>
      <c r="AV100" t="s">
        <v>177</v>
      </c>
      <c r="AW100" t="s">
        <v>106</v>
      </c>
      <c r="AX100">
        <v>835</v>
      </c>
      <c r="AY100">
        <v>0</v>
      </c>
      <c r="AZ100">
        <v>0</v>
      </c>
      <c r="BA100">
        <v>835</v>
      </c>
      <c r="BB100">
        <v>0</v>
      </c>
      <c r="BC100">
        <v>0</v>
      </c>
      <c r="BD100">
        <v>1</v>
      </c>
      <c r="BE100">
        <v>0</v>
      </c>
      <c r="BF100">
        <v>2</v>
      </c>
      <c r="BG100">
        <v>1</v>
      </c>
      <c r="BH100" t="s">
        <v>98</v>
      </c>
      <c r="BI100">
        <v>5</v>
      </c>
      <c r="BJ100" t="s">
        <v>107</v>
      </c>
      <c r="BK100">
        <v>0</v>
      </c>
      <c r="BL100" t="s">
        <v>83</v>
      </c>
      <c r="BM100" t="s">
        <v>209</v>
      </c>
      <c r="BN100">
        <v>1920</v>
      </c>
      <c r="BO100" t="s">
        <v>102</v>
      </c>
      <c r="BP100">
        <v>1</v>
      </c>
      <c r="BQ100">
        <v>366</v>
      </c>
      <c r="BR100" t="s">
        <v>147</v>
      </c>
      <c r="BS100" t="s">
        <v>98</v>
      </c>
      <c r="BT100" t="s">
        <v>105</v>
      </c>
      <c r="BU100">
        <v>0</v>
      </c>
      <c r="BV100">
        <v>0</v>
      </c>
      <c r="BW100">
        <v>77</v>
      </c>
      <c r="BX100">
        <v>0</v>
      </c>
      <c r="BY100">
        <v>0</v>
      </c>
      <c r="BZ100">
        <v>0</v>
      </c>
      <c r="CA100" t="s">
        <v>83</v>
      </c>
      <c r="CB100" t="s">
        <v>83</v>
      </c>
      <c r="CC100" t="s">
        <v>135</v>
      </c>
      <c r="CD100">
        <v>400</v>
      </c>
      <c r="CE100">
        <v>5</v>
      </c>
      <c r="CF100">
        <v>2010</v>
      </c>
      <c r="CG100" t="str">
        <f t="shared" si="13"/>
        <v>5/2010</v>
      </c>
      <c r="CH100" t="s">
        <v>173</v>
      </c>
      <c r="CI100" t="s">
        <v>128</v>
      </c>
      <c r="CJ100" s="1">
        <v>83000</v>
      </c>
    </row>
    <row r="101" spans="1:88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 t="str">
        <f t="shared" si="9"/>
        <v>50's</v>
      </c>
      <c r="V101">
        <v>1959</v>
      </c>
      <c r="W101">
        <f t="shared" si="7"/>
        <v>0</v>
      </c>
      <c r="X101" t="str">
        <f t="shared" si="8"/>
        <v>N</v>
      </c>
      <c r="Y101" t="str">
        <f t="shared" si="10"/>
        <v>N</v>
      </c>
      <c r="Z101" t="str">
        <f t="shared" si="11"/>
        <v>N</v>
      </c>
      <c r="AA101" t="str">
        <f t="shared" si="12"/>
        <v>N</v>
      </c>
      <c r="AB101" t="s">
        <v>93</v>
      </c>
      <c r="AC101" t="s">
        <v>94</v>
      </c>
      <c r="AD101" t="s">
        <v>161</v>
      </c>
      <c r="AE101" t="s">
        <v>161</v>
      </c>
      <c r="AF101" t="s">
        <v>117</v>
      </c>
      <c r="AG101">
        <v>0</v>
      </c>
      <c r="AH101" t="s">
        <v>98</v>
      </c>
      <c r="AI101" t="s">
        <v>98</v>
      </c>
      <c r="AJ101" t="s">
        <v>118</v>
      </c>
      <c r="AK101" t="s">
        <v>98</v>
      </c>
      <c r="AL101" t="s">
        <v>98</v>
      </c>
      <c r="AM101" t="s">
        <v>100</v>
      </c>
      <c r="AN101" t="s">
        <v>119</v>
      </c>
      <c r="AO101">
        <v>569</v>
      </c>
      <c r="AP101" t="s">
        <v>102</v>
      </c>
      <c r="AQ101">
        <v>0</v>
      </c>
      <c r="AR101">
        <v>381</v>
      </c>
      <c r="AS101">
        <v>950</v>
      </c>
      <c r="AT101" t="s">
        <v>103</v>
      </c>
      <c r="AU101" t="s">
        <v>147</v>
      </c>
      <c r="AV101" t="s">
        <v>105</v>
      </c>
      <c r="AW101" t="s">
        <v>106</v>
      </c>
      <c r="AX101">
        <v>1225</v>
      </c>
      <c r="AY101">
        <v>0</v>
      </c>
      <c r="AZ101">
        <v>0</v>
      </c>
      <c r="BA101">
        <v>1225</v>
      </c>
      <c r="BB101">
        <v>1</v>
      </c>
      <c r="BC101">
        <v>0</v>
      </c>
      <c r="BD101">
        <v>1</v>
      </c>
      <c r="BE101">
        <v>1</v>
      </c>
      <c r="BF101">
        <v>3</v>
      </c>
      <c r="BG101">
        <v>1</v>
      </c>
      <c r="BH101" t="s">
        <v>98</v>
      </c>
      <c r="BI101">
        <v>6</v>
      </c>
      <c r="BJ101" t="s">
        <v>107</v>
      </c>
      <c r="BK101">
        <v>0</v>
      </c>
      <c r="BL101" t="s">
        <v>83</v>
      </c>
      <c r="BM101" t="s">
        <v>83</v>
      </c>
      <c r="BN101" t="s">
        <v>83</v>
      </c>
      <c r="BO101" t="s">
        <v>83</v>
      </c>
      <c r="BP101">
        <v>0</v>
      </c>
      <c r="BQ101">
        <v>0</v>
      </c>
      <c r="BR101" t="s">
        <v>83</v>
      </c>
      <c r="BS101" t="s">
        <v>83</v>
      </c>
      <c r="BT101" t="s">
        <v>105</v>
      </c>
      <c r="BU101">
        <v>352</v>
      </c>
      <c r="BV101">
        <v>0</v>
      </c>
      <c r="BW101">
        <v>0</v>
      </c>
      <c r="BX101">
        <v>0</v>
      </c>
      <c r="BY101">
        <v>0</v>
      </c>
      <c r="BZ101">
        <v>0</v>
      </c>
      <c r="CA101" t="s">
        <v>83</v>
      </c>
      <c r="CB101" t="s">
        <v>83</v>
      </c>
      <c r="CC101" t="s">
        <v>135</v>
      </c>
      <c r="CD101">
        <v>400</v>
      </c>
      <c r="CE101">
        <v>1</v>
      </c>
      <c r="CF101">
        <v>2010</v>
      </c>
      <c r="CG101" t="str">
        <f t="shared" si="13"/>
        <v>1/2010</v>
      </c>
      <c r="CH101" t="s">
        <v>110</v>
      </c>
      <c r="CI101" t="s">
        <v>111</v>
      </c>
      <c r="CJ101" s="1">
        <v>128950</v>
      </c>
    </row>
    <row r="102" spans="1:88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 t="str">
        <f t="shared" si="9"/>
        <v>70's</v>
      </c>
      <c r="V102">
        <v>2001</v>
      </c>
      <c r="W102">
        <f t="shared" si="7"/>
        <v>24</v>
      </c>
      <c r="X102" t="str">
        <f t="shared" si="8"/>
        <v>Y</v>
      </c>
      <c r="Y102" t="str">
        <f t="shared" si="10"/>
        <v>N</v>
      </c>
      <c r="Z102" t="str">
        <f t="shared" si="11"/>
        <v>Y</v>
      </c>
      <c r="AA102" t="str">
        <f t="shared" si="12"/>
        <v>Y</v>
      </c>
      <c r="AB102" t="s">
        <v>93</v>
      </c>
      <c r="AC102" t="s">
        <v>94</v>
      </c>
      <c r="AD102" t="s">
        <v>161</v>
      </c>
      <c r="AE102" t="s">
        <v>161</v>
      </c>
      <c r="AF102" t="s">
        <v>96</v>
      </c>
      <c r="AG102">
        <v>28</v>
      </c>
      <c r="AH102" t="s">
        <v>98</v>
      </c>
      <c r="AI102" t="s">
        <v>98</v>
      </c>
      <c r="AJ102" t="s">
        <v>99</v>
      </c>
      <c r="AK102" t="s">
        <v>98</v>
      </c>
      <c r="AL102" t="s">
        <v>98</v>
      </c>
      <c r="AM102" t="s">
        <v>121</v>
      </c>
      <c r="AN102" t="s">
        <v>119</v>
      </c>
      <c r="AO102">
        <v>1200</v>
      </c>
      <c r="AP102" t="s">
        <v>102</v>
      </c>
      <c r="AQ102">
        <v>0</v>
      </c>
      <c r="AR102">
        <v>410</v>
      </c>
      <c r="AS102">
        <v>1610</v>
      </c>
      <c r="AT102" t="s">
        <v>103</v>
      </c>
      <c r="AU102" t="s">
        <v>97</v>
      </c>
      <c r="AV102" t="s">
        <v>105</v>
      </c>
      <c r="AW102" t="s">
        <v>106</v>
      </c>
      <c r="AX102">
        <v>1610</v>
      </c>
      <c r="AY102">
        <v>0</v>
      </c>
      <c r="AZ102">
        <v>0</v>
      </c>
      <c r="BA102">
        <v>1610</v>
      </c>
      <c r="BB102">
        <v>1</v>
      </c>
      <c r="BC102">
        <v>0</v>
      </c>
      <c r="BD102">
        <v>2</v>
      </c>
      <c r="BE102">
        <v>0</v>
      </c>
      <c r="BF102">
        <v>3</v>
      </c>
      <c r="BG102">
        <v>1</v>
      </c>
      <c r="BH102" t="s">
        <v>97</v>
      </c>
      <c r="BI102">
        <v>6</v>
      </c>
      <c r="BJ102" t="s">
        <v>107</v>
      </c>
      <c r="BK102">
        <v>2</v>
      </c>
      <c r="BL102" t="s">
        <v>98</v>
      </c>
      <c r="BM102" t="s">
        <v>108</v>
      </c>
      <c r="BN102">
        <v>1977</v>
      </c>
      <c r="BO102" t="s">
        <v>109</v>
      </c>
      <c r="BP102">
        <v>2</v>
      </c>
      <c r="BQ102">
        <v>480</v>
      </c>
      <c r="BR102" t="s">
        <v>98</v>
      </c>
      <c r="BS102" t="s">
        <v>98</v>
      </c>
      <c r="BT102" t="s">
        <v>105</v>
      </c>
      <c r="BU102">
        <v>168</v>
      </c>
      <c r="BV102">
        <v>68</v>
      </c>
      <c r="BW102">
        <v>0</v>
      </c>
      <c r="BX102">
        <v>0</v>
      </c>
      <c r="BY102">
        <v>0</v>
      </c>
      <c r="BZ102">
        <v>0</v>
      </c>
      <c r="CA102" t="s">
        <v>83</v>
      </c>
      <c r="CB102" t="s">
        <v>83</v>
      </c>
      <c r="CC102" t="s">
        <v>83</v>
      </c>
      <c r="CD102">
        <v>0</v>
      </c>
      <c r="CE102">
        <v>2</v>
      </c>
      <c r="CF102">
        <v>2010</v>
      </c>
      <c r="CG102" t="str">
        <f t="shared" si="13"/>
        <v>2/2010</v>
      </c>
      <c r="CH102" t="s">
        <v>110</v>
      </c>
      <c r="CI102" t="s">
        <v>111</v>
      </c>
      <c r="CJ102" s="1">
        <v>205000</v>
      </c>
    </row>
    <row r="103" spans="1:88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 t="str">
        <f t="shared" si="9"/>
        <v>80's</v>
      </c>
      <c r="V103">
        <v>1985</v>
      </c>
      <c r="W103">
        <f t="shared" si="7"/>
        <v>0</v>
      </c>
      <c r="X103" t="str">
        <f t="shared" si="8"/>
        <v>N</v>
      </c>
      <c r="Y103" t="str">
        <f t="shared" si="10"/>
        <v>N</v>
      </c>
      <c r="Z103" t="str">
        <f t="shared" si="11"/>
        <v>N</v>
      </c>
      <c r="AA103" t="str">
        <f t="shared" si="12"/>
        <v>N</v>
      </c>
      <c r="AB103" t="s">
        <v>93</v>
      </c>
      <c r="AC103" t="s">
        <v>94</v>
      </c>
      <c r="AD103" t="s">
        <v>140</v>
      </c>
      <c r="AE103" t="s">
        <v>140</v>
      </c>
      <c r="AF103" t="s">
        <v>96</v>
      </c>
      <c r="AG103">
        <v>336</v>
      </c>
      <c r="AH103" t="s">
        <v>97</v>
      </c>
      <c r="AI103" t="s">
        <v>98</v>
      </c>
      <c r="AJ103" t="s">
        <v>118</v>
      </c>
      <c r="AK103" t="s">
        <v>97</v>
      </c>
      <c r="AL103" t="s">
        <v>98</v>
      </c>
      <c r="AM103" t="s">
        <v>100</v>
      </c>
      <c r="AN103" t="s">
        <v>102</v>
      </c>
      <c r="AO103">
        <v>0</v>
      </c>
      <c r="AP103" t="s">
        <v>102</v>
      </c>
      <c r="AQ103">
        <v>0</v>
      </c>
      <c r="AR103">
        <v>741</v>
      </c>
      <c r="AS103">
        <v>741</v>
      </c>
      <c r="AT103" t="s">
        <v>103</v>
      </c>
      <c r="AU103" t="s">
        <v>98</v>
      </c>
      <c r="AV103" t="s">
        <v>105</v>
      </c>
      <c r="AW103" t="s">
        <v>106</v>
      </c>
      <c r="AX103">
        <v>977</v>
      </c>
      <c r="AY103">
        <v>755</v>
      </c>
      <c r="AZ103">
        <v>0</v>
      </c>
      <c r="BA103">
        <v>1732</v>
      </c>
      <c r="BB103">
        <v>0</v>
      </c>
      <c r="BC103">
        <v>0</v>
      </c>
      <c r="BD103">
        <v>2</v>
      </c>
      <c r="BE103">
        <v>1</v>
      </c>
      <c r="BF103">
        <v>3</v>
      </c>
      <c r="BG103">
        <v>1</v>
      </c>
      <c r="BH103" t="s">
        <v>97</v>
      </c>
      <c r="BI103">
        <v>7</v>
      </c>
      <c r="BJ103" t="s">
        <v>107</v>
      </c>
      <c r="BK103">
        <v>1</v>
      </c>
      <c r="BL103" t="s">
        <v>98</v>
      </c>
      <c r="BM103" t="s">
        <v>108</v>
      </c>
      <c r="BN103">
        <v>1985</v>
      </c>
      <c r="BO103" t="s">
        <v>157</v>
      </c>
      <c r="BP103">
        <v>2</v>
      </c>
      <c r="BQ103">
        <v>476</v>
      </c>
      <c r="BR103" t="s">
        <v>98</v>
      </c>
      <c r="BS103" t="s">
        <v>98</v>
      </c>
      <c r="BT103" t="s">
        <v>105</v>
      </c>
      <c r="BU103">
        <v>192</v>
      </c>
      <c r="BV103">
        <v>46</v>
      </c>
      <c r="BW103">
        <v>0</v>
      </c>
      <c r="BX103">
        <v>0</v>
      </c>
      <c r="BY103">
        <v>0</v>
      </c>
      <c r="BZ103">
        <v>0</v>
      </c>
      <c r="CA103" t="s">
        <v>83</v>
      </c>
      <c r="CB103" t="s">
        <v>83</v>
      </c>
      <c r="CC103" t="s">
        <v>83</v>
      </c>
      <c r="CD103">
        <v>0</v>
      </c>
      <c r="CE103">
        <v>6</v>
      </c>
      <c r="CF103">
        <v>2010</v>
      </c>
      <c r="CG103" t="str">
        <f t="shared" si="13"/>
        <v>6/2010</v>
      </c>
      <c r="CH103" t="s">
        <v>110</v>
      </c>
      <c r="CI103" t="s">
        <v>111</v>
      </c>
      <c r="CJ103" s="1">
        <v>178000</v>
      </c>
    </row>
    <row r="104" spans="1:88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 t="str">
        <f t="shared" si="9"/>
        <v>70's</v>
      </c>
      <c r="V104">
        <v>1979</v>
      </c>
      <c r="W104">
        <f t="shared" si="7"/>
        <v>0</v>
      </c>
      <c r="X104" t="str">
        <f t="shared" si="8"/>
        <v>N</v>
      </c>
      <c r="Y104" t="str">
        <f t="shared" si="10"/>
        <v>N</v>
      </c>
      <c r="Z104" t="str">
        <f t="shared" si="11"/>
        <v>N</v>
      </c>
      <c r="AA104" t="str">
        <f t="shared" si="12"/>
        <v>N</v>
      </c>
      <c r="AB104" t="s">
        <v>93</v>
      </c>
      <c r="AC104" t="s">
        <v>94</v>
      </c>
      <c r="AD104" t="s">
        <v>140</v>
      </c>
      <c r="AE104" t="s">
        <v>140</v>
      </c>
      <c r="AF104" t="s">
        <v>117</v>
      </c>
      <c r="AG104">
        <v>0</v>
      </c>
      <c r="AH104" t="s">
        <v>98</v>
      </c>
      <c r="AI104" t="s">
        <v>147</v>
      </c>
      <c r="AJ104" t="s">
        <v>168</v>
      </c>
      <c r="AK104" t="s">
        <v>83</v>
      </c>
      <c r="AL104" t="s">
        <v>83</v>
      </c>
      <c r="AM104" t="s">
        <v>83</v>
      </c>
      <c r="AN104" t="s">
        <v>83</v>
      </c>
      <c r="AO104">
        <v>0</v>
      </c>
      <c r="AP104" t="s">
        <v>83</v>
      </c>
      <c r="AQ104">
        <v>0</v>
      </c>
      <c r="AR104">
        <v>0</v>
      </c>
      <c r="AS104">
        <v>0</v>
      </c>
      <c r="AT104" t="s">
        <v>103</v>
      </c>
      <c r="AU104" t="s">
        <v>98</v>
      </c>
      <c r="AV104" t="s">
        <v>105</v>
      </c>
      <c r="AW104" t="s">
        <v>106</v>
      </c>
      <c r="AX104">
        <v>1535</v>
      </c>
      <c r="AY104">
        <v>0</v>
      </c>
      <c r="AZ104">
        <v>0</v>
      </c>
      <c r="BA104">
        <v>1535</v>
      </c>
      <c r="BB104">
        <v>0</v>
      </c>
      <c r="BC104">
        <v>0</v>
      </c>
      <c r="BD104">
        <v>2</v>
      </c>
      <c r="BE104">
        <v>0</v>
      </c>
      <c r="BF104">
        <v>4</v>
      </c>
      <c r="BG104">
        <v>2</v>
      </c>
      <c r="BH104" t="s">
        <v>98</v>
      </c>
      <c r="BI104">
        <v>8</v>
      </c>
      <c r="BJ104" t="s">
        <v>107</v>
      </c>
      <c r="BK104">
        <v>0</v>
      </c>
      <c r="BL104" t="s">
        <v>83</v>
      </c>
      <c r="BM104" t="s">
        <v>108</v>
      </c>
      <c r="BN104">
        <v>1979</v>
      </c>
      <c r="BO104" t="s">
        <v>102</v>
      </c>
      <c r="BP104">
        <v>2</v>
      </c>
      <c r="BQ104">
        <v>410</v>
      </c>
      <c r="BR104" t="s">
        <v>98</v>
      </c>
      <c r="BS104" t="s">
        <v>98</v>
      </c>
      <c r="BT104" t="s">
        <v>105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 t="s">
        <v>83</v>
      </c>
      <c r="CB104" t="s">
        <v>83</v>
      </c>
      <c r="CC104" t="s">
        <v>83</v>
      </c>
      <c r="CD104">
        <v>0</v>
      </c>
      <c r="CE104">
        <v>6</v>
      </c>
      <c r="CF104">
        <v>2009</v>
      </c>
      <c r="CG104" t="str">
        <f t="shared" si="13"/>
        <v>6/2009</v>
      </c>
      <c r="CH104" t="s">
        <v>110</v>
      </c>
      <c r="CI104" t="s">
        <v>210</v>
      </c>
      <c r="CJ104" s="1">
        <v>118964</v>
      </c>
    </row>
    <row r="105" spans="1:88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 t="str">
        <f t="shared" si="9"/>
        <v>2000's</v>
      </c>
      <c r="V105">
        <v>2009</v>
      </c>
      <c r="W105">
        <f t="shared" si="7"/>
        <v>0</v>
      </c>
      <c r="X105" t="str">
        <f t="shared" si="8"/>
        <v>N</v>
      </c>
      <c r="Y105" t="str">
        <f t="shared" si="10"/>
        <v>Y</v>
      </c>
      <c r="Z105" t="str">
        <f t="shared" si="11"/>
        <v>Y</v>
      </c>
      <c r="AA105" t="str">
        <f t="shared" si="12"/>
        <v>Y</v>
      </c>
      <c r="AB105" t="s">
        <v>93</v>
      </c>
      <c r="AC105" t="s">
        <v>94</v>
      </c>
      <c r="AD105" t="s">
        <v>95</v>
      </c>
      <c r="AE105" t="s">
        <v>95</v>
      </c>
      <c r="AF105" t="s">
        <v>117</v>
      </c>
      <c r="AG105">
        <v>0</v>
      </c>
      <c r="AH105" t="s">
        <v>98</v>
      </c>
      <c r="AI105" t="s">
        <v>98</v>
      </c>
      <c r="AJ105" t="s">
        <v>99</v>
      </c>
      <c r="AK105" t="s">
        <v>97</v>
      </c>
      <c r="AL105" t="s">
        <v>98</v>
      </c>
      <c r="AM105" t="s">
        <v>100</v>
      </c>
      <c r="AN105" t="s">
        <v>102</v>
      </c>
      <c r="AO105">
        <v>0</v>
      </c>
      <c r="AP105" t="s">
        <v>102</v>
      </c>
      <c r="AQ105">
        <v>0</v>
      </c>
      <c r="AR105">
        <v>1226</v>
      </c>
      <c r="AS105">
        <v>1226</v>
      </c>
      <c r="AT105" t="s">
        <v>103</v>
      </c>
      <c r="AU105" t="s">
        <v>104</v>
      </c>
      <c r="AV105" t="s">
        <v>105</v>
      </c>
      <c r="AW105" t="s">
        <v>106</v>
      </c>
      <c r="AX105">
        <v>1226</v>
      </c>
      <c r="AY105">
        <v>0</v>
      </c>
      <c r="AZ105">
        <v>0</v>
      </c>
      <c r="BA105">
        <v>1226</v>
      </c>
      <c r="BB105">
        <v>0</v>
      </c>
      <c r="BC105">
        <v>0</v>
      </c>
      <c r="BD105">
        <v>2</v>
      </c>
      <c r="BE105">
        <v>0</v>
      </c>
      <c r="BF105">
        <v>3</v>
      </c>
      <c r="BG105">
        <v>1</v>
      </c>
      <c r="BH105" t="s">
        <v>97</v>
      </c>
      <c r="BI105">
        <v>6</v>
      </c>
      <c r="BJ105" t="s">
        <v>107</v>
      </c>
      <c r="BK105">
        <v>0</v>
      </c>
      <c r="BL105" t="s">
        <v>83</v>
      </c>
      <c r="BM105" t="s">
        <v>108</v>
      </c>
      <c r="BN105">
        <v>2009</v>
      </c>
      <c r="BO105" t="s">
        <v>109</v>
      </c>
      <c r="BP105">
        <v>3</v>
      </c>
      <c r="BQ105">
        <v>740</v>
      </c>
      <c r="BR105" t="s">
        <v>98</v>
      </c>
      <c r="BS105" t="s">
        <v>98</v>
      </c>
      <c r="BT105" t="s">
        <v>105</v>
      </c>
      <c r="BU105">
        <v>0</v>
      </c>
      <c r="BV105">
        <v>36</v>
      </c>
      <c r="BW105">
        <v>0</v>
      </c>
      <c r="BX105">
        <v>0</v>
      </c>
      <c r="BY105">
        <v>0</v>
      </c>
      <c r="BZ105">
        <v>0</v>
      </c>
      <c r="CA105" t="s">
        <v>83</v>
      </c>
      <c r="CB105" t="s">
        <v>83</v>
      </c>
      <c r="CC105" t="s">
        <v>83</v>
      </c>
      <c r="CD105">
        <v>0</v>
      </c>
      <c r="CE105">
        <v>5</v>
      </c>
      <c r="CF105">
        <v>2010</v>
      </c>
      <c r="CG105" t="str">
        <f t="shared" si="13"/>
        <v>5/2010</v>
      </c>
      <c r="CH105" t="s">
        <v>110</v>
      </c>
      <c r="CI105" t="s">
        <v>111</v>
      </c>
      <c r="CJ105" s="1">
        <v>198900</v>
      </c>
    </row>
    <row r="106" spans="1:88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 t="str">
        <f t="shared" si="9"/>
        <v>30's</v>
      </c>
      <c r="V106">
        <v>1950</v>
      </c>
      <c r="W106">
        <f t="shared" si="7"/>
        <v>19</v>
      </c>
      <c r="X106" t="str">
        <f t="shared" si="8"/>
        <v>Y</v>
      </c>
      <c r="Y106" t="str">
        <f t="shared" si="10"/>
        <v>N</v>
      </c>
      <c r="Z106" t="str">
        <f t="shared" si="11"/>
        <v>N</v>
      </c>
      <c r="AA106" t="str">
        <f t="shared" si="12"/>
        <v>N</v>
      </c>
      <c r="AB106" t="s">
        <v>93</v>
      </c>
      <c r="AC106" t="s">
        <v>94</v>
      </c>
      <c r="AD106" t="s">
        <v>203</v>
      </c>
      <c r="AE106" t="s">
        <v>203</v>
      </c>
      <c r="AF106" t="s">
        <v>96</v>
      </c>
      <c r="AG106">
        <v>600</v>
      </c>
      <c r="AH106" t="s">
        <v>98</v>
      </c>
      <c r="AI106" t="s">
        <v>147</v>
      </c>
      <c r="AJ106" t="s">
        <v>99</v>
      </c>
      <c r="AK106" t="s">
        <v>98</v>
      </c>
      <c r="AL106" t="s">
        <v>98</v>
      </c>
      <c r="AM106" t="s">
        <v>100</v>
      </c>
      <c r="AN106" t="s">
        <v>172</v>
      </c>
      <c r="AO106">
        <v>224</v>
      </c>
      <c r="AP106" t="s">
        <v>102</v>
      </c>
      <c r="AQ106">
        <v>0</v>
      </c>
      <c r="AR106">
        <v>816</v>
      </c>
      <c r="AS106">
        <v>1040</v>
      </c>
      <c r="AT106" t="s">
        <v>103</v>
      </c>
      <c r="AU106" t="s">
        <v>104</v>
      </c>
      <c r="AV106" t="s">
        <v>105</v>
      </c>
      <c r="AW106" t="s">
        <v>145</v>
      </c>
      <c r="AX106">
        <v>1226</v>
      </c>
      <c r="AY106">
        <v>592</v>
      </c>
      <c r="AZ106">
        <v>0</v>
      </c>
      <c r="BA106">
        <v>1818</v>
      </c>
      <c r="BB106">
        <v>0</v>
      </c>
      <c r="BC106">
        <v>0</v>
      </c>
      <c r="BD106">
        <v>1</v>
      </c>
      <c r="BE106">
        <v>1</v>
      </c>
      <c r="BF106">
        <v>4</v>
      </c>
      <c r="BG106">
        <v>1</v>
      </c>
      <c r="BH106" t="s">
        <v>98</v>
      </c>
      <c r="BI106">
        <v>7</v>
      </c>
      <c r="BJ106" t="s">
        <v>107</v>
      </c>
      <c r="BK106">
        <v>2</v>
      </c>
      <c r="BL106" t="s">
        <v>98</v>
      </c>
      <c r="BM106" t="s">
        <v>127</v>
      </c>
      <c r="BN106">
        <v>1951</v>
      </c>
      <c r="BO106" t="s">
        <v>102</v>
      </c>
      <c r="BP106">
        <v>1</v>
      </c>
      <c r="BQ106">
        <v>240</v>
      </c>
      <c r="BR106" t="s">
        <v>98</v>
      </c>
      <c r="BS106" t="s">
        <v>98</v>
      </c>
      <c r="BT106" t="s">
        <v>105</v>
      </c>
      <c r="BU106">
        <v>0</v>
      </c>
      <c r="BV106">
        <v>0</v>
      </c>
      <c r="BW106">
        <v>0</v>
      </c>
      <c r="BX106">
        <v>0</v>
      </c>
      <c r="BY106">
        <v>184</v>
      </c>
      <c r="BZ106">
        <v>0</v>
      </c>
      <c r="CA106" t="s">
        <v>83</v>
      </c>
      <c r="CB106" t="s">
        <v>83</v>
      </c>
      <c r="CC106" t="s">
        <v>83</v>
      </c>
      <c r="CD106">
        <v>0</v>
      </c>
      <c r="CE106">
        <v>6</v>
      </c>
      <c r="CF106">
        <v>2007</v>
      </c>
      <c r="CG106" t="str">
        <f t="shared" si="13"/>
        <v>6/2007</v>
      </c>
      <c r="CH106" t="s">
        <v>110</v>
      </c>
      <c r="CI106" t="s">
        <v>111</v>
      </c>
      <c r="CJ106" s="1">
        <v>169500</v>
      </c>
    </row>
    <row r="107" spans="1:88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 t="str">
        <f t="shared" si="9"/>
        <v>2000's</v>
      </c>
      <c r="V107">
        <v>2004</v>
      </c>
      <c r="W107">
        <f t="shared" si="7"/>
        <v>1</v>
      </c>
      <c r="X107" t="str">
        <f t="shared" si="8"/>
        <v>Y</v>
      </c>
      <c r="Y107" t="str">
        <f t="shared" si="10"/>
        <v>N</v>
      </c>
      <c r="Z107" t="str">
        <f t="shared" si="11"/>
        <v>Y</v>
      </c>
      <c r="AA107" t="str">
        <f t="shared" si="12"/>
        <v>Y</v>
      </c>
      <c r="AB107" t="s">
        <v>152</v>
      </c>
      <c r="AC107" t="s">
        <v>94</v>
      </c>
      <c r="AD107" t="s">
        <v>95</v>
      </c>
      <c r="AE107" t="s">
        <v>95</v>
      </c>
      <c r="AF107" t="s">
        <v>96</v>
      </c>
      <c r="AG107">
        <v>768</v>
      </c>
      <c r="AH107" t="s">
        <v>97</v>
      </c>
      <c r="AI107" t="s">
        <v>98</v>
      </c>
      <c r="AJ107" t="s">
        <v>99</v>
      </c>
      <c r="AK107" t="s">
        <v>104</v>
      </c>
      <c r="AL107" t="s">
        <v>98</v>
      </c>
      <c r="AM107" t="s">
        <v>100</v>
      </c>
      <c r="AN107" t="s">
        <v>102</v>
      </c>
      <c r="AO107">
        <v>0</v>
      </c>
      <c r="AP107" t="s">
        <v>102</v>
      </c>
      <c r="AQ107">
        <v>0</v>
      </c>
      <c r="AR107">
        <v>1053</v>
      </c>
      <c r="AS107">
        <v>1053</v>
      </c>
      <c r="AT107" t="s">
        <v>103</v>
      </c>
      <c r="AU107" t="s">
        <v>104</v>
      </c>
      <c r="AV107" t="s">
        <v>105</v>
      </c>
      <c r="AW107" t="s">
        <v>106</v>
      </c>
      <c r="AX107">
        <v>1053</v>
      </c>
      <c r="AY107">
        <v>939</v>
      </c>
      <c r="AZ107">
        <v>0</v>
      </c>
      <c r="BA107">
        <v>1992</v>
      </c>
      <c r="BB107">
        <v>0</v>
      </c>
      <c r="BC107">
        <v>0</v>
      </c>
      <c r="BD107">
        <v>2</v>
      </c>
      <c r="BE107">
        <v>1</v>
      </c>
      <c r="BF107">
        <v>3</v>
      </c>
      <c r="BG107">
        <v>1</v>
      </c>
      <c r="BH107" t="s">
        <v>97</v>
      </c>
      <c r="BI107">
        <v>9</v>
      </c>
      <c r="BJ107" t="s">
        <v>107</v>
      </c>
      <c r="BK107">
        <v>1</v>
      </c>
      <c r="BL107" t="s">
        <v>97</v>
      </c>
      <c r="BM107" t="s">
        <v>108</v>
      </c>
      <c r="BN107">
        <v>2003</v>
      </c>
      <c r="BO107" t="s">
        <v>109</v>
      </c>
      <c r="BP107">
        <v>2</v>
      </c>
      <c r="BQ107">
        <v>648</v>
      </c>
      <c r="BR107" t="s">
        <v>98</v>
      </c>
      <c r="BS107" t="s">
        <v>98</v>
      </c>
      <c r="BT107" t="s">
        <v>105</v>
      </c>
      <c r="BU107">
        <v>140</v>
      </c>
      <c r="BV107">
        <v>45</v>
      </c>
      <c r="BW107">
        <v>0</v>
      </c>
      <c r="BX107">
        <v>0</v>
      </c>
      <c r="BY107">
        <v>0</v>
      </c>
      <c r="BZ107">
        <v>0</v>
      </c>
      <c r="CA107" t="s">
        <v>83</v>
      </c>
      <c r="CB107" t="s">
        <v>83</v>
      </c>
      <c r="CC107" t="s">
        <v>83</v>
      </c>
      <c r="CD107">
        <v>0</v>
      </c>
      <c r="CE107">
        <v>8</v>
      </c>
      <c r="CF107">
        <v>2008</v>
      </c>
      <c r="CG107" t="str">
        <f t="shared" si="13"/>
        <v>8/2008</v>
      </c>
      <c r="CH107" t="s">
        <v>110</v>
      </c>
      <c r="CI107" t="s">
        <v>111</v>
      </c>
      <c r="CJ107" s="1">
        <v>250000</v>
      </c>
    </row>
    <row r="108" spans="1:88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 t="str">
        <f t="shared" si="9"/>
        <v>1880's</v>
      </c>
      <c r="V108">
        <v>1995</v>
      </c>
      <c r="W108">
        <f t="shared" si="7"/>
        <v>110</v>
      </c>
      <c r="X108" t="str">
        <f t="shared" si="8"/>
        <v>Y</v>
      </c>
      <c r="Y108" t="str">
        <f t="shared" si="10"/>
        <v>N</v>
      </c>
      <c r="Z108" t="str">
        <f t="shared" si="11"/>
        <v>N</v>
      </c>
      <c r="AA108" t="str">
        <f t="shared" si="12"/>
        <v>Y</v>
      </c>
      <c r="AB108" t="s">
        <v>211</v>
      </c>
      <c r="AC108" t="s">
        <v>94</v>
      </c>
      <c r="AD108" t="s">
        <v>95</v>
      </c>
      <c r="AE108" t="s">
        <v>95</v>
      </c>
      <c r="AF108" t="s">
        <v>117</v>
      </c>
      <c r="AG108">
        <v>0</v>
      </c>
      <c r="AH108" t="s">
        <v>98</v>
      </c>
      <c r="AI108" t="s">
        <v>98</v>
      </c>
      <c r="AJ108" t="s">
        <v>126</v>
      </c>
      <c r="AK108" t="s">
        <v>147</v>
      </c>
      <c r="AL108" t="s">
        <v>98</v>
      </c>
      <c r="AM108" t="s">
        <v>100</v>
      </c>
      <c r="AN108" t="s">
        <v>102</v>
      </c>
      <c r="AO108">
        <v>0</v>
      </c>
      <c r="AP108" t="s">
        <v>102</v>
      </c>
      <c r="AQ108">
        <v>0</v>
      </c>
      <c r="AR108">
        <v>641</v>
      </c>
      <c r="AS108">
        <v>641</v>
      </c>
      <c r="AT108" t="s">
        <v>103</v>
      </c>
      <c r="AU108" t="s">
        <v>97</v>
      </c>
      <c r="AV108" t="s">
        <v>105</v>
      </c>
      <c r="AW108" t="s">
        <v>106</v>
      </c>
      <c r="AX108">
        <v>1047</v>
      </c>
      <c r="AY108">
        <v>0</v>
      </c>
      <c r="AZ108">
        <v>0</v>
      </c>
      <c r="BA108">
        <v>1047</v>
      </c>
      <c r="BB108">
        <v>0</v>
      </c>
      <c r="BC108">
        <v>0</v>
      </c>
      <c r="BD108">
        <v>1</v>
      </c>
      <c r="BE108">
        <v>0</v>
      </c>
      <c r="BF108">
        <v>2</v>
      </c>
      <c r="BG108">
        <v>1</v>
      </c>
      <c r="BH108" t="s">
        <v>98</v>
      </c>
      <c r="BI108">
        <v>6</v>
      </c>
      <c r="BJ108" t="s">
        <v>107</v>
      </c>
      <c r="BK108">
        <v>0</v>
      </c>
      <c r="BL108" t="s">
        <v>83</v>
      </c>
      <c r="BM108" t="s">
        <v>127</v>
      </c>
      <c r="BN108">
        <v>1954</v>
      </c>
      <c r="BO108" t="s">
        <v>102</v>
      </c>
      <c r="BP108">
        <v>1</v>
      </c>
      <c r="BQ108">
        <v>273</v>
      </c>
      <c r="BR108" t="s">
        <v>147</v>
      </c>
      <c r="BS108" t="s">
        <v>147</v>
      </c>
      <c r="BT108" t="s">
        <v>177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 t="s">
        <v>83</v>
      </c>
      <c r="CB108" t="s">
        <v>83</v>
      </c>
      <c r="CC108" t="s">
        <v>135</v>
      </c>
      <c r="CD108">
        <v>450</v>
      </c>
      <c r="CE108">
        <v>8</v>
      </c>
      <c r="CF108">
        <v>2007</v>
      </c>
      <c r="CG108" t="str">
        <f t="shared" si="13"/>
        <v>8/2007</v>
      </c>
      <c r="CH108" t="s">
        <v>110</v>
      </c>
      <c r="CI108" t="s">
        <v>111</v>
      </c>
      <c r="CJ108" s="1">
        <v>100000</v>
      </c>
    </row>
    <row r="109" spans="1:88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 t="str">
        <f t="shared" si="9"/>
        <v>40's</v>
      </c>
      <c r="V109">
        <v>1950</v>
      </c>
      <c r="W109">
        <f t="shared" si="7"/>
        <v>2</v>
      </c>
      <c r="X109" t="str">
        <f t="shared" si="8"/>
        <v>Y</v>
      </c>
      <c r="Y109" t="str">
        <f t="shared" si="10"/>
        <v>N</v>
      </c>
      <c r="Z109" t="str">
        <f t="shared" si="11"/>
        <v>N</v>
      </c>
      <c r="AA109" t="str">
        <f t="shared" si="12"/>
        <v>N</v>
      </c>
      <c r="AB109" t="s">
        <v>93</v>
      </c>
      <c r="AC109" t="s">
        <v>94</v>
      </c>
      <c r="AD109" t="s">
        <v>95</v>
      </c>
      <c r="AE109" t="s">
        <v>95</v>
      </c>
      <c r="AF109" t="s">
        <v>117</v>
      </c>
      <c r="AG109">
        <v>0</v>
      </c>
      <c r="AH109" t="s">
        <v>98</v>
      </c>
      <c r="AI109" t="s">
        <v>98</v>
      </c>
      <c r="AJ109" t="s">
        <v>118</v>
      </c>
      <c r="AK109" t="s">
        <v>98</v>
      </c>
      <c r="AL109" t="s">
        <v>98</v>
      </c>
      <c r="AM109" t="s">
        <v>100</v>
      </c>
      <c r="AN109" t="s">
        <v>119</v>
      </c>
      <c r="AO109">
        <v>104</v>
      </c>
      <c r="AP109" t="s">
        <v>141</v>
      </c>
      <c r="AQ109">
        <v>169</v>
      </c>
      <c r="AR109">
        <v>516</v>
      </c>
      <c r="AS109">
        <v>789</v>
      </c>
      <c r="AT109" t="s">
        <v>103</v>
      </c>
      <c r="AU109" t="s">
        <v>104</v>
      </c>
      <c r="AV109" t="s">
        <v>105</v>
      </c>
      <c r="AW109" t="s">
        <v>106</v>
      </c>
      <c r="AX109">
        <v>789</v>
      </c>
      <c r="AY109">
        <v>0</v>
      </c>
      <c r="AZ109">
        <v>0</v>
      </c>
      <c r="BA109">
        <v>789</v>
      </c>
      <c r="BB109">
        <v>0</v>
      </c>
      <c r="BC109">
        <v>0</v>
      </c>
      <c r="BD109">
        <v>1</v>
      </c>
      <c r="BE109">
        <v>0</v>
      </c>
      <c r="BF109">
        <v>2</v>
      </c>
      <c r="BG109">
        <v>1</v>
      </c>
      <c r="BH109" t="s">
        <v>98</v>
      </c>
      <c r="BI109">
        <v>5</v>
      </c>
      <c r="BJ109" t="s">
        <v>107</v>
      </c>
      <c r="BK109">
        <v>0</v>
      </c>
      <c r="BL109" t="s">
        <v>83</v>
      </c>
      <c r="BM109" t="s">
        <v>127</v>
      </c>
      <c r="BN109">
        <v>1948</v>
      </c>
      <c r="BO109" t="s">
        <v>102</v>
      </c>
      <c r="BP109">
        <v>1</v>
      </c>
      <c r="BQ109">
        <v>250</v>
      </c>
      <c r="BR109" t="s">
        <v>98</v>
      </c>
      <c r="BS109" t="s">
        <v>98</v>
      </c>
      <c r="BT109" t="s">
        <v>105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 t="s">
        <v>83</v>
      </c>
      <c r="CB109" t="s">
        <v>83</v>
      </c>
      <c r="CC109" t="s">
        <v>83</v>
      </c>
      <c r="CD109">
        <v>0</v>
      </c>
      <c r="CE109">
        <v>4</v>
      </c>
      <c r="CF109">
        <v>2008</v>
      </c>
      <c r="CG109" t="str">
        <f t="shared" si="13"/>
        <v>4/2008</v>
      </c>
      <c r="CH109" t="s">
        <v>110</v>
      </c>
      <c r="CI109" t="s">
        <v>159</v>
      </c>
      <c r="CJ109" s="1">
        <v>115000</v>
      </c>
    </row>
    <row r="110" spans="1:88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 t="str">
        <f t="shared" si="9"/>
        <v>10's</v>
      </c>
      <c r="V110">
        <v>2005</v>
      </c>
      <c r="W110">
        <f t="shared" si="7"/>
        <v>86</v>
      </c>
      <c r="X110" t="str">
        <f t="shared" si="8"/>
        <v>Y</v>
      </c>
      <c r="Y110" t="str">
        <f t="shared" si="10"/>
        <v>Y</v>
      </c>
      <c r="Z110" t="str">
        <f t="shared" si="11"/>
        <v>Y</v>
      </c>
      <c r="AA110" t="str">
        <f t="shared" si="12"/>
        <v>Y</v>
      </c>
      <c r="AB110" t="s">
        <v>93</v>
      </c>
      <c r="AC110" t="s">
        <v>94</v>
      </c>
      <c r="AD110" t="s">
        <v>180</v>
      </c>
      <c r="AE110" t="s">
        <v>181</v>
      </c>
      <c r="AF110" t="s">
        <v>117</v>
      </c>
      <c r="AG110">
        <v>0</v>
      </c>
      <c r="AH110" t="s">
        <v>98</v>
      </c>
      <c r="AI110" t="s">
        <v>98</v>
      </c>
      <c r="AJ110" t="s">
        <v>118</v>
      </c>
      <c r="AK110" t="s">
        <v>98</v>
      </c>
      <c r="AL110" t="s">
        <v>98</v>
      </c>
      <c r="AM110" t="s">
        <v>100</v>
      </c>
      <c r="AN110" t="s">
        <v>102</v>
      </c>
      <c r="AO110">
        <v>0</v>
      </c>
      <c r="AP110" t="s">
        <v>102</v>
      </c>
      <c r="AQ110">
        <v>0</v>
      </c>
      <c r="AR110">
        <v>793</v>
      </c>
      <c r="AS110">
        <v>793</v>
      </c>
      <c r="AT110" t="s">
        <v>206</v>
      </c>
      <c r="AU110" t="s">
        <v>98</v>
      </c>
      <c r="AV110" t="s">
        <v>177</v>
      </c>
      <c r="AW110" t="s">
        <v>145</v>
      </c>
      <c r="AX110">
        <v>997</v>
      </c>
      <c r="AY110">
        <v>520</v>
      </c>
      <c r="AZ110">
        <v>0</v>
      </c>
      <c r="BA110">
        <v>1517</v>
      </c>
      <c r="BB110">
        <v>0</v>
      </c>
      <c r="BC110">
        <v>0</v>
      </c>
      <c r="BD110">
        <v>2</v>
      </c>
      <c r="BE110">
        <v>0</v>
      </c>
      <c r="BF110">
        <v>3</v>
      </c>
      <c r="BG110">
        <v>1</v>
      </c>
      <c r="BH110" t="s">
        <v>147</v>
      </c>
      <c r="BI110">
        <v>7</v>
      </c>
      <c r="BJ110" t="s">
        <v>107</v>
      </c>
      <c r="BK110">
        <v>0</v>
      </c>
      <c r="BL110" t="s">
        <v>83</v>
      </c>
      <c r="BM110" t="s">
        <v>83</v>
      </c>
      <c r="BN110" t="s">
        <v>83</v>
      </c>
      <c r="BO110" t="s">
        <v>83</v>
      </c>
      <c r="BP110">
        <v>0</v>
      </c>
      <c r="BQ110">
        <v>0</v>
      </c>
      <c r="BR110" t="s">
        <v>83</v>
      </c>
      <c r="BS110" t="s">
        <v>83</v>
      </c>
      <c r="BT110" t="s">
        <v>177</v>
      </c>
      <c r="BU110">
        <v>0</v>
      </c>
      <c r="BV110">
        <v>0</v>
      </c>
      <c r="BW110">
        <v>144</v>
      </c>
      <c r="BX110">
        <v>0</v>
      </c>
      <c r="BY110">
        <v>0</v>
      </c>
      <c r="BZ110">
        <v>0</v>
      </c>
      <c r="CA110" t="s">
        <v>83</v>
      </c>
      <c r="CB110" t="s">
        <v>83</v>
      </c>
      <c r="CC110" t="s">
        <v>83</v>
      </c>
      <c r="CD110">
        <v>0</v>
      </c>
      <c r="CE110">
        <v>8</v>
      </c>
      <c r="CF110">
        <v>2007</v>
      </c>
      <c r="CG110" t="str">
        <f t="shared" si="13"/>
        <v>8/2007</v>
      </c>
      <c r="CH110" t="s">
        <v>110</v>
      </c>
      <c r="CI110" t="s">
        <v>111</v>
      </c>
      <c r="CJ110" s="1">
        <v>115000</v>
      </c>
    </row>
    <row r="111" spans="1:88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 t="str">
        <f t="shared" si="9"/>
        <v>70's</v>
      </c>
      <c r="V111">
        <v>1977</v>
      </c>
      <c r="W111">
        <f t="shared" si="7"/>
        <v>0</v>
      </c>
      <c r="X111" t="str">
        <f t="shared" si="8"/>
        <v>N</v>
      </c>
      <c r="Y111" t="str">
        <f t="shared" si="10"/>
        <v>N</v>
      </c>
      <c r="Z111" t="str">
        <f t="shared" si="11"/>
        <v>N</v>
      </c>
      <c r="AA111" t="str">
        <f t="shared" si="12"/>
        <v>N</v>
      </c>
      <c r="AB111" t="s">
        <v>152</v>
      </c>
      <c r="AC111" t="s">
        <v>94</v>
      </c>
      <c r="AD111" t="s">
        <v>161</v>
      </c>
      <c r="AE111" t="s">
        <v>161</v>
      </c>
      <c r="AF111" t="s">
        <v>96</v>
      </c>
      <c r="AG111">
        <v>480</v>
      </c>
      <c r="AH111" t="s">
        <v>98</v>
      </c>
      <c r="AI111" t="s">
        <v>98</v>
      </c>
      <c r="AJ111" t="s">
        <v>118</v>
      </c>
      <c r="AK111" t="s">
        <v>97</v>
      </c>
      <c r="AL111" t="s">
        <v>98</v>
      </c>
      <c r="AM111" t="s">
        <v>100</v>
      </c>
      <c r="AN111" t="s">
        <v>141</v>
      </c>
      <c r="AO111">
        <v>705</v>
      </c>
      <c r="AP111" t="s">
        <v>102</v>
      </c>
      <c r="AQ111">
        <v>0</v>
      </c>
      <c r="AR111">
        <v>1139</v>
      </c>
      <c r="AS111">
        <v>1844</v>
      </c>
      <c r="AT111" t="s">
        <v>103</v>
      </c>
      <c r="AU111" t="s">
        <v>104</v>
      </c>
      <c r="AV111" t="s">
        <v>105</v>
      </c>
      <c r="AW111" t="s">
        <v>106</v>
      </c>
      <c r="AX111">
        <v>1844</v>
      </c>
      <c r="AY111">
        <v>0</v>
      </c>
      <c r="AZ111">
        <v>0</v>
      </c>
      <c r="BA111">
        <v>1844</v>
      </c>
      <c r="BB111">
        <v>0</v>
      </c>
      <c r="BC111">
        <v>0</v>
      </c>
      <c r="BD111">
        <v>2</v>
      </c>
      <c r="BE111">
        <v>0</v>
      </c>
      <c r="BF111">
        <v>3</v>
      </c>
      <c r="BG111">
        <v>1</v>
      </c>
      <c r="BH111" t="s">
        <v>98</v>
      </c>
      <c r="BI111">
        <v>7</v>
      </c>
      <c r="BJ111" t="s">
        <v>107</v>
      </c>
      <c r="BK111">
        <v>1</v>
      </c>
      <c r="BL111" t="s">
        <v>98</v>
      </c>
      <c r="BM111" t="s">
        <v>108</v>
      </c>
      <c r="BN111">
        <v>1977</v>
      </c>
      <c r="BO111" t="s">
        <v>109</v>
      </c>
      <c r="BP111">
        <v>2</v>
      </c>
      <c r="BQ111">
        <v>546</v>
      </c>
      <c r="BR111" t="s">
        <v>98</v>
      </c>
      <c r="BS111" t="s">
        <v>98</v>
      </c>
      <c r="BT111" t="s">
        <v>105</v>
      </c>
      <c r="BU111">
        <v>0</v>
      </c>
      <c r="BV111">
        <v>122</v>
      </c>
      <c r="BW111">
        <v>0</v>
      </c>
      <c r="BX111">
        <v>0</v>
      </c>
      <c r="BY111">
        <v>0</v>
      </c>
      <c r="BZ111">
        <v>0</v>
      </c>
      <c r="CA111" t="s">
        <v>83</v>
      </c>
      <c r="CB111" t="s">
        <v>134</v>
      </c>
      <c r="CC111" t="s">
        <v>83</v>
      </c>
      <c r="CD111">
        <v>0</v>
      </c>
      <c r="CE111">
        <v>1</v>
      </c>
      <c r="CF111">
        <v>2010</v>
      </c>
      <c r="CG111" t="str">
        <f t="shared" si="13"/>
        <v>1/2010</v>
      </c>
      <c r="CH111" t="s">
        <v>173</v>
      </c>
      <c r="CI111" t="s">
        <v>111</v>
      </c>
      <c r="CJ111" s="1">
        <v>190000</v>
      </c>
    </row>
    <row r="112" spans="1:88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 t="str">
        <f t="shared" si="9"/>
        <v>50's</v>
      </c>
      <c r="V112">
        <v>1972</v>
      </c>
      <c r="W112">
        <f t="shared" si="7"/>
        <v>18</v>
      </c>
      <c r="X112" t="str">
        <f t="shared" si="8"/>
        <v>Y</v>
      </c>
      <c r="Y112" t="str">
        <f t="shared" si="10"/>
        <v>N</v>
      </c>
      <c r="Z112" t="str">
        <f t="shared" si="11"/>
        <v>N</v>
      </c>
      <c r="AA112" t="str">
        <f t="shared" si="12"/>
        <v>N</v>
      </c>
      <c r="AB112" t="s">
        <v>93</v>
      </c>
      <c r="AC112" t="s">
        <v>94</v>
      </c>
      <c r="AD112" t="s">
        <v>124</v>
      </c>
      <c r="AE112" t="s">
        <v>124</v>
      </c>
      <c r="AF112" t="s">
        <v>117</v>
      </c>
      <c r="AG112">
        <v>0</v>
      </c>
      <c r="AH112" t="s">
        <v>98</v>
      </c>
      <c r="AI112" t="s">
        <v>98</v>
      </c>
      <c r="AJ112" t="s">
        <v>118</v>
      </c>
      <c r="AK112" t="s">
        <v>98</v>
      </c>
      <c r="AL112" t="s">
        <v>147</v>
      </c>
      <c r="AM112" t="s">
        <v>100</v>
      </c>
      <c r="AN112" t="s">
        <v>153</v>
      </c>
      <c r="AO112">
        <v>444</v>
      </c>
      <c r="AP112" t="s">
        <v>102</v>
      </c>
      <c r="AQ112">
        <v>0</v>
      </c>
      <c r="AR112">
        <v>550</v>
      </c>
      <c r="AS112">
        <v>994</v>
      </c>
      <c r="AT112" t="s">
        <v>103</v>
      </c>
      <c r="AU112" t="s">
        <v>97</v>
      </c>
      <c r="AV112" t="s">
        <v>105</v>
      </c>
      <c r="AW112" t="s">
        <v>106</v>
      </c>
      <c r="AX112">
        <v>1216</v>
      </c>
      <c r="AY112">
        <v>639</v>
      </c>
      <c r="AZ112">
        <v>0</v>
      </c>
      <c r="BA112">
        <v>1855</v>
      </c>
      <c r="BB112">
        <v>0</v>
      </c>
      <c r="BC112">
        <v>0</v>
      </c>
      <c r="BD112">
        <v>2</v>
      </c>
      <c r="BE112">
        <v>0</v>
      </c>
      <c r="BF112">
        <v>4</v>
      </c>
      <c r="BG112">
        <v>1</v>
      </c>
      <c r="BH112" t="s">
        <v>98</v>
      </c>
      <c r="BI112">
        <v>7</v>
      </c>
      <c r="BJ112" t="s">
        <v>107</v>
      </c>
      <c r="BK112">
        <v>0</v>
      </c>
      <c r="BL112" t="s">
        <v>83</v>
      </c>
      <c r="BM112" t="s">
        <v>108</v>
      </c>
      <c r="BN112">
        <v>1954</v>
      </c>
      <c r="BO112" t="s">
        <v>102</v>
      </c>
      <c r="BP112">
        <v>1</v>
      </c>
      <c r="BQ112">
        <v>325</v>
      </c>
      <c r="BR112" t="s">
        <v>98</v>
      </c>
      <c r="BS112" t="s">
        <v>98</v>
      </c>
      <c r="BT112" t="s">
        <v>105</v>
      </c>
      <c r="BU112">
        <v>182</v>
      </c>
      <c r="BV112">
        <v>0</v>
      </c>
      <c r="BW112">
        <v>0</v>
      </c>
      <c r="BX112">
        <v>0</v>
      </c>
      <c r="BY112">
        <v>0</v>
      </c>
      <c r="BZ112">
        <v>0</v>
      </c>
      <c r="CA112" t="s">
        <v>83</v>
      </c>
      <c r="CB112" t="s">
        <v>83</v>
      </c>
      <c r="CC112" t="s">
        <v>83</v>
      </c>
      <c r="CD112">
        <v>0</v>
      </c>
      <c r="CE112">
        <v>10</v>
      </c>
      <c r="CF112">
        <v>2006</v>
      </c>
      <c r="CG112" t="str">
        <f t="shared" si="13"/>
        <v>10/2006</v>
      </c>
      <c r="CH112" t="s">
        <v>110</v>
      </c>
      <c r="CI112" t="s">
        <v>111</v>
      </c>
      <c r="CJ112" s="1">
        <v>136900</v>
      </c>
    </row>
    <row r="113" spans="1:88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 t="str">
        <f t="shared" si="9"/>
        <v>2000's</v>
      </c>
      <c r="V113">
        <v>2000</v>
      </c>
      <c r="W113">
        <f t="shared" si="7"/>
        <v>0</v>
      </c>
      <c r="X113" t="str">
        <f t="shared" si="8"/>
        <v>N</v>
      </c>
      <c r="Y113" t="str">
        <f t="shared" si="10"/>
        <v>N</v>
      </c>
      <c r="Z113" t="str">
        <f t="shared" si="11"/>
        <v>Y</v>
      </c>
      <c r="AA113" t="str">
        <f t="shared" si="12"/>
        <v>Y</v>
      </c>
      <c r="AB113" t="s">
        <v>93</v>
      </c>
      <c r="AC113" t="s">
        <v>94</v>
      </c>
      <c r="AD113" t="s">
        <v>95</v>
      </c>
      <c r="AE113" t="s">
        <v>95</v>
      </c>
      <c r="AF113" t="s">
        <v>117</v>
      </c>
      <c r="AG113">
        <v>0</v>
      </c>
      <c r="AH113" t="s">
        <v>98</v>
      </c>
      <c r="AI113" t="s">
        <v>98</v>
      </c>
      <c r="AJ113" t="s">
        <v>99</v>
      </c>
      <c r="AK113" t="s">
        <v>97</v>
      </c>
      <c r="AL113" t="s">
        <v>98</v>
      </c>
      <c r="AM113" t="s">
        <v>100</v>
      </c>
      <c r="AN113" t="s">
        <v>101</v>
      </c>
      <c r="AO113">
        <v>250</v>
      </c>
      <c r="AP113" t="s">
        <v>102</v>
      </c>
      <c r="AQ113">
        <v>0</v>
      </c>
      <c r="AR113">
        <v>134</v>
      </c>
      <c r="AS113">
        <v>384</v>
      </c>
      <c r="AT113" t="s">
        <v>103</v>
      </c>
      <c r="AU113" t="s">
        <v>104</v>
      </c>
      <c r="AV113" t="s">
        <v>105</v>
      </c>
      <c r="AW113" t="s">
        <v>106</v>
      </c>
      <c r="AX113">
        <v>774</v>
      </c>
      <c r="AY113">
        <v>656</v>
      </c>
      <c r="AZ113">
        <v>0</v>
      </c>
      <c r="BA113">
        <v>1430</v>
      </c>
      <c r="BB113">
        <v>0</v>
      </c>
      <c r="BC113">
        <v>0</v>
      </c>
      <c r="BD113">
        <v>2</v>
      </c>
      <c r="BE113">
        <v>1</v>
      </c>
      <c r="BF113">
        <v>3</v>
      </c>
      <c r="BG113">
        <v>1</v>
      </c>
      <c r="BH113" t="s">
        <v>98</v>
      </c>
      <c r="BI113">
        <v>7</v>
      </c>
      <c r="BJ113" t="s">
        <v>107</v>
      </c>
      <c r="BK113">
        <v>1</v>
      </c>
      <c r="BL113" t="s">
        <v>98</v>
      </c>
      <c r="BM113" t="s">
        <v>156</v>
      </c>
      <c r="BN113">
        <v>2000</v>
      </c>
      <c r="BO113" t="s">
        <v>157</v>
      </c>
      <c r="BP113">
        <v>2</v>
      </c>
      <c r="BQ113">
        <v>400</v>
      </c>
      <c r="BR113" t="s">
        <v>98</v>
      </c>
      <c r="BS113" t="s">
        <v>98</v>
      </c>
      <c r="BT113" t="s">
        <v>105</v>
      </c>
      <c r="BU113">
        <v>180</v>
      </c>
      <c r="BV113">
        <v>0</v>
      </c>
      <c r="BW113">
        <v>0</v>
      </c>
      <c r="BX113">
        <v>0</v>
      </c>
      <c r="BY113">
        <v>0</v>
      </c>
      <c r="BZ113">
        <v>0</v>
      </c>
      <c r="CA113" t="s">
        <v>83</v>
      </c>
      <c r="CB113" t="s">
        <v>83</v>
      </c>
      <c r="CC113" t="s">
        <v>83</v>
      </c>
      <c r="CD113">
        <v>0</v>
      </c>
      <c r="CE113">
        <v>4</v>
      </c>
      <c r="CF113">
        <v>2010</v>
      </c>
      <c r="CG113" t="str">
        <f t="shared" si="13"/>
        <v>4/2010</v>
      </c>
      <c r="CH113" t="s">
        <v>110</v>
      </c>
      <c r="CI113" t="s">
        <v>111</v>
      </c>
      <c r="CJ113" s="1">
        <v>180000</v>
      </c>
    </row>
    <row r="114" spans="1:88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 t="str">
        <f t="shared" si="9"/>
        <v>2000's</v>
      </c>
      <c r="V114">
        <v>2007</v>
      </c>
      <c r="W114">
        <f t="shared" si="7"/>
        <v>0</v>
      </c>
      <c r="X114" t="str">
        <f t="shared" si="8"/>
        <v>N</v>
      </c>
      <c r="Y114" t="str">
        <f t="shared" si="10"/>
        <v>Y</v>
      </c>
      <c r="Z114" t="str">
        <f t="shared" si="11"/>
        <v>Y</v>
      </c>
      <c r="AA114" t="str">
        <f t="shared" si="12"/>
        <v>Y</v>
      </c>
      <c r="AB114" t="s">
        <v>93</v>
      </c>
      <c r="AC114" t="s">
        <v>94</v>
      </c>
      <c r="AD114" t="s">
        <v>95</v>
      </c>
      <c r="AE114" t="s">
        <v>95</v>
      </c>
      <c r="AF114" t="s">
        <v>137</v>
      </c>
      <c r="AG114">
        <v>220</v>
      </c>
      <c r="AH114" t="s">
        <v>97</v>
      </c>
      <c r="AI114" t="s">
        <v>98</v>
      </c>
      <c r="AJ114" t="s">
        <v>99</v>
      </c>
      <c r="AK114" t="s">
        <v>104</v>
      </c>
      <c r="AL114" t="s">
        <v>98</v>
      </c>
      <c r="AM114" t="s">
        <v>130</v>
      </c>
      <c r="AN114" t="s">
        <v>101</v>
      </c>
      <c r="AO114">
        <v>984</v>
      </c>
      <c r="AP114" t="s">
        <v>102</v>
      </c>
      <c r="AQ114">
        <v>0</v>
      </c>
      <c r="AR114">
        <v>280</v>
      </c>
      <c r="AS114">
        <v>1264</v>
      </c>
      <c r="AT114" t="s">
        <v>103</v>
      </c>
      <c r="AU114" t="s">
        <v>104</v>
      </c>
      <c r="AV114" t="s">
        <v>105</v>
      </c>
      <c r="AW114" t="s">
        <v>106</v>
      </c>
      <c r="AX114">
        <v>1282</v>
      </c>
      <c r="AY114">
        <v>1414</v>
      </c>
      <c r="AZ114">
        <v>0</v>
      </c>
      <c r="BA114">
        <v>2696</v>
      </c>
      <c r="BB114">
        <v>1</v>
      </c>
      <c r="BC114">
        <v>0</v>
      </c>
      <c r="BD114">
        <v>2</v>
      </c>
      <c r="BE114">
        <v>1</v>
      </c>
      <c r="BF114">
        <v>4</v>
      </c>
      <c r="BG114">
        <v>1</v>
      </c>
      <c r="BH114" t="s">
        <v>104</v>
      </c>
      <c r="BI114">
        <v>10</v>
      </c>
      <c r="BJ114" t="s">
        <v>107</v>
      </c>
      <c r="BK114">
        <v>1</v>
      </c>
      <c r="BL114" t="s">
        <v>97</v>
      </c>
      <c r="BM114" t="s">
        <v>156</v>
      </c>
      <c r="BN114">
        <v>2007</v>
      </c>
      <c r="BO114" t="s">
        <v>157</v>
      </c>
      <c r="BP114">
        <v>3</v>
      </c>
      <c r="BQ114">
        <v>792</v>
      </c>
      <c r="BR114" t="s">
        <v>98</v>
      </c>
      <c r="BS114" t="s">
        <v>98</v>
      </c>
      <c r="BT114" t="s">
        <v>105</v>
      </c>
      <c r="BU114">
        <v>120</v>
      </c>
      <c r="BV114">
        <v>184</v>
      </c>
      <c r="BW114">
        <v>0</v>
      </c>
      <c r="BX114">
        <v>0</v>
      </c>
      <c r="BY114">
        <v>168</v>
      </c>
      <c r="BZ114">
        <v>0</v>
      </c>
      <c r="CA114" t="s">
        <v>83</v>
      </c>
      <c r="CB114" t="s">
        <v>83</v>
      </c>
      <c r="CC114" t="s">
        <v>83</v>
      </c>
      <c r="CD114">
        <v>0</v>
      </c>
      <c r="CE114">
        <v>10</v>
      </c>
      <c r="CF114">
        <v>2007</v>
      </c>
      <c r="CG114" t="str">
        <f t="shared" si="13"/>
        <v>10/2007</v>
      </c>
      <c r="CH114" t="s">
        <v>158</v>
      </c>
      <c r="CI114" t="s">
        <v>159</v>
      </c>
      <c r="CJ114" s="1">
        <v>383970</v>
      </c>
    </row>
    <row r="115" spans="1:88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 t="str">
        <f t="shared" si="9"/>
        <v>50's</v>
      </c>
      <c r="V115">
        <v>1953</v>
      </c>
      <c r="W115">
        <f t="shared" si="7"/>
        <v>0</v>
      </c>
      <c r="X115" t="str">
        <f t="shared" si="8"/>
        <v>N</v>
      </c>
      <c r="Y115" t="str">
        <f t="shared" si="10"/>
        <v>N</v>
      </c>
      <c r="Z115" t="str">
        <f t="shared" si="11"/>
        <v>N</v>
      </c>
      <c r="AA115" t="str">
        <f t="shared" si="12"/>
        <v>N</v>
      </c>
      <c r="AB115" t="s">
        <v>152</v>
      </c>
      <c r="AC115" t="s">
        <v>94</v>
      </c>
      <c r="AD115" t="s">
        <v>124</v>
      </c>
      <c r="AE115" t="s">
        <v>124</v>
      </c>
      <c r="AF115" t="s">
        <v>96</v>
      </c>
      <c r="AG115">
        <v>184</v>
      </c>
      <c r="AH115" t="s">
        <v>98</v>
      </c>
      <c r="AI115" t="s">
        <v>97</v>
      </c>
      <c r="AJ115" t="s">
        <v>118</v>
      </c>
      <c r="AK115" t="s">
        <v>97</v>
      </c>
      <c r="AL115" t="s">
        <v>98</v>
      </c>
      <c r="AM115" t="s">
        <v>121</v>
      </c>
      <c r="AN115" t="s">
        <v>119</v>
      </c>
      <c r="AO115">
        <v>35</v>
      </c>
      <c r="AP115" t="s">
        <v>153</v>
      </c>
      <c r="AQ115">
        <v>869</v>
      </c>
      <c r="AR115">
        <v>905</v>
      </c>
      <c r="AS115">
        <v>1809</v>
      </c>
      <c r="AT115" t="s">
        <v>103</v>
      </c>
      <c r="AU115" t="s">
        <v>98</v>
      </c>
      <c r="AV115" t="s">
        <v>105</v>
      </c>
      <c r="AW115" t="s">
        <v>106</v>
      </c>
      <c r="AX115">
        <v>2259</v>
      </c>
      <c r="AY115">
        <v>0</v>
      </c>
      <c r="AZ115">
        <v>0</v>
      </c>
      <c r="BA115">
        <v>2259</v>
      </c>
      <c r="BB115">
        <v>1</v>
      </c>
      <c r="BC115">
        <v>0</v>
      </c>
      <c r="BD115">
        <v>2</v>
      </c>
      <c r="BE115">
        <v>0</v>
      </c>
      <c r="BF115">
        <v>3</v>
      </c>
      <c r="BG115">
        <v>1</v>
      </c>
      <c r="BH115" t="s">
        <v>97</v>
      </c>
      <c r="BI115">
        <v>7</v>
      </c>
      <c r="BJ115" t="s">
        <v>107</v>
      </c>
      <c r="BK115">
        <v>2</v>
      </c>
      <c r="BL115" t="s">
        <v>97</v>
      </c>
      <c r="BM115" t="s">
        <v>209</v>
      </c>
      <c r="BN115">
        <v>1953</v>
      </c>
      <c r="BO115" t="s">
        <v>102</v>
      </c>
      <c r="BP115">
        <v>2</v>
      </c>
      <c r="BQ115">
        <v>450</v>
      </c>
      <c r="BR115" t="s">
        <v>98</v>
      </c>
      <c r="BS115" t="s">
        <v>98</v>
      </c>
      <c r="BT115" t="s">
        <v>105</v>
      </c>
      <c r="BU115">
        <v>166</v>
      </c>
      <c r="BV115">
        <v>120</v>
      </c>
      <c r="BW115">
        <v>192</v>
      </c>
      <c r="BX115">
        <v>0</v>
      </c>
      <c r="BY115">
        <v>0</v>
      </c>
      <c r="BZ115">
        <v>0</v>
      </c>
      <c r="CA115" t="s">
        <v>83</v>
      </c>
      <c r="CB115" t="s">
        <v>134</v>
      </c>
      <c r="CC115" t="s">
        <v>83</v>
      </c>
      <c r="CD115">
        <v>0</v>
      </c>
      <c r="CE115">
        <v>10</v>
      </c>
      <c r="CF115">
        <v>2007</v>
      </c>
      <c r="CG115" t="str">
        <f t="shared" si="13"/>
        <v>10/2007</v>
      </c>
      <c r="CH115" t="s">
        <v>173</v>
      </c>
      <c r="CI115" t="s">
        <v>128</v>
      </c>
      <c r="CJ115" s="1">
        <v>217000</v>
      </c>
    </row>
    <row r="116" spans="1:88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 t="str">
        <f t="shared" si="9"/>
        <v>40's</v>
      </c>
      <c r="V116">
        <v>2002</v>
      </c>
      <c r="W116">
        <f t="shared" si="7"/>
        <v>57</v>
      </c>
      <c r="X116" t="str">
        <f t="shared" si="8"/>
        <v>Y</v>
      </c>
      <c r="Y116" t="str">
        <f t="shared" si="10"/>
        <v>N</v>
      </c>
      <c r="Z116" t="str">
        <f t="shared" si="11"/>
        <v>Y</v>
      </c>
      <c r="AA116" t="str">
        <f t="shared" si="12"/>
        <v>Y</v>
      </c>
      <c r="AB116" t="s">
        <v>184</v>
      </c>
      <c r="AC116" t="s">
        <v>94</v>
      </c>
      <c r="AD116" t="s">
        <v>124</v>
      </c>
      <c r="AE116" t="s">
        <v>124</v>
      </c>
      <c r="AF116" t="s">
        <v>117</v>
      </c>
      <c r="AG116">
        <v>0</v>
      </c>
      <c r="AH116" t="s">
        <v>98</v>
      </c>
      <c r="AI116" t="s">
        <v>98</v>
      </c>
      <c r="AJ116" t="s">
        <v>118</v>
      </c>
      <c r="AK116" t="s">
        <v>98</v>
      </c>
      <c r="AL116" t="s">
        <v>98</v>
      </c>
      <c r="AM116" t="s">
        <v>100</v>
      </c>
      <c r="AN116" t="s">
        <v>119</v>
      </c>
      <c r="AO116">
        <v>774</v>
      </c>
      <c r="AP116" t="s">
        <v>172</v>
      </c>
      <c r="AQ116">
        <v>150</v>
      </c>
      <c r="AR116">
        <v>104</v>
      </c>
      <c r="AS116">
        <v>1028</v>
      </c>
      <c r="AT116" t="s">
        <v>103</v>
      </c>
      <c r="AU116" t="s">
        <v>104</v>
      </c>
      <c r="AV116" t="s">
        <v>105</v>
      </c>
      <c r="AW116" t="s">
        <v>106</v>
      </c>
      <c r="AX116">
        <v>1436</v>
      </c>
      <c r="AY116">
        <v>884</v>
      </c>
      <c r="AZ116">
        <v>0</v>
      </c>
      <c r="BA116">
        <v>2320</v>
      </c>
      <c r="BB116">
        <v>1</v>
      </c>
      <c r="BC116">
        <v>0</v>
      </c>
      <c r="BD116">
        <v>2</v>
      </c>
      <c r="BE116">
        <v>1</v>
      </c>
      <c r="BF116">
        <v>3</v>
      </c>
      <c r="BG116">
        <v>1</v>
      </c>
      <c r="BH116" t="s">
        <v>97</v>
      </c>
      <c r="BI116">
        <v>9</v>
      </c>
      <c r="BJ116" t="s">
        <v>107</v>
      </c>
      <c r="BK116">
        <v>1</v>
      </c>
      <c r="BL116" t="s">
        <v>98</v>
      </c>
      <c r="BM116" t="s">
        <v>127</v>
      </c>
      <c r="BN116">
        <v>1945</v>
      </c>
      <c r="BO116" t="s">
        <v>102</v>
      </c>
      <c r="BP116">
        <v>1</v>
      </c>
      <c r="BQ116">
        <v>180</v>
      </c>
      <c r="BR116" t="s">
        <v>98</v>
      </c>
      <c r="BS116" t="s">
        <v>98</v>
      </c>
      <c r="BT116" t="s">
        <v>105</v>
      </c>
      <c r="BU116">
        <v>224</v>
      </c>
      <c r="BV116">
        <v>0</v>
      </c>
      <c r="BW116">
        <v>0</v>
      </c>
      <c r="BX116">
        <v>0</v>
      </c>
      <c r="BY116">
        <v>0</v>
      </c>
      <c r="BZ116">
        <v>0</v>
      </c>
      <c r="CA116" t="s">
        <v>83</v>
      </c>
      <c r="CB116" t="s">
        <v>134</v>
      </c>
      <c r="CC116" t="s">
        <v>83</v>
      </c>
      <c r="CD116">
        <v>0</v>
      </c>
      <c r="CE116">
        <v>7</v>
      </c>
      <c r="CF116">
        <v>2007</v>
      </c>
      <c r="CG116" t="str">
        <f t="shared" si="13"/>
        <v>7/2007</v>
      </c>
      <c r="CH116" t="s">
        <v>110</v>
      </c>
      <c r="CI116" t="s">
        <v>111</v>
      </c>
      <c r="CJ116" s="1">
        <v>259500</v>
      </c>
    </row>
    <row r="117" spans="1:88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 t="str">
        <f t="shared" si="9"/>
        <v>90's</v>
      </c>
      <c r="V117">
        <v>1999</v>
      </c>
      <c r="W117">
        <f t="shared" si="7"/>
        <v>0</v>
      </c>
      <c r="X117" t="str">
        <f t="shared" si="8"/>
        <v>N</v>
      </c>
      <c r="Y117" t="str">
        <f t="shared" si="10"/>
        <v>N</v>
      </c>
      <c r="Z117" t="str">
        <f t="shared" si="11"/>
        <v>N</v>
      </c>
      <c r="AA117" t="str">
        <f t="shared" si="12"/>
        <v>Y</v>
      </c>
      <c r="AB117" t="s">
        <v>93</v>
      </c>
      <c r="AC117" t="s">
        <v>94</v>
      </c>
      <c r="AD117" t="s">
        <v>116</v>
      </c>
      <c r="AE117" t="s">
        <v>116</v>
      </c>
      <c r="AF117" t="s">
        <v>96</v>
      </c>
      <c r="AG117">
        <v>1129</v>
      </c>
      <c r="AH117" t="s">
        <v>98</v>
      </c>
      <c r="AI117" t="s">
        <v>98</v>
      </c>
      <c r="AJ117" t="s">
        <v>99</v>
      </c>
      <c r="AK117" t="s">
        <v>97</v>
      </c>
      <c r="AL117" t="s">
        <v>98</v>
      </c>
      <c r="AM117" t="s">
        <v>100</v>
      </c>
      <c r="AN117" t="s">
        <v>101</v>
      </c>
      <c r="AO117">
        <v>419</v>
      </c>
      <c r="AP117" t="s">
        <v>102</v>
      </c>
      <c r="AQ117">
        <v>0</v>
      </c>
      <c r="AR117">
        <v>310</v>
      </c>
      <c r="AS117">
        <v>729</v>
      </c>
      <c r="AT117" t="s">
        <v>103</v>
      </c>
      <c r="AU117" t="s">
        <v>97</v>
      </c>
      <c r="AV117" t="s">
        <v>105</v>
      </c>
      <c r="AW117" t="s">
        <v>106</v>
      </c>
      <c r="AX117">
        <v>729</v>
      </c>
      <c r="AY117">
        <v>729</v>
      </c>
      <c r="AZ117">
        <v>0</v>
      </c>
      <c r="BA117">
        <v>1458</v>
      </c>
      <c r="BB117">
        <v>0</v>
      </c>
      <c r="BC117">
        <v>0</v>
      </c>
      <c r="BD117">
        <v>2</v>
      </c>
      <c r="BE117">
        <v>1</v>
      </c>
      <c r="BF117">
        <v>2</v>
      </c>
      <c r="BG117">
        <v>1</v>
      </c>
      <c r="BH117" t="s">
        <v>98</v>
      </c>
      <c r="BI117">
        <v>5</v>
      </c>
      <c r="BJ117" t="s">
        <v>107</v>
      </c>
      <c r="BK117">
        <v>1</v>
      </c>
      <c r="BL117" t="s">
        <v>147</v>
      </c>
      <c r="BM117" t="s">
        <v>127</v>
      </c>
      <c r="BN117">
        <v>1999</v>
      </c>
      <c r="BO117" t="s">
        <v>102</v>
      </c>
      <c r="BP117">
        <v>2</v>
      </c>
      <c r="BQ117">
        <v>440</v>
      </c>
      <c r="BR117" t="s">
        <v>98</v>
      </c>
      <c r="BS117" t="s">
        <v>98</v>
      </c>
      <c r="BT117" t="s">
        <v>105</v>
      </c>
      <c r="BU117">
        <v>0</v>
      </c>
      <c r="BV117">
        <v>32</v>
      </c>
      <c r="BW117">
        <v>0</v>
      </c>
      <c r="BX117">
        <v>0</v>
      </c>
      <c r="BY117">
        <v>0</v>
      </c>
      <c r="BZ117">
        <v>0</v>
      </c>
      <c r="CA117" t="s">
        <v>83</v>
      </c>
      <c r="CB117" t="s">
        <v>83</v>
      </c>
      <c r="CC117" t="s">
        <v>83</v>
      </c>
      <c r="CD117">
        <v>0</v>
      </c>
      <c r="CE117">
        <v>6</v>
      </c>
      <c r="CF117">
        <v>2007</v>
      </c>
      <c r="CG117" t="str">
        <f t="shared" si="13"/>
        <v>6/2007</v>
      </c>
      <c r="CH117" t="s">
        <v>110</v>
      </c>
      <c r="CI117" t="s">
        <v>111</v>
      </c>
      <c r="CJ117" s="1">
        <v>176000</v>
      </c>
    </row>
    <row r="118" spans="1:88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 t="str">
        <f t="shared" si="9"/>
        <v>60's</v>
      </c>
      <c r="V118">
        <v>1962</v>
      </c>
      <c r="W118">
        <f t="shared" si="7"/>
        <v>0</v>
      </c>
      <c r="X118" t="str">
        <f t="shared" si="8"/>
        <v>N</v>
      </c>
      <c r="Y118" t="str">
        <f t="shared" si="10"/>
        <v>N</v>
      </c>
      <c r="Z118" t="str">
        <f t="shared" si="11"/>
        <v>N</v>
      </c>
      <c r="AA118" t="str">
        <f t="shared" si="12"/>
        <v>N</v>
      </c>
      <c r="AB118" t="s">
        <v>93</v>
      </c>
      <c r="AC118" t="s">
        <v>94</v>
      </c>
      <c r="AD118" t="s">
        <v>124</v>
      </c>
      <c r="AE118" t="s">
        <v>124</v>
      </c>
      <c r="AF118" t="s">
        <v>96</v>
      </c>
      <c r="AG118">
        <v>116</v>
      </c>
      <c r="AH118" t="s">
        <v>98</v>
      </c>
      <c r="AI118" t="s">
        <v>98</v>
      </c>
      <c r="AJ118" t="s">
        <v>118</v>
      </c>
      <c r="AK118" t="s">
        <v>98</v>
      </c>
      <c r="AL118" t="s">
        <v>98</v>
      </c>
      <c r="AM118" t="s">
        <v>100</v>
      </c>
      <c r="AN118" t="s">
        <v>172</v>
      </c>
      <c r="AO118">
        <v>170</v>
      </c>
      <c r="AP118" t="s">
        <v>141</v>
      </c>
      <c r="AQ118">
        <v>670</v>
      </c>
      <c r="AR118">
        <v>252</v>
      </c>
      <c r="AS118">
        <v>1092</v>
      </c>
      <c r="AT118" t="s">
        <v>103</v>
      </c>
      <c r="AU118" t="s">
        <v>98</v>
      </c>
      <c r="AV118" t="s">
        <v>105</v>
      </c>
      <c r="AW118" t="s">
        <v>106</v>
      </c>
      <c r="AX118">
        <v>1092</v>
      </c>
      <c r="AY118">
        <v>0</v>
      </c>
      <c r="AZ118">
        <v>0</v>
      </c>
      <c r="BA118">
        <v>1092</v>
      </c>
      <c r="BB118">
        <v>0</v>
      </c>
      <c r="BC118">
        <v>1</v>
      </c>
      <c r="BD118">
        <v>1</v>
      </c>
      <c r="BE118">
        <v>0</v>
      </c>
      <c r="BF118">
        <v>3</v>
      </c>
      <c r="BG118">
        <v>1</v>
      </c>
      <c r="BH118" t="s">
        <v>98</v>
      </c>
      <c r="BI118">
        <v>6</v>
      </c>
      <c r="BJ118" t="s">
        <v>107</v>
      </c>
      <c r="BK118">
        <v>1</v>
      </c>
      <c r="BL118" t="s">
        <v>212</v>
      </c>
      <c r="BM118" t="s">
        <v>108</v>
      </c>
      <c r="BN118">
        <v>1962</v>
      </c>
      <c r="BO118" t="s">
        <v>102</v>
      </c>
      <c r="BP118">
        <v>1</v>
      </c>
      <c r="BQ118">
        <v>288</v>
      </c>
      <c r="BR118" t="s">
        <v>98</v>
      </c>
      <c r="BS118" t="s">
        <v>98</v>
      </c>
      <c r="BT118" t="s">
        <v>105</v>
      </c>
      <c r="BU118">
        <v>0</v>
      </c>
      <c r="BV118">
        <v>20</v>
      </c>
      <c r="BW118">
        <v>144</v>
      </c>
      <c r="BX118">
        <v>0</v>
      </c>
      <c r="BY118">
        <v>0</v>
      </c>
      <c r="BZ118">
        <v>0</v>
      </c>
      <c r="CA118" t="s">
        <v>83</v>
      </c>
      <c r="CB118" t="s">
        <v>83</v>
      </c>
      <c r="CC118" t="s">
        <v>83</v>
      </c>
      <c r="CD118">
        <v>0</v>
      </c>
      <c r="CE118">
        <v>9</v>
      </c>
      <c r="CF118">
        <v>2009</v>
      </c>
      <c r="CG118" t="str">
        <f t="shared" si="13"/>
        <v>9/2009</v>
      </c>
      <c r="CH118" t="s">
        <v>110</v>
      </c>
      <c r="CI118" t="s">
        <v>111</v>
      </c>
      <c r="CJ118" s="1">
        <v>139000</v>
      </c>
    </row>
    <row r="119" spans="1:88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 t="str">
        <f t="shared" si="9"/>
        <v>2000's</v>
      </c>
      <c r="V119">
        <v>2007</v>
      </c>
      <c r="W119">
        <f t="shared" si="7"/>
        <v>1</v>
      </c>
      <c r="X119" t="str">
        <f t="shared" si="8"/>
        <v>Y</v>
      </c>
      <c r="Y119" t="str">
        <f t="shared" si="10"/>
        <v>Y</v>
      </c>
      <c r="Z119" t="str">
        <f t="shared" si="11"/>
        <v>Y</v>
      </c>
      <c r="AA119" t="str">
        <f t="shared" si="12"/>
        <v>Y</v>
      </c>
      <c r="AB119" t="s">
        <v>93</v>
      </c>
      <c r="AC119" t="s">
        <v>94</v>
      </c>
      <c r="AD119" t="s">
        <v>95</v>
      </c>
      <c r="AE119" t="s">
        <v>95</v>
      </c>
      <c r="AF119" t="s">
        <v>117</v>
      </c>
      <c r="AG119">
        <v>0</v>
      </c>
      <c r="AH119" t="s">
        <v>98</v>
      </c>
      <c r="AI119" t="s">
        <v>98</v>
      </c>
      <c r="AJ119" t="s">
        <v>99</v>
      </c>
      <c r="AK119" t="s">
        <v>97</v>
      </c>
      <c r="AL119" t="s">
        <v>98</v>
      </c>
      <c r="AM119" t="s">
        <v>100</v>
      </c>
      <c r="AN119" t="s">
        <v>102</v>
      </c>
      <c r="AO119">
        <v>0</v>
      </c>
      <c r="AP119" t="s">
        <v>102</v>
      </c>
      <c r="AQ119">
        <v>0</v>
      </c>
      <c r="AR119">
        <v>1125</v>
      </c>
      <c r="AS119">
        <v>1125</v>
      </c>
      <c r="AT119" t="s">
        <v>103</v>
      </c>
      <c r="AU119" t="s">
        <v>97</v>
      </c>
      <c r="AV119" t="s">
        <v>105</v>
      </c>
      <c r="AW119" t="s">
        <v>106</v>
      </c>
      <c r="AX119">
        <v>1125</v>
      </c>
      <c r="AY119">
        <v>0</v>
      </c>
      <c r="AZ119">
        <v>0</v>
      </c>
      <c r="BA119">
        <v>1125</v>
      </c>
      <c r="BB119">
        <v>0</v>
      </c>
      <c r="BC119">
        <v>0</v>
      </c>
      <c r="BD119">
        <v>1</v>
      </c>
      <c r="BE119">
        <v>1</v>
      </c>
      <c r="BF119">
        <v>2</v>
      </c>
      <c r="BG119">
        <v>1</v>
      </c>
      <c r="BH119" t="s">
        <v>98</v>
      </c>
      <c r="BI119">
        <v>5</v>
      </c>
      <c r="BJ119" t="s">
        <v>107</v>
      </c>
      <c r="BK119">
        <v>0</v>
      </c>
      <c r="BL119" t="s">
        <v>83</v>
      </c>
      <c r="BM119" t="s">
        <v>108</v>
      </c>
      <c r="BN119">
        <v>2007</v>
      </c>
      <c r="BO119" t="s">
        <v>102</v>
      </c>
      <c r="BP119">
        <v>2</v>
      </c>
      <c r="BQ119">
        <v>430</v>
      </c>
      <c r="BR119" t="s">
        <v>98</v>
      </c>
      <c r="BS119" t="s">
        <v>98</v>
      </c>
      <c r="BT119" t="s">
        <v>105</v>
      </c>
      <c r="BU119">
        <v>80</v>
      </c>
      <c r="BV119">
        <v>64</v>
      </c>
      <c r="BW119">
        <v>0</v>
      </c>
      <c r="BX119">
        <v>0</v>
      </c>
      <c r="BY119">
        <v>0</v>
      </c>
      <c r="BZ119">
        <v>0</v>
      </c>
      <c r="CA119" t="s">
        <v>83</v>
      </c>
      <c r="CB119" t="s">
        <v>83</v>
      </c>
      <c r="CC119" t="s">
        <v>83</v>
      </c>
      <c r="CD119">
        <v>0</v>
      </c>
      <c r="CE119">
        <v>4</v>
      </c>
      <c r="CF119">
        <v>2007</v>
      </c>
      <c r="CG119" t="str">
        <f t="shared" si="13"/>
        <v>4/2007</v>
      </c>
      <c r="CH119" t="s">
        <v>158</v>
      </c>
      <c r="CI119" t="s">
        <v>159</v>
      </c>
      <c r="CJ119" s="1">
        <v>155000</v>
      </c>
    </row>
    <row r="120" spans="1:88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 t="str">
        <f t="shared" si="9"/>
        <v>90's</v>
      </c>
      <c r="V120">
        <v>1990</v>
      </c>
      <c r="W120">
        <f t="shared" si="7"/>
        <v>0</v>
      </c>
      <c r="X120" t="str">
        <f t="shared" si="8"/>
        <v>N</v>
      </c>
      <c r="Y120" t="str">
        <f t="shared" si="10"/>
        <v>N</v>
      </c>
      <c r="Z120" t="str">
        <f t="shared" si="11"/>
        <v>N</v>
      </c>
      <c r="AA120" t="str">
        <f t="shared" si="12"/>
        <v>N</v>
      </c>
      <c r="AB120" t="s">
        <v>152</v>
      </c>
      <c r="AC120" t="s">
        <v>94</v>
      </c>
      <c r="AD120" t="s">
        <v>161</v>
      </c>
      <c r="AE120" t="s">
        <v>161</v>
      </c>
      <c r="AF120" t="s">
        <v>117</v>
      </c>
      <c r="AG120">
        <v>0</v>
      </c>
      <c r="AH120" t="s">
        <v>98</v>
      </c>
      <c r="AI120" t="s">
        <v>98</v>
      </c>
      <c r="AJ120" t="s">
        <v>99</v>
      </c>
      <c r="AK120" t="s">
        <v>97</v>
      </c>
      <c r="AL120" t="s">
        <v>98</v>
      </c>
      <c r="AM120" t="s">
        <v>121</v>
      </c>
      <c r="AN120" t="s">
        <v>101</v>
      </c>
      <c r="AO120">
        <v>1470</v>
      </c>
      <c r="AP120" t="s">
        <v>102</v>
      </c>
      <c r="AQ120">
        <v>0</v>
      </c>
      <c r="AR120">
        <v>203</v>
      </c>
      <c r="AS120">
        <v>1673</v>
      </c>
      <c r="AT120" t="s">
        <v>103</v>
      </c>
      <c r="AU120" t="s">
        <v>97</v>
      </c>
      <c r="AV120" t="s">
        <v>105</v>
      </c>
      <c r="AW120" t="s">
        <v>106</v>
      </c>
      <c r="AX120">
        <v>1699</v>
      </c>
      <c r="AY120">
        <v>1523</v>
      </c>
      <c r="AZ120">
        <v>0</v>
      </c>
      <c r="BA120">
        <v>3222</v>
      </c>
      <c r="BB120">
        <v>1</v>
      </c>
      <c r="BC120">
        <v>0</v>
      </c>
      <c r="BD120">
        <v>3</v>
      </c>
      <c r="BE120">
        <v>0</v>
      </c>
      <c r="BF120">
        <v>5</v>
      </c>
      <c r="BG120">
        <v>1</v>
      </c>
      <c r="BH120" t="s">
        <v>97</v>
      </c>
      <c r="BI120">
        <v>11</v>
      </c>
      <c r="BJ120" t="s">
        <v>107</v>
      </c>
      <c r="BK120">
        <v>2</v>
      </c>
      <c r="BL120" t="s">
        <v>98</v>
      </c>
      <c r="BM120" t="s">
        <v>108</v>
      </c>
      <c r="BN120">
        <v>1990</v>
      </c>
      <c r="BO120" t="s">
        <v>102</v>
      </c>
      <c r="BP120">
        <v>3</v>
      </c>
      <c r="BQ120">
        <v>594</v>
      </c>
      <c r="BR120" t="s">
        <v>98</v>
      </c>
      <c r="BS120" t="s">
        <v>98</v>
      </c>
      <c r="BT120" t="s">
        <v>105</v>
      </c>
      <c r="BU120">
        <v>367</v>
      </c>
      <c r="BV120">
        <v>0</v>
      </c>
      <c r="BW120">
        <v>0</v>
      </c>
      <c r="BX120">
        <v>0</v>
      </c>
      <c r="BY120">
        <v>0</v>
      </c>
      <c r="BZ120">
        <v>0</v>
      </c>
      <c r="CA120" t="s">
        <v>83</v>
      </c>
      <c r="CB120" t="s">
        <v>83</v>
      </c>
      <c r="CC120" t="s">
        <v>83</v>
      </c>
      <c r="CD120">
        <v>0</v>
      </c>
      <c r="CE120">
        <v>5</v>
      </c>
      <c r="CF120">
        <v>2010</v>
      </c>
      <c r="CG120" t="str">
        <f t="shared" si="13"/>
        <v>5/2010</v>
      </c>
      <c r="CH120" t="s">
        <v>110</v>
      </c>
      <c r="CI120" t="s">
        <v>111</v>
      </c>
      <c r="CJ120" s="1">
        <v>320000</v>
      </c>
    </row>
    <row r="121" spans="1:88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 t="str">
        <f t="shared" si="9"/>
        <v>2000's</v>
      </c>
      <c r="V121">
        <v>2006</v>
      </c>
      <c r="W121">
        <f t="shared" si="7"/>
        <v>1</v>
      </c>
      <c r="X121" t="str">
        <f t="shared" si="8"/>
        <v>Y</v>
      </c>
      <c r="Y121" t="str">
        <f t="shared" si="10"/>
        <v>Y</v>
      </c>
      <c r="Z121" t="str">
        <f t="shared" si="11"/>
        <v>Y</v>
      </c>
      <c r="AA121" t="str">
        <f t="shared" si="12"/>
        <v>Y</v>
      </c>
      <c r="AB121" t="s">
        <v>93</v>
      </c>
      <c r="AC121" t="s">
        <v>94</v>
      </c>
      <c r="AD121" t="s">
        <v>95</v>
      </c>
      <c r="AE121" t="s">
        <v>95</v>
      </c>
      <c r="AF121" t="s">
        <v>117</v>
      </c>
      <c r="AG121">
        <v>0</v>
      </c>
      <c r="AH121" t="s">
        <v>97</v>
      </c>
      <c r="AI121" t="s">
        <v>98</v>
      </c>
      <c r="AJ121" t="s">
        <v>99</v>
      </c>
      <c r="AK121" t="s">
        <v>97</v>
      </c>
      <c r="AL121" t="s">
        <v>98</v>
      </c>
      <c r="AM121" t="s">
        <v>100</v>
      </c>
      <c r="AN121" t="s">
        <v>102</v>
      </c>
      <c r="AO121">
        <v>0</v>
      </c>
      <c r="AP121" t="s">
        <v>102</v>
      </c>
      <c r="AQ121">
        <v>0</v>
      </c>
      <c r="AR121">
        <v>728</v>
      </c>
      <c r="AS121">
        <v>728</v>
      </c>
      <c r="AT121" t="s">
        <v>103</v>
      </c>
      <c r="AU121" t="s">
        <v>104</v>
      </c>
      <c r="AV121" t="s">
        <v>105</v>
      </c>
      <c r="AW121" t="s">
        <v>106</v>
      </c>
      <c r="AX121">
        <v>728</v>
      </c>
      <c r="AY121">
        <v>728</v>
      </c>
      <c r="AZ121">
        <v>0</v>
      </c>
      <c r="BA121">
        <v>1456</v>
      </c>
      <c r="BB121">
        <v>0</v>
      </c>
      <c r="BC121">
        <v>0</v>
      </c>
      <c r="BD121">
        <v>2</v>
      </c>
      <c r="BE121">
        <v>1</v>
      </c>
      <c r="BF121">
        <v>3</v>
      </c>
      <c r="BG121">
        <v>1</v>
      </c>
      <c r="BH121" t="s">
        <v>97</v>
      </c>
      <c r="BI121">
        <v>8</v>
      </c>
      <c r="BJ121" t="s">
        <v>107</v>
      </c>
      <c r="BK121">
        <v>1</v>
      </c>
      <c r="BL121" t="s">
        <v>97</v>
      </c>
      <c r="BM121" t="s">
        <v>108</v>
      </c>
      <c r="BN121">
        <v>2005</v>
      </c>
      <c r="BO121" t="s">
        <v>157</v>
      </c>
      <c r="BP121">
        <v>2</v>
      </c>
      <c r="BQ121">
        <v>390</v>
      </c>
      <c r="BR121" t="s">
        <v>98</v>
      </c>
      <c r="BS121" t="s">
        <v>98</v>
      </c>
      <c r="BT121" t="s">
        <v>105</v>
      </c>
      <c r="BU121">
        <v>0</v>
      </c>
      <c r="BV121">
        <v>24</v>
      </c>
      <c r="BW121">
        <v>0</v>
      </c>
      <c r="BX121">
        <v>0</v>
      </c>
      <c r="BY121">
        <v>0</v>
      </c>
      <c r="BZ121">
        <v>0</v>
      </c>
      <c r="CA121" t="s">
        <v>83</v>
      </c>
      <c r="CB121" t="s">
        <v>83</v>
      </c>
      <c r="CC121" t="s">
        <v>83</v>
      </c>
      <c r="CD121">
        <v>0</v>
      </c>
      <c r="CE121">
        <v>7</v>
      </c>
      <c r="CF121">
        <v>2006</v>
      </c>
      <c r="CG121" t="str">
        <f t="shared" si="13"/>
        <v>7/2006</v>
      </c>
      <c r="CH121" t="s">
        <v>158</v>
      </c>
      <c r="CI121" t="s">
        <v>159</v>
      </c>
      <c r="CJ121" s="1">
        <v>163990</v>
      </c>
    </row>
    <row r="122" spans="1:88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 t="str">
        <f t="shared" si="9"/>
        <v>60's</v>
      </c>
      <c r="V122">
        <v>1969</v>
      </c>
      <c r="W122">
        <f t="shared" si="7"/>
        <v>0</v>
      </c>
      <c r="X122" t="str">
        <f t="shared" si="8"/>
        <v>N</v>
      </c>
      <c r="Y122" t="str">
        <f t="shared" si="10"/>
        <v>N</v>
      </c>
      <c r="Z122" t="str">
        <f t="shared" si="11"/>
        <v>N</v>
      </c>
      <c r="AA122" t="str">
        <f t="shared" si="12"/>
        <v>N</v>
      </c>
      <c r="AB122" t="s">
        <v>214</v>
      </c>
      <c r="AC122" t="s">
        <v>215</v>
      </c>
      <c r="AD122" t="s">
        <v>161</v>
      </c>
      <c r="AE122" t="s">
        <v>161</v>
      </c>
      <c r="AF122" t="s">
        <v>117</v>
      </c>
      <c r="AG122">
        <v>0</v>
      </c>
      <c r="AH122" t="s">
        <v>98</v>
      </c>
      <c r="AI122" t="s">
        <v>98</v>
      </c>
      <c r="AJ122" t="s">
        <v>118</v>
      </c>
      <c r="AK122" t="s">
        <v>98</v>
      </c>
      <c r="AL122" t="s">
        <v>98</v>
      </c>
      <c r="AM122" t="s">
        <v>97</v>
      </c>
      <c r="AN122" t="s">
        <v>119</v>
      </c>
      <c r="AO122">
        <v>938</v>
      </c>
      <c r="AP122" t="s">
        <v>102</v>
      </c>
      <c r="AQ122">
        <v>0</v>
      </c>
      <c r="AR122">
        <v>0</v>
      </c>
      <c r="AS122">
        <v>938</v>
      </c>
      <c r="AT122" t="s">
        <v>103</v>
      </c>
      <c r="AU122" t="s">
        <v>104</v>
      </c>
      <c r="AV122" t="s">
        <v>105</v>
      </c>
      <c r="AW122" t="s">
        <v>106</v>
      </c>
      <c r="AX122">
        <v>988</v>
      </c>
      <c r="AY122">
        <v>0</v>
      </c>
      <c r="AZ122">
        <v>0</v>
      </c>
      <c r="BA122">
        <v>988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1</v>
      </c>
      <c r="BH122" t="s">
        <v>98</v>
      </c>
      <c r="BI122">
        <v>4</v>
      </c>
      <c r="BJ122" t="s">
        <v>107</v>
      </c>
      <c r="BK122">
        <v>2</v>
      </c>
      <c r="BL122" t="s">
        <v>98</v>
      </c>
      <c r="BM122" t="s">
        <v>108</v>
      </c>
      <c r="BN122">
        <v>1969</v>
      </c>
      <c r="BO122" t="s">
        <v>102</v>
      </c>
      <c r="BP122">
        <v>2</v>
      </c>
      <c r="BQ122">
        <v>540</v>
      </c>
      <c r="BR122" t="s">
        <v>98</v>
      </c>
      <c r="BS122" t="s">
        <v>98</v>
      </c>
      <c r="BT122" t="s">
        <v>105</v>
      </c>
      <c r="BU122">
        <v>0</v>
      </c>
      <c r="BV122">
        <v>130</v>
      </c>
      <c r="BW122">
        <v>0</v>
      </c>
      <c r="BX122">
        <v>130</v>
      </c>
      <c r="BY122">
        <v>0</v>
      </c>
      <c r="BZ122">
        <v>0</v>
      </c>
      <c r="CA122" t="s">
        <v>83</v>
      </c>
      <c r="CB122" t="s">
        <v>83</v>
      </c>
      <c r="CC122" t="s">
        <v>83</v>
      </c>
      <c r="CD122">
        <v>0</v>
      </c>
      <c r="CE122">
        <v>10</v>
      </c>
      <c r="CF122">
        <v>2006</v>
      </c>
      <c r="CG122" t="str">
        <f t="shared" si="13"/>
        <v>10/2006</v>
      </c>
      <c r="CH122" t="s">
        <v>110</v>
      </c>
      <c r="CI122" t="s">
        <v>111</v>
      </c>
      <c r="CJ122" s="1">
        <v>180000</v>
      </c>
    </row>
    <row r="123" spans="1:88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 t="str">
        <f t="shared" si="9"/>
        <v>30's</v>
      </c>
      <c r="V123">
        <v>1950</v>
      </c>
      <c r="W123">
        <f t="shared" si="7"/>
        <v>11</v>
      </c>
      <c r="X123" t="str">
        <f t="shared" si="8"/>
        <v>Y</v>
      </c>
      <c r="Y123" t="str">
        <f t="shared" si="10"/>
        <v>N</v>
      </c>
      <c r="Z123" t="str">
        <f t="shared" si="11"/>
        <v>N</v>
      </c>
      <c r="AA123" t="str">
        <f t="shared" si="12"/>
        <v>N</v>
      </c>
      <c r="AB123" t="s">
        <v>93</v>
      </c>
      <c r="AC123" t="s">
        <v>94</v>
      </c>
      <c r="AD123" t="s">
        <v>186</v>
      </c>
      <c r="AE123" t="s">
        <v>186</v>
      </c>
      <c r="AF123" t="s">
        <v>117</v>
      </c>
      <c r="AG123">
        <v>0</v>
      </c>
      <c r="AH123" t="s">
        <v>98</v>
      </c>
      <c r="AI123" t="s">
        <v>98</v>
      </c>
      <c r="AJ123" t="s">
        <v>99</v>
      </c>
      <c r="AK123" t="s">
        <v>98</v>
      </c>
      <c r="AL123" t="s">
        <v>98</v>
      </c>
      <c r="AM123" t="s">
        <v>100</v>
      </c>
      <c r="AN123" t="s">
        <v>102</v>
      </c>
      <c r="AO123">
        <v>0</v>
      </c>
      <c r="AP123" t="s">
        <v>102</v>
      </c>
      <c r="AQ123">
        <v>0</v>
      </c>
      <c r="AR123">
        <v>732</v>
      </c>
      <c r="AS123">
        <v>732</v>
      </c>
      <c r="AT123" t="s">
        <v>103</v>
      </c>
      <c r="AU123" t="s">
        <v>97</v>
      </c>
      <c r="AV123" t="s">
        <v>105</v>
      </c>
      <c r="AW123" t="s">
        <v>106</v>
      </c>
      <c r="AX123">
        <v>772</v>
      </c>
      <c r="AY123">
        <v>351</v>
      </c>
      <c r="AZ123">
        <v>0</v>
      </c>
      <c r="BA123">
        <v>1123</v>
      </c>
      <c r="BB123">
        <v>0</v>
      </c>
      <c r="BC123">
        <v>0</v>
      </c>
      <c r="BD123">
        <v>1</v>
      </c>
      <c r="BE123">
        <v>0</v>
      </c>
      <c r="BF123">
        <v>3</v>
      </c>
      <c r="BG123">
        <v>1</v>
      </c>
      <c r="BH123" t="s">
        <v>98</v>
      </c>
      <c r="BI123">
        <v>4</v>
      </c>
      <c r="BJ123" t="s">
        <v>107</v>
      </c>
      <c r="BK123">
        <v>0</v>
      </c>
      <c r="BL123" t="s">
        <v>83</v>
      </c>
      <c r="BM123" t="s">
        <v>127</v>
      </c>
      <c r="BN123">
        <v>1979</v>
      </c>
      <c r="BO123" t="s">
        <v>102</v>
      </c>
      <c r="BP123">
        <v>1</v>
      </c>
      <c r="BQ123">
        <v>264</v>
      </c>
      <c r="BR123" t="s">
        <v>98</v>
      </c>
      <c r="BS123" t="s">
        <v>98</v>
      </c>
      <c r="BT123" t="s">
        <v>190</v>
      </c>
      <c r="BU123">
        <v>0</v>
      </c>
      <c r="BV123">
        <v>0</v>
      </c>
      <c r="BW123">
        <v>140</v>
      </c>
      <c r="BX123">
        <v>0</v>
      </c>
      <c r="BY123">
        <v>0</v>
      </c>
      <c r="BZ123">
        <v>0</v>
      </c>
      <c r="CA123" t="s">
        <v>83</v>
      </c>
      <c r="CB123" t="s">
        <v>134</v>
      </c>
      <c r="CC123" t="s">
        <v>83</v>
      </c>
      <c r="CD123">
        <v>0</v>
      </c>
      <c r="CE123">
        <v>6</v>
      </c>
      <c r="CF123">
        <v>2007</v>
      </c>
      <c r="CG123" t="str">
        <f t="shared" si="13"/>
        <v>6/2007</v>
      </c>
      <c r="CH123" t="s">
        <v>110</v>
      </c>
      <c r="CI123" t="s">
        <v>111</v>
      </c>
      <c r="CJ123" s="1">
        <v>100000</v>
      </c>
    </row>
    <row r="124" spans="1:88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 t="str">
        <f t="shared" si="9"/>
        <v>50's</v>
      </c>
      <c r="V124">
        <v>1958</v>
      </c>
      <c r="W124">
        <f t="shared" si="7"/>
        <v>0</v>
      </c>
      <c r="X124" t="str">
        <f t="shared" si="8"/>
        <v>N</v>
      </c>
      <c r="Y124" t="str">
        <f t="shared" si="10"/>
        <v>N</v>
      </c>
      <c r="Z124" t="str">
        <f t="shared" si="11"/>
        <v>N</v>
      </c>
      <c r="AA124" t="str">
        <f t="shared" si="12"/>
        <v>N</v>
      </c>
      <c r="AB124" t="s">
        <v>152</v>
      </c>
      <c r="AC124" t="s">
        <v>94</v>
      </c>
      <c r="AD124" t="s">
        <v>116</v>
      </c>
      <c r="AE124" t="s">
        <v>116</v>
      </c>
      <c r="AF124" t="s">
        <v>96</v>
      </c>
      <c r="AG124">
        <v>135</v>
      </c>
      <c r="AH124" t="s">
        <v>98</v>
      </c>
      <c r="AI124" t="s">
        <v>97</v>
      </c>
      <c r="AJ124" t="s">
        <v>118</v>
      </c>
      <c r="AK124" t="s">
        <v>98</v>
      </c>
      <c r="AL124" t="s">
        <v>98</v>
      </c>
      <c r="AM124" t="s">
        <v>100</v>
      </c>
      <c r="AN124" t="s">
        <v>141</v>
      </c>
      <c r="AO124">
        <v>570</v>
      </c>
      <c r="AP124" t="s">
        <v>102</v>
      </c>
      <c r="AQ124">
        <v>0</v>
      </c>
      <c r="AR124">
        <v>510</v>
      </c>
      <c r="AS124">
        <v>1080</v>
      </c>
      <c r="AT124" t="s">
        <v>103</v>
      </c>
      <c r="AU124" t="s">
        <v>97</v>
      </c>
      <c r="AV124" t="s">
        <v>105</v>
      </c>
      <c r="AW124" t="s">
        <v>106</v>
      </c>
      <c r="AX124">
        <v>1080</v>
      </c>
      <c r="AY124">
        <v>0</v>
      </c>
      <c r="AZ124">
        <v>0</v>
      </c>
      <c r="BA124">
        <v>1080</v>
      </c>
      <c r="BB124">
        <v>0</v>
      </c>
      <c r="BC124">
        <v>0</v>
      </c>
      <c r="BD124">
        <v>1</v>
      </c>
      <c r="BE124">
        <v>0</v>
      </c>
      <c r="BF124">
        <v>3</v>
      </c>
      <c r="BG124">
        <v>1</v>
      </c>
      <c r="BH124" t="s">
        <v>98</v>
      </c>
      <c r="BI124">
        <v>5</v>
      </c>
      <c r="BJ124" t="s">
        <v>107</v>
      </c>
      <c r="BK124">
        <v>0</v>
      </c>
      <c r="BL124" t="s">
        <v>83</v>
      </c>
      <c r="BM124" t="s">
        <v>108</v>
      </c>
      <c r="BN124">
        <v>1958</v>
      </c>
      <c r="BO124" t="s">
        <v>102</v>
      </c>
      <c r="BP124">
        <v>1</v>
      </c>
      <c r="BQ124">
        <v>288</v>
      </c>
      <c r="BR124" t="s">
        <v>98</v>
      </c>
      <c r="BS124" t="s">
        <v>98</v>
      </c>
      <c r="BT124" t="s">
        <v>105</v>
      </c>
      <c r="BU124">
        <v>0</v>
      </c>
      <c r="BV124">
        <v>0</v>
      </c>
      <c r="BW124">
        <v>0</v>
      </c>
      <c r="BX124">
        <v>0</v>
      </c>
      <c r="BY124">
        <v>130</v>
      </c>
      <c r="BZ124">
        <v>0</v>
      </c>
      <c r="CA124" t="s">
        <v>83</v>
      </c>
      <c r="CB124" t="s">
        <v>83</v>
      </c>
      <c r="CC124" t="s">
        <v>83</v>
      </c>
      <c r="CD124">
        <v>0</v>
      </c>
      <c r="CE124">
        <v>6</v>
      </c>
      <c r="CF124">
        <v>2008</v>
      </c>
      <c r="CG124" t="str">
        <f t="shared" si="13"/>
        <v>6/2008</v>
      </c>
      <c r="CH124" t="s">
        <v>110</v>
      </c>
      <c r="CI124" t="s">
        <v>111</v>
      </c>
      <c r="CJ124" s="1">
        <v>136000</v>
      </c>
    </row>
    <row r="125" spans="1:88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 t="str">
        <f t="shared" si="9"/>
        <v>90's</v>
      </c>
      <c r="V125">
        <v>1993</v>
      </c>
      <c r="W125">
        <f t="shared" si="7"/>
        <v>0</v>
      </c>
      <c r="X125" t="str">
        <f t="shared" si="8"/>
        <v>N</v>
      </c>
      <c r="Y125" t="str">
        <f t="shared" si="10"/>
        <v>N</v>
      </c>
      <c r="Z125" t="str">
        <f t="shared" si="11"/>
        <v>N</v>
      </c>
      <c r="AA125" t="str">
        <f t="shared" si="12"/>
        <v>N</v>
      </c>
      <c r="AB125" t="s">
        <v>93</v>
      </c>
      <c r="AC125" t="s">
        <v>94</v>
      </c>
      <c r="AD125" t="s">
        <v>161</v>
      </c>
      <c r="AE125" t="s">
        <v>161</v>
      </c>
      <c r="AF125" t="s">
        <v>117</v>
      </c>
      <c r="AG125">
        <v>0</v>
      </c>
      <c r="AH125" t="s">
        <v>97</v>
      </c>
      <c r="AI125" t="s">
        <v>98</v>
      </c>
      <c r="AJ125" t="s">
        <v>99</v>
      </c>
      <c r="AK125" t="s">
        <v>97</v>
      </c>
      <c r="AL125" t="s">
        <v>98</v>
      </c>
      <c r="AM125" t="s">
        <v>100</v>
      </c>
      <c r="AN125" t="s">
        <v>101</v>
      </c>
      <c r="AO125">
        <v>300</v>
      </c>
      <c r="AP125" t="s">
        <v>102</v>
      </c>
      <c r="AQ125">
        <v>0</v>
      </c>
      <c r="AR125">
        <v>899</v>
      </c>
      <c r="AS125">
        <v>1199</v>
      </c>
      <c r="AT125" t="s">
        <v>103</v>
      </c>
      <c r="AU125" t="s">
        <v>104</v>
      </c>
      <c r="AV125" t="s">
        <v>105</v>
      </c>
      <c r="AW125" t="s">
        <v>106</v>
      </c>
      <c r="AX125">
        <v>1199</v>
      </c>
      <c r="AY125">
        <v>0</v>
      </c>
      <c r="AZ125">
        <v>0</v>
      </c>
      <c r="BA125">
        <v>1199</v>
      </c>
      <c r="BB125">
        <v>0</v>
      </c>
      <c r="BC125">
        <v>0</v>
      </c>
      <c r="BD125">
        <v>2</v>
      </c>
      <c r="BE125">
        <v>0</v>
      </c>
      <c r="BF125">
        <v>2</v>
      </c>
      <c r="BG125">
        <v>1</v>
      </c>
      <c r="BH125" t="s">
        <v>97</v>
      </c>
      <c r="BI125">
        <v>5</v>
      </c>
      <c r="BJ125" t="s">
        <v>107</v>
      </c>
      <c r="BK125">
        <v>0</v>
      </c>
      <c r="BL125" t="s">
        <v>83</v>
      </c>
      <c r="BM125" t="s">
        <v>108</v>
      </c>
      <c r="BN125">
        <v>1993</v>
      </c>
      <c r="BO125" t="s">
        <v>109</v>
      </c>
      <c r="BP125">
        <v>2</v>
      </c>
      <c r="BQ125">
        <v>530</v>
      </c>
      <c r="BR125" t="s">
        <v>98</v>
      </c>
      <c r="BS125" t="s">
        <v>98</v>
      </c>
      <c r="BT125" t="s">
        <v>105</v>
      </c>
      <c r="BU125">
        <v>0</v>
      </c>
      <c r="BV125">
        <v>63</v>
      </c>
      <c r="BW125">
        <v>0</v>
      </c>
      <c r="BX125">
        <v>0</v>
      </c>
      <c r="BY125">
        <v>0</v>
      </c>
      <c r="BZ125">
        <v>0</v>
      </c>
      <c r="CA125" t="s">
        <v>83</v>
      </c>
      <c r="CB125" t="s">
        <v>83</v>
      </c>
      <c r="CC125" t="s">
        <v>83</v>
      </c>
      <c r="CD125">
        <v>0</v>
      </c>
      <c r="CE125">
        <v>3</v>
      </c>
      <c r="CF125">
        <v>2008</v>
      </c>
      <c r="CG125" t="str">
        <f t="shared" si="13"/>
        <v>3/2008</v>
      </c>
      <c r="CH125" t="s">
        <v>110</v>
      </c>
      <c r="CI125" t="s">
        <v>111</v>
      </c>
      <c r="CJ125" s="1">
        <v>153900</v>
      </c>
    </row>
    <row r="126" spans="1:88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 t="str">
        <f t="shared" si="9"/>
        <v>70's</v>
      </c>
      <c r="V126">
        <v>1998</v>
      </c>
      <c r="W126">
        <f t="shared" si="7"/>
        <v>19</v>
      </c>
      <c r="X126" t="str">
        <f t="shared" si="8"/>
        <v>Y</v>
      </c>
      <c r="Y126" t="str">
        <f t="shared" si="10"/>
        <v>N</v>
      </c>
      <c r="Z126" t="str">
        <f t="shared" si="11"/>
        <v>N</v>
      </c>
      <c r="AA126" t="str">
        <f t="shared" si="12"/>
        <v>Y</v>
      </c>
      <c r="AB126" t="s">
        <v>93</v>
      </c>
      <c r="AC126" t="s">
        <v>94</v>
      </c>
      <c r="AD126" t="s">
        <v>140</v>
      </c>
      <c r="AE126" t="s">
        <v>140</v>
      </c>
      <c r="AF126" t="s">
        <v>117</v>
      </c>
      <c r="AG126">
        <v>0</v>
      </c>
      <c r="AH126" t="s">
        <v>98</v>
      </c>
      <c r="AI126" t="s">
        <v>97</v>
      </c>
      <c r="AJ126" t="s">
        <v>118</v>
      </c>
      <c r="AK126" t="s">
        <v>97</v>
      </c>
      <c r="AL126" t="s">
        <v>147</v>
      </c>
      <c r="AM126" t="s">
        <v>100</v>
      </c>
      <c r="AN126" t="s">
        <v>102</v>
      </c>
      <c r="AO126">
        <v>0</v>
      </c>
      <c r="AP126" t="s">
        <v>102</v>
      </c>
      <c r="AQ126">
        <v>0</v>
      </c>
      <c r="AR126">
        <v>1362</v>
      </c>
      <c r="AS126">
        <v>1362</v>
      </c>
      <c r="AT126" t="s">
        <v>103</v>
      </c>
      <c r="AU126" t="s">
        <v>98</v>
      </c>
      <c r="AV126" t="s">
        <v>105</v>
      </c>
      <c r="AW126" t="s">
        <v>106</v>
      </c>
      <c r="AX126">
        <v>1586</v>
      </c>
      <c r="AY126">
        <v>0</v>
      </c>
      <c r="AZ126">
        <v>0</v>
      </c>
      <c r="BA126">
        <v>1586</v>
      </c>
      <c r="BB126">
        <v>0</v>
      </c>
      <c r="BC126">
        <v>0</v>
      </c>
      <c r="BD126">
        <v>2</v>
      </c>
      <c r="BE126">
        <v>0</v>
      </c>
      <c r="BF126">
        <v>3</v>
      </c>
      <c r="BG126">
        <v>1</v>
      </c>
      <c r="BH126" t="s">
        <v>98</v>
      </c>
      <c r="BI126">
        <v>7</v>
      </c>
      <c r="BJ126" t="s">
        <v>107</v>
      </c>
      <c r="BK126">
        <v>1</v>
      </c>
      <c r="BL126" t="s">
        <v>98</v>
      </c>
      <c r="BM126" t="s">
        <v>108</v>
      </c>
      <c r="BN126">
        <v>1979</v>
      </c>
      <c r="BO126" t="s">
        <v>102</v>
      </c>
      <c r="BP126">
        <v>2</v>
      </c>
      <c r="BQ126">
        <v>435</v>
      </c>
      <c r="BR126" t="s">
        <v>98</v>
      </c>
      <c r="BS126" t="s">
        <v>98</v>
      </c>
      <c r="BT126" t="s">
        <v>105</v>
      </c>
      <c r="BU126">
        <v>192</v>
      </c>
      <c r="BV126">
        <v>0</v>
      </c>
      <c r="BW126">
        <v>0</v>
      </c>
      <c r="BX126">
        <v>0</v>
      </c>
      <c r="BY126">
        <v>0</v>
      </c>
      <c r="BZ126">
        <v>0</v>
      </c>
      <c r="CA126" t="s">
        <v>83</v>
      </c>
      <c r="CB126" t="s">
        <v>83</v>
      </c>
      <c r="CC126" t="s">
        <v>83</v>
      </c>
      <c r="CD126">
        <v>0</v>
      </c>
      <c r="CE126">
        <v>1</v>
      </c>
      <c r="CF126">
        <v>2009</v>
      </c>
      <c r="CG126" t="str">
        <f t="shared" si="13"/>
        <v>1/2009</v>
      </c>
      <c r="CH126" t="s">
        <v>110</v>
      </c>
      <c r="CI126" t="s">
        <v>111</v>
      </c>
      <c r="CJ126" s="1">
        <v>181000</v>
      </c>
    </row>
    <row r="127" spans="1:88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 t="str">
        <f t="shared" si="9"/>
        <v>30's</v>
      </c>
      <c r="V127">
        <v>1982</v>
      </c>
      <c r="W127">
        <f t="shared" si="7"/>
        <v>47</v>
      </c>
      <c r="X127" t="str">
        <f t="shared" si="8"/>
        <v>Y</v>
      </c>
      <c r="Y127" t="str">
        <f t="shared" si="10"/>
        <v>N</v>
      </c>
      <c r="Z127" t="str">
        <f t="shared" si="11"/>
        <v>N</v>
      </c>
      <c r="AA127" t="str">
        <f t="shared" si="12"/>
        <v>N</v>
      </c>
      <c r="AB127" t="s">
        <v>93</v>
      </c>
      <c r="AC127" t="s">
        <v>94</v>
      </c>
      <c r="AD127" t="s">
        <v>124</v>
      </c>
      <c r="AE127" t="s">
        <v>124</v>
      </c>
      <c r="AF127" t="s">
        <v>117</v>
      </c>
      <c r="AG127">
        <v>0</v>
      </c>
      <c r="AH127" t="s">
        <v>98</v>
      </c>
      <c r="AI127" t="s">
        <v>147</v>
      </c>
      <c r="AJ127" t="s">
        <v>118</v>
      </c>
      <c r="AK127" t="s">
        <v>98</v>
      </c>
      <c r="AL127" t="s">
        <v>98</v>
      </c>
      <c r="AM127" t="s">
        <v>130</v>
      </c>
      <c r="AN127" t="s">
        <v>101</v>
      </c>
      <c r="AO127">
        <v>490</v>
      </c>
      <c r="AP127" t="s">
        <v>102</v>
      </c>
      <c r="AQ127">
        <v>0</v>
      </c>
      <c r="AR127">
        <v>30</v>
      </c>
      <c r="AS127">
        <v>520</v>
      </c>
      <c r="AT127" t="s">
        <v>103</v>
      </c>
      <c r="AU127" t="s">
        <v>97</v>
      </c>
      <c r="AV127" t="s">
        <v>177</v>
      </c>
      <c r="AW127" t="s">
        <v>106</v>
      </c>
      <c r="AX127">
        <v>520</v>
      </c>
      <c r="AY127">
        <v>0</v>
      </c>
      <c r="AZ127">
        <v>234</v>
      </c>
      <c r="BA127">
        <v>754</v>
      </c>
      <c r="BB127">
        <v>1</v>
      </c>
      <c r="BC127">
        <v>0</v>
      </c>
      <c r="BD127">
        <v>1</v>
      </c>
      <c r="BE127">
        <v>0</v>
      </c>
      <c r="BF127">
        <v>2</v>
      </c>
      <c r="BG127">
        <v>1</v>
      </c>
      <c r="BH127" t="s">
        <v>98</v>
      </c>
      <c r="BI127">
        <v>5</v>
      </c>
      <c r="BJ127" t="s">
        <v>107</v>
      </c>
      <c r="BK127">
        <v>0</v>
      </c>
      <c r="BL127" t="s">
        <v>83</v>
      </c>
      <c r="BM127" t="s">
        <v>83</v>
      </c>
      <c r="BN127" t="s">
        <v>83</v>
      </c>
      <c r="BO127" t="s">
        <v>83</v>
      </c>
      <c r="BP127">
        <v>0</v>
      </c>
      <c r="BQ127">
        <v>0</v>
      </c>
      <c r="BR127" t="s">
        <v>83</v>
      </c>
      <c r="BS127" t="s">
        <v>83</v>
      </c>
      <c r="BT127" t="s">
        <v>177</v>
      </c>
      <c r="BU127">
        <v>53</v>
      </c>
      <c r="BV127">
        <v>0</v>
      </c>
      <c r="BW127">
        <v>0</v>
      </c>
      <c r="BX127">
        <v>0</v>
      </c>
      <c r="BY127">
        <v>0</v>
      </c>
      <c r="BZ127">
        <v>0</v>
      </c>
      <c r="CA127" t="s">
        <v>83</v>
      </c>
      <c r="CB127" t="s">
        <v>83</v>
      </c>
      <c r="CC127" t="s">
        <v>83</v>
      </c>
      <c r="CD127">
        <v>0</v>
      </c>
      <c r="CE127">
        <v>6</v>
      </c>
      <c r="CF127">
        <v>2006</v>
      </c>
      <c r="CG127" t="str">
        <f t="shared" si="13"/>
        <v>6/2006</v>
      </c>
      <c r="CH127" t="s">
        <v>110</v>
      </c>
      <c r="CI127" t="s">
        <v>111</v>
      </c>
      <c r="CJ127" s="1">
        <v>84500</v>
      </c>
    </row>
    <row r="128" spans="1:88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 t="str">
        <f t="shared" si="9"/>
        <v>70's</v>
      </c>
      <c r="V128">
        <v>1976</v>
      </c>
      <c r="W128">
        <f t="shared" si="7"/>
        <v>0</v>
      </c>
      <c r="X128" t="str">
        <f t="shared" si="8"/>
        <v>N</v>
      </c>
      <c r="Y128" t="str">
        <f t="shared" si="10"/>
        <v>N</v>
      </c>
      <c r="Z128" t="str">
        <f t="shared" si="11"/>
        <v>N</v>
      </c>
      <c r="AA128" t="str">
        <f t="shared" si="12"/>
        <v>N</v>
      </c>
      <c r="AB128" t="s">
        <v>93</v>
      </c>
      <c r="AC128" t="s">
        <v>94</v>
      </c>
      <c r="AD128" t="s">
        <v>161</v>
      </c>
      <c r="AE128" t="s">
        <v>161</v>
      </c>
      <c r="AF128" t="s">
        <v>117</v>
      </c>
      <c r="AG128">
        <v>0</v>
      </c>
      <c r="AH128" t="s">
        <v>98</v>
      </c>
      <c r="AI128" t="s">
        <v>98</v>
      </c>
      <c r="AJ128" t="s">
        <v>118</v>
      </c>
      <c r="AK128" t="s">
        <v>97</v>
      </c>
      <c r="AL128" t="s">
        <v>98</v>
      </c>
      <c r="AM128" t="s">
        <v>100</v>
      </c>
      <c r="AN128" t="s">
        <v>119</v>
      </c>
      <c r="AO128">
        <v>120</v>
      </c>
      <c r="AP128" t="s">
        <v>102</v>
      </c>
      <c r="AQ128">
        <v>0</v>
      </c>
      <c r="AR128">
        <v>958</v>
      </c>
      <c r="AS128">
        <v>1078</v>
      </c>
      <c r="AT128" t="s">
        <v>103</v>
      </c>
      <c r="AU128" t="s">
        <v>98</v>
      </c>
      <c r="AV128" t="s">
        <v>105</v>
      </c>
      <c r="AW128" t="s">
        <v>106</v>
      </c>
      <c r="AX128">
        <v>958</v>
      </c>
      <c r="AY128">
        <v>0</v>
      </c>
      <c r="AZ128">
        <v>0</v>
      </c>
      <c r="BA128">
        <v>958</v>
      </c>
      <c r="BB128">
        <v>0</v>
      </c>
      <c r="BC128">
        <v>0</v>
      </c>
      <c r="BD128">
        <v>2</v>
      </c>
      <c r="BE128">
        <v>0</v>
      </c>
      <c r="BF128">
        <v>2</v>
      </c>
      <c r="BG128">
        <v>1</v>
      </c>
      <c r="BH128" t="s">
        <v>98</v>
      </c>
      <c r="BI128">
        <v>5</v>
      </c>
      <c r="BJ128" t="s">
        <v>107</v>
      </c>
      <c r="BK128">
        <v>1</v>
      </c>
      <c r="BL128" t="s">
        <v>98</v>
      </c>
      <c r="BM128" t="s">
        <v>108</v>
      </c>
      <c r="BN128">
        <v>1977</v>
      </c>
      <c r="BO128" t="s">
        <v>109</v>
      </c>
      <c r="BP128">
        <v>2</v>
      </c>
      <c r="BQ128">
        <v>440</v>
      </c>
      <c r="BR128" t="s">
        <v>98</v>
      </c>
      <c r="BS128" t="s">
        <v>98</v>
      </c>
      <c r="BT128" t="s">
        <v>105</v>
      </c>
      <c r="BU128">
        <v>0</v>
      </c>
      <c r="BV128">
        <v>205</v>
      </c>
      <c r="BW128">
        <v>0</v>
      </c>
      <c r="BX128">
        <v>0</v>
      </c>
      <c r="BY128">
        <v>0</v>
      </c>
      <c r="BZ128">
        <v>0</v>
      </c>
      <c r="CA128" t="s">
        <v>83</v>
      </c>
      <c r="CB128" t="s">
        <v>83</v>
      </c>
      <c r="CC128" t="s">
        <v>83</v>
      </c>
      <c r="CD128">
        <v>0</v>
      </c>
      <c r="CE128">
        <v>2</v>
      </c>
      <c r="CF128">
        <v>2007</v>
      </c>
      <c r="CG128" t="str">
        <f t="shared" si="13"/>
        <v>2/2007</v>
      </c>
      <c r="CH128" t="s">
        <v>110</v>
      </c>
      <c r="CI128" t="s">
        <v>111</v>
      </c>
      <c r="CJ128" s="1">
        <v>128000</v>
      </c>
    </row>
    <row r="129" spans="1:88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 t="str">
        <f t="shared" si="9"/>
        <v>30's</v>
      </c>
      <c r="V129">
        <v>1950</v>
      </c>
      <c r="W129">
        <f t="shared" si="7"/>
        <v>20</v>
      </c>
      <c r="X129" t="str">
        <f t="shared" si="8"/>
        <v>Y</v>
      </c>
      <c r="Y129" t="str">
        <f t="shared" si="10"/>
        <v>N</v>
      </c>
      <c r="Z129" t="str">
        <f t="shared" si="11"/>
        <v>N</v>
      </c>
      <c r="AA129" t="str">
        <f t="shared" si="12"/>
        <v>N</v>
      </c>
      <c r="AB129" t="s">
        <v>93</v>
      </c>
      <c r="AC129" t="s">
        <v>94</v>
      </c>
      <c r="AD129" t="s">
        <v>155</v>
      </c>
      <c r="AE129" t="s">
        <v>124</v>
      </c>
      <c r="AF129" t="s">
        <v>117</v>
      </c>
      <c r="AG129">
        <v>0</v>
      </c>
      <c r="AH129" t="s">
        <v>98</v>
      </c>
      <c r="AI129" t="s">
        <v>97</v>
      </c>
      <c r="AJ129" t="s">
        <v>126</v>
      </c>
      <c r="AK129" t="s">
        <v>98</v>
      </c>
      <c r="AL129" t="s">
        <v>98</v>
      </c>
      <c r="AM129" t="s">
        <v>100</v>
      </c>
      <c r="AN129" t="s">
        <v>172</v>
      </c>
      <c r="AO129">
        <v>116</v>
      </c>
      <c r="AP129" t="s">
        <v>102</v>
      </c>
      <c r="AQ129">
        <v>0</v>
      </c>
      <c r="AR129">
        <v>556</v>
      </c>
      <c r="AS129">
        <v>672</v>
      </c>
      <c r="AT129" t="s">
        <v>103</v>
      </c>
      <c r="AU129" t="s">
        <v>104</v>
      </c>
      <c r="AV129" t="s">
        <v>105</v>
      </c>
      <c r="AW129" t="s">
        <v>106</v>
      </c>
      <c r="AX129">
        <v>840</v>
      </c>
      <c r="AY129">
        <v>0</v>
      </c>
      <c r="AZ129">
        <v>0</v>
      </c>
      <c r="BA129">
        <v>840</v>
      </c>
      <c r="BB129">
        <v>0</v>
      </c>
      <c r="BC129">
        <v>0</v>
      </c>
      <c r="BD129">
        <v>1</v>
      </c>
      <c r="BE129">
        <v>0</v>
      </c>
      <c r="BF129">
        <v>3</v>
      </c>
      <c r="BG129">
        <v>1</v>
      </c>
      <c r="BH129" t="s">
        <v>98</v>
      </c>
      <c r="BI129">
        <v>5</v>
      </c>
      <c r="BJ129" t="s">
        <v>107</v>
      </c>
      <c r="BK129">
        <v>1</v>
      </c>
      <c r="BL129" t="s">
        <v>98</v>
      </c>
      <c r="BM129" t="s">
        <v>83</v>
      </c>
      <c r="BN129" t="s">
        <v>83</v>
      </c>
      <c r="BO129" t="s">
        <v>83</v>
      </c>
      <c r="BP129">
        <v>0</v>
      </c>
      <c r="BQ129">
        <v>0</v>
      </c>
      <c r="BR129" t="s">
        <v>83</v>
      </c>
      <c r="BS129" t="s">
        <v>83</v>
      </c>
      <c r="BT129" t="s">
        <v>177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 t="s">
        <v>83</v>
      </c>
      <c r="CB129" t="s">
        <v>83</v>
      </c>
      <c r="CC129" t="s">
        <v>83</v>
      </c>
      <c r="CD129">
        <v>0</v>
      </c>
      <c r="CE129">
        <v>6</v>
      </c>
      <c r="CF129">
        <v>2007</v>
      </c>
      <c r="CG129" t="str">
        <f t="shared" si="13"/>
        <v>6/2007</v>
      </c>
      <c r="CH129" t="s">
        <v>110</v>
      </c>
      <c r="CI129" t="s">
        <v>111</v>
      </c>
      <c r="CJ129" s="1">
        <v>87000</v>
      </c>
    </row>
    <row r="130" spans="1:88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 t="str">
        <f t="shared" si="9"/>
        <v>60's</v>
      </c>
      <c r="V130">
        <v>1966</v>
      </c>
      <c r="W130">
        <f t="shared" ref="W130:W193" si="14">V130-T130</f>
        <v>0</v>
      </c>
      <c r="X130" t="str">
        <f t="shared" ref="X130:X193" si="15">IF($W130&gt;0, "Y", "N")</f>
        <v>N</v>
      </c>
      <c r="Y130" t="str">
        <f t="shared" si="10"/>
        <v>N</v>
      </c>
      <c r="Z130" t="str">
        <f t="shared" si="11"/>
        <v>N</v>
      </c>
      <c r="AA130" t="str">
        <f t="shared" si="12"/>
        <v>N</v>
      </c>
      <c r="AB130" t="s">
        <v>93</v>
      </c>
      <c r="AC130" t="s">
        <v>94</v>
      </c>
      <c r="AD130" t="s">
        <v>95</v>
      </c>
      <c r="AE130" t="s">
        <v>95</v>
      </c>
      <c r="AF130" t="s">
        <v>96</v>
      </c>
      <c r="AG130">
        <v>266</v>
      </c>
      <c r="AH130" t="s">
        <v>98</v>
      </c>
      <c r="AI130" t="s">
        <v>98</v>
      </c>
      <c r="AJ130" t="s">
        <v>118</v>
      </c>
      <c r="AK130" t="s">
        <v>98</v>
      </c>
      <c r="AL130" t="s">
        <v>98</v>
      </c>
      <c r="AM130" t="s">
        <v>100</v>
      </c>
      <c r="AN130" t="s">
        <v>141</v>
      </c>
      <c r="AO130">
        <v>512</v>
      </c>
      <c r="AP130" t="s">
        <v>102</v>
      </c>
      <c r="AQ130">
        <v>0</v>
      </c>
      <c r="AR130">
        <v>148</v>
      </c>
      <c r="AS130">
        <v>660</v>
      </c>
      <c r="AT130" t="s">
        <v>103</v>
      </c>
      <c r="AU130" t="s">
        <v>98</v>
      </c>
      <c r="AV130" t="s">
        <v>105</v>
      </c>
      <c r="AW130" t="s">
        <v>106</v>
      </c>
      <c r="AX130">
        <v>660</v>
      </c>
      <c r="AY130">
        <v>688</v>
      </c>
      <c r="AZ130">
        <v>0</v>
      </c>
      <c r="BA130">
        <v>1348</v>
      </c>
      <c r="BB130">
        <v>0</v>
      </c>
      <c r="BC130">
        <v>0</v>
      </c>
      <c r="BD130">
        <v>1</v>
      </c>
      <c r="BE130">
        <v>1</v>
      </c>
      <c r="BF130">
        <v>3</v>
      </c>
      <c r="BG130">
        <v>1</v>
      </c>
      <c r="BH130" t="s">
        <v>98</v>
      </c>
      <c r="BI130">
        <v>6</v>
      </c>
      <c r="BJ130" t="s">
        <v>107</v>
      </c>
      <c r="BK130">
        <v>1</v>
      </c>
      <c r="BL130" t="s">
        <v>147</v>
      </c>
      <c r="BM130" t="s">
        <v>108</v>
      </c>
      <c r="BN130">
        <v>1966</v>
      </c>
      <c r="BO130" t="s">
        <v>109</v>
      </c>
      <c r="BP130">
        <v>2</v>
      </c>
      <c r="BQ130">
        <v>453</v>
      </c>
      <c r="BR130" t="s">
        <v>98</v>
      </c>
      <c r="BS130" t="s">
        <v>98</v>
      </c>
      <c r="BT130" t="s">
        <v>105</v>
      </c>
      <c r="BU130">
        <v>188</v>
      </c>
      <c r="BV130">
        <v>108</v>
      </c>
      <c r="BW130">
        <v>0</v>
      </c>
      <c r="BX130">
        <v>0</v>
      </c>
      <c r="BY130">
        <v>0</v>
      </c>
      <c r="BZ130">
        <v>0</v>
      </c>
      <c r="CA130" t="s">
        <v>83</v>
      </c>
      <c r="CB130" t="s">
        <v>83</v>
      </c>
      <c r="CC130" t="s">
        <v>83</v>
      </c>
      <c r="CD130">
        <v>0</v>
      </c>
      <c r="CE130">
        <v>7</v>
      </c>
      <c r="CF130">
        <v>2006</v>
      </c>
      <c r="CG130" t="str">
        <f t="shared" si="13"/>
        <v>7/2006</v>
      </c>
      <c r="CH130" t="s">
        <v>110</v>
      </c>
      <c r="CI130" t="s">
        <v>111</v>
      </c>
      <c r="CJ130" s="1">
        <v>155000</v>
      </c>
    </row>
    <row r="131" spans="1:88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 t="str">
        <f t="shared" ref="U131:U194" si="16">IF($T131&gt;=2010, "2010's", IF($T131&gt;=2000, "2000's", IF($T131&gt;=1990, "90's", IF($T131&gt;=1980, "80's", IF($T131&gt;=1970, "70's", IF($T131&gt;=1960, "60's", IF($T131&gt;=1950, "50's", IF($T131&gt;=1940, "40's", IF($T131&gt;=1930, "30's", IF($T131&gt;=1920, "20's", IF($T131&gt;1910, "10's", IF($T131&gt;=1900, "1900's", IF($T131&gt;=1890, "1890's", IF($T131&gt;=1880, "1880's", "1870's"))))))))))))))</f>
        <v>50's</v>
      </c>
      <c r="V131">
        <v>1991</v>
      </c>
      <c r="W131">
        <f t="shared" si="14"/>
        <v>33</v>
      </c>
      <c r="X131" t="str">
        <f t="shared" si="15"/>
        <v>Y</v>
      </c>
      <c r="Y131" t="str">
        <f t="shared" ref="Y131:Y194" si="17">IF($V131&gt;2004, "Y", "N")</f>
        <v>N</v>
      </c>
      <c r="Z131" t="str">
        <f t="shared" ref="Z131:Z194" si="18">IF($V131&gt;1999, "Y", "N")</f>
        <v>N</v>
      </c>
      <c r="AA131" t="str">
        <f t="shared" ref="AA131:AA194" si="19">IF($V131&gt;1994, "Y", "N")</f>
        <v>N</v>
      </c>
      <c r="AB131" t="s">
        <v>93</v>
      </c>
      <c r="AC131" t="s">
        <v>94</v>
      </c>
      <c r="AD131" t="s">
        <v>161</v>
      </c>
      <c r="AE131" t="s">
        <v>161</v>
      </c>
      <c r="AF131" t="s">
        <v>96</v>
      </c>
      <c r="AG131">
        <v>85</v>
      </c>
      <c r="AH131" t="s">
        <v>98</v>
      </c>
      <c r="AI131" t="s">
        <v>98</v>
      </c>
      <c r="AJ131" t="s">
        <v>118</v>
      </c>
      <c r="AK131" t="s">
        <v>98</v>
      </c>
      <c r="AL131" t="s">
        <v>98</v>
      </c>
      <c r="AM131" t="s">
        <v>100</v>
      </c>
      <c r="AN131" t="s">
        <v>153</v>
      </c>
      <c r="AO131">
        <v>567</v>
      </c>
      <c r="AP131" t="s">
        <v>141</v>
      </c>
      <c r="AQ131">
        <v>28</v>
      </c>
      <c r="AR131">
        <v>413</v>
      </c>
      <c r="AS131">
        <v>1008</v>
      </c>
      <c r="AT131" t="s">
        <v>103</v>
      </c>
      <c r="AU131" t="s">
        <v>98</v>
      </c>
      <c r="AV131" t="s">
        <v>105</v>
      </c>
      <c r="AW131" t="s">
        <v>164</v>
      </c>
      <c r="AX131">
        <v>1053</v>
      </c>
      <c r="AY131">
        <v>0</v>
      </c>
      <c r="AZ131">
        <v>0</v>
      </c>
      <c r="BA131">
        <v>1053</v>
      </c>
      <c r="BB131">
        <v>0</v>
      </c>
      <c r="BC131">
        <v>1</v>
      </c>
      <c r="BD131">
        <v>1</v>
      </c>
      <c r="BE131">
        <v>1</v>
      </c>
      <c r="BF131">
        <v>3</v>
      </c>
      <c r="BG131">
        <v>1</v>
      </c>
      <c r="BH131" t="s">
        <v>104</v>
      </c>
      <c r="BI131">
        <v>6</v>
      </c>
      <c r="BJ131" t="s">
        <v>107</v>
      </c>
      <c r="BK131">
        <v>0</v>
      </c>
      <c r="BL131" t="s">
        <v>83</v>
      </c>
      <c r="BM131" t="s">
        <v>217</v>
      </c>
      <c r="BN131">
        <v>1998</v>
      </c>
      <c r="BO131" t="s">
        <v>109</v>
      </c>
      <c r="BP131">
        <v>2</v>
      </c>
      <c r="BQ131">
        <v>750</v>
      </c>
      <c r="BR131" t="s">
        <v>98</v>
      </c>
      <c r="BS131" t="s">
        <v>98</v>
      </c>
      <c r="BT131" t="s">
        <v>105</v>
      </c>
      <c r="BU131">
        <v>0</v>
      </c>
      <c r="BV131">
        <v>80</v>
      </c>
      <c r="BW131">
        <v>0</v>
      </c>
      <c r="BX131">
        <v>180</v>
      </c>
      <c r="BY131">
        <v>0</v>
      </c>
      <c r="BZ131">
        <v>0</v>
      </c>
      <c r="CA131" t="s">
        <v>83</v>
      </c>
      <c r="CB131" t="s">
        <v>218</v>
      </c>
      <c r="CC131" t="s">
        <v>83</v>
      </c>
      <c r="CD131">
        <v>0</v>
      </c>
      <c r="CE131">
        <v>7</v>
      </c>
      <c r="CF131">
        <v>2006</v>
      </c>
      <c r="CG131" t="str">
        <f t="shared" ref="CG131:CG194" si="20">_xlfn.CONCAT(CE131, "/",CF131)</f>
        <v>7/2006</v>
      </c>
      <c r="CH131" t="s">
        <v>110</v>
      </c>
      <c r="CI131" t="s">
        <v>128</v>
      </c>
      <c r="CJ131" s="1">
        <v>150000</v>
      </c>
    </row>
    <row r="132" spans="1:88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 t="str">
        <f t="shared" si="16"/>
        <v>60's</v>
      </c>
      <c r="V132">
        <v>1966</v>
      </c>
      <c r="W132">
        <f t="shared" si="14"/>
        <v>0</v>
      </c>
      <c r="X132" t="str">
        <f t="shared" si="15"/>
        <v>N</v>
      </c>
      <c r="Y132" t="str">
        <f t="shared" si="17"/>
        <v>N</v>
      </c>
      <c r="Z132" t="str">
        <f t="shared" si="18"/>
        <v>N</v>
      </c>
      <c r="AA132" t="str">
        <f t="shared" si="19"/>
        <v>N</v>
      </c>
      <c r="AB132" t="s">
        <v>93</v>
      </c>
      <c r="AC132" t="s">
        <v>94</v>
      </c>
      <c r="AD132" t="s">
        <v>116</v>
      </c>
      <c r="AE132" t="s">
        <v>116</v>
      </c>
      <c r="AF132" t="s">
        <v>96</v>
      </c>
      <c r="AG132">
        <v>309</v>
      </c>
      <c r="AH132" t="s">
        <v>98</v>
      </c>
      <c r="AI132" t="s">
        <v>98</v>
      </c>
      <c r="AJ132" t="s">
        <v>118</v>
      </c>
      <c r="AK132" t="s">
        <v>98</v>
      </c>
      <c r="AL132" t="s">
        <v>98</v>
      </c>
      <c r="AM132" t="s">
        <v>100</v>
      </c>
      <c r="AN132" t="s">
        <v>153</v>
      </c>
      <c r="AO132">
        <v>445</v>
      </c>
      <c r="AP132" t="s">
        <v>102</v>
      </c>
      <c r="AQ132">
        <v>0</v>
      </c>
      <c r="AR132">
        <v>479</v>
      </c>
      <c r="AS132">
        <v>924</v>
      </c>
      <c r="AT132" t="s">
        <v>103</v>
      </c>
      <c r="AU132" t="s">
        <v>104</v>
      </c>
      <c r="AV132" t="s">
        <v>105</v>
      </c>
      <c r="AW132" t="s">
        <v>106</v>
      </c>
      <c r="AX132">
        <v>1216</v>
      </c>
      <c r="AY132">
        <v>941</v>
      </c>
      <c r="AZ132">
        <v>0</v>
      </c>
      <c r="BA132">
        <v>2157</v>
      </c>
      <c r="BB132">
        <v>0</v>
      </c>
      <c r="BC132">
        <v>0</v>
      </c>
      <c r="BD132">
        <v>2</v>
      </c>
      <c r="BE132">
        <v>1</v>
      </c>
      <c r="BF132">
        <v>4</v>
      </c>
      <c r="BG132">
        <v>1</v>
      </c>
      <c r="BH132" t="s">
        <v>97</v>
      </c>
      <c r="BI132">
        <v>8</v>
      </c>
      <c r="BJ132" t="s">
        <v>107</v>
      </c>
      <c r="BK132">
        <v>2</v>
      </c>
      <c r="BL132" t="s">
        <v>97</v>
      </c>
      <c r="BM132" t="s">
        <v>108</v>
      </c>
      <c r="BN132">
        <v>1966</v>
      </c>
      <c r="BO132" t="s">
        <v>157</v>
      </c>
      <c r="BP132">
        <v>2</v>
      </c>
      <c r="BQ132">
        <v>487</v>
      </c>
      <c r="BR132" t="s">
        <v>98</v>
      </c>
      <c r="BS132" t="s">
        <v>98</v>
      </c>
      <c r="BT132" t="s">
        <v>105</v>
      </c>
      <c r="BU132">
        <v>105</v>
      </c>
      <c r="BV132">
        <v>66</v>
      </c>
      <c r="BW132">
        <v>0</v>
      </c>
      <c r="BX132">
        <v>0</v>
      </c>
      <c r="BY132">
        <v>0</v>
      </c>
      <c r="BZ132">
        <v>0</v>
      </c>
      <c r="CA132" t="s">
        <v>83</v>
      </c>
      <c r="CB132" t="s">
        <v>165</v>
      </c>
      <c r="CC132" t="s">
        <v>83</v>
      </c>
      <c r="CD132">
        <v>0</v>
      </c>
      <c r="CE132">
        <v>5</v>
      </c>
      <c r="CF132">
        <v>2006</v>
      </c>
      <c r="CG132" t="str">
        <f t="shared" si="20"/>
        <v>5/2006</v>
      </c>
      <c r="CH132" t="s">
        <v>110</v>
      </c>
      <c r="CI132" t="s">
        <v>111</v>
      </c>
      <c r="CJ132" s="1">
        <v>226000</v>
      </c>
    </row>
    <row r="133" spans="1:88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 t="str">
        <f t="shared" si="16"/>
        <v>2000's</v>
      </c>
      <c r="V133">
        <v>2000</v>
      </c>
      <c r="W133">
        <f t="shared" si="14"/>
        <v>0</v>
      </c>
      <c r="X133" t="str">
        <f t="shared" si="15"/>
        <v>N</v>
      </c>
      <c r="Y133" t="str">
        <f t="shared" si="17"/>
        <v>N</v>
      </c>
      <c r="Z133" t="str">
        <f t="shared" si="18"/>
        <v>Y</v>
      </c>
      <c r="AA133" t="str">
        <f t="shared" si="19"/>
        <v>Y</v>
      </c>
      <c r="AB133" t="s">
        <v>93</v>
      </c>
      <c r="AC133" t="s">
        <v>94</v>
      </c>
      <c r="AD133" t="s">
        <v>95</v>
      </c>
      <c r="AE133" t="s">
        <v>95</v>
      </c>
      <c r="AF133" t="s">
        <v>96</v>
      </c>
      <c r="AG133">
        <v>40</v>
      </c>
      <c r="AH133" t="s">
        <v>97</v>
      </c>
      <c r="AI133" t="s">
        <v>98</v>
      </c>
      <c r="AJ133" t="s">
        <v>99</v>
      </c>
      <c r="AK133" t="s">
        <v>97</v>
      </c>
      <c r="AL133" t="s">
        <v>98</v>
      </c>
      <c r="AM133" t="s">
        <v>100</v>
      </c>
      <c r="AN133" t="s">
        <v>101</v>
      </c>
      <c r="AO133">
        <v>695</v>
      </c>
      <c r="AP133" t="s">
        <v>102</v>
      </c>
      <c r="AQ133">
        <v>0</v>
      </c>
      <c r="AR133">
        <v>297</v>
      </c>
      <c r="AS133">
        <v>992</v>
      </c>
      <c r="AT133" t="s">
        <v>103</v>
      </c>
      <c r="AU133" t="s">
        <v>104</v>
      </c>
      <c r="AV133" t="s">
        <v>105</v>
      </c>
      <c r="AW133" t="s">
        <v>106</v>
      </c>
      <c r="AX133">
        <v>1022</v>
      </c>
      <c r="AY133">
        <v>1032</v>
      </c>
      <c r="AZ133">
        <v>0</v>
      </c>
      <c r="BA133">
        <v>2054</v>
      </c>
      <c r="BB133">
        <v>1</v>
      </c>
      <c r="BC133">
        <v>0</v>
      </c>
      <c r="BD133">
        <v>2</v>
      </c>
      <c r="BE133">
        <v>1</v>
      </c>
      <c r="BF133">
        <v>3</v>
      </c>
      <c r="BG133">
        <v>1</v>
      </c>
      <c r="BH133" t="s">
        <v>97</v>
      </c>
      <c r="BI133">
        <v>7</v>
      </c>
      <c r="BJ133" t="s">
        <v>107</v>
      </c>
      <c r="BK133">
        <v>1</v>
      </c>
      <c r="BL133" t="s">
        <v>98</v>
      </c>
      <c r="BM133" t="s">
        <v>156</v>
      </c>
      <c r="BN133">
        <v>2000</v>
      </c>
      <c r="BO133" t="s">
        <v>109</v>
      </c>
      <c r="BP133">
        <v>2</v>
      </c>
      <c r="BQ133">
        <v>390</v>
      </c>
      <c r="BR133" t="s">
        <v>98</v>
      </c>
      <c r="BS133" t="s">
        <v>98</v>
      </c>
      <c r="BT133" t="s">
        <v>105</v>
      </c>
      <c r="BU133">
        <v>24</v>
      </c>
      <c r="BV133">
        <v>48</v>
      </c>
      <c r="BW133">
        <v>0</v>
      </c>
      <c r="BX133">
        <v>0</v>
      </c>
      <c r="BY133">
        <v>0</v>
      </c>
      <c r="BZ133">
        <v>0</v>
      </c>
      <c r="CA133" t="s">
        <v>83</v>
      </c>
      <c r="CB133" t="s">
        <v>83</v>
      </c>
      <c r="CC133" t="s">
        <v>83</v>
      </c>
      <c r="CD133">
        <v>0</v>
      </c>
      <c r="CE133">
        <v>7</v>
      </c>
      <c r="CF133">
        <v>2009</v>
      </c>
      <c r="CG133" t="str">
        <f t="shared" si="20"/>
        <v>7/2009</v>
      </c>
      <c r="CH133" t="s">
        <v>110</v>
      </c>
      <c r="CI133" t="s">
        <v>111</v>
      </c>
      <c r="CJ133" s="1">
        <v>244000</v>
      </c>
    </row>
    <row r="134" spans="1:88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 t="str">
        <f t="shared" si="16"/>
        <v>50's</v>
      </c>
      <c r="V134">
        <v>2002</v>
      </c>
      <c r="W134">
        <f t="shared" si="14"/>
        <v>43</v>
      </c>
      <c r="X134" t="str">
        <f t="shared" si="15"/>
        <v>Y</v>
      </c>
      <c r="Y134" t="str">
        <f t="shared" si="17"/>
        <v>N</v>
      </c>
      <c r="Z134" t="str">
        <f t="shared" si="18"/>
        <v>Y</v>
      </c>
      <c r="AA134" t="str">
        <f t="shared" si="19"/>
        <v>Y</v>
      </c>
      <c r="AB134" t="s">
        <v>93</v>
      </c>
      <c r="AC134" t="s">
        <v>94</v>
      </c>
      <c r="AD134" t="s">
        <v>116</v>
      </c>
      <c r="AE134" t="s">
        <v>116</v>
      </c>
      <c r="AF134" t="s">
        <v>117</v>
      </c>
      <c r="AG134">
        <v>0</v>
      </c>
      <c r="AH134" t="s">
        <v>98</v>
      </c>
      <c r="AI134" t="s">
        <v>98</v>
      </c>
      <c r="AJ134" t="s">
        <v>118</v>
      </c>
      <c r="AK134" t="s">
        <v>98</v>
      </c>
      <c r="AL134" t="s">
        <v>98</v>
      </c>
      <c r="AM134" t="s">
        <v>100</v>
      </c>
      <c r="AN134" t="s">
        <v>153</v>
      </c>
      <c r="AO134">
        <v>405</v>
      </c>
      <c r="AP134" t="s">
        <v>102</v>
      </c>
      <c r="AQ134">
        <v>0</v>
      </c>
      <c r="AR134">
        <v>658</v>
      </c>
      <c r="AS134">
        <v>1063</v>
      </c>
      <c r="AT134" t="s">
        <v>103</v>
      </c>
      <c r="AU134" t="s">
        <v>97</v>
      </c>
      <c r="AV134" t="s">
        <v>105</v>
      </c>
      <c r="AW134" t="s">
        <v>106</v>
      </c>
      <c r="AX134">
        <v>1327</v>
      </c>
      <c r="AY134">
        <v>0</v>
      </c>
      <c r="AZ134">
        <v>0</v>
      </c>
      <c r="BA134">
        <v>1327</v>
      </c>
      <c r="BB134">
        <v>1</v>
      </c>
      <c r="BC134">
        <v>0</v>
      </c>
      <c r="BD134">
        <v>1</v>
      </c>
      <c r="BE134">
        <v>0</v>
      </c>
      <c r="BF134">
        <v>3</v>
      </c>
      <c r="BG134">
        <v>1</v>
      </c>
      <c r="BH134" t="s">
        <v>97</v>
      </c>
      <c r="BI134">
        <v>7</v>
      </c>
      <c r="BJ134" t="s">
        <v>107</v>
      </c>
      <c r="BK134">
        <v>0</v>
      </c>
      <c r="BL134" t="s">
        <v>83</v>
      </c>
      <c r="BM134" t="s">
        <v>127</v>
      </c>
      <c r="BN134">
        <v>1974</v>
      </c>
      <c r="BO134" t="s">
        <v>102</v>
      </c>
      <c r="BP134">
        <v>2</v>
      </c>
      <c r="BQ134">
        <v>624</v>
      </c>
      <c r="BR134" t="s">
        <v>98</v>
      </c>
      <c r="BS134" t="s">
        <v>98</v>
      </c>
      <c r="BT134" t="s">
        <v>105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 t="s">
        <v>83</v>
      </c>
      <c r="CB134" t="s">
        <v>83</v>
      </c>
      <c r="CC134" t="s">
        <v>83</v>
      </c>
      <c r="CD134">
        <v>0</v>
      </c>
      <c r="CE134">
        <v>7</v>
      </c>
      <c r="CF134">
        <v>2007</v>
      </c>
      <c r="CG134" t="str">
        <f t="shared" si="20"/>
        <v>7/2007</v>
      </c>
      <c r="CH134" t="s">
        <v>110</v>
      </c>
      <c r="CI134" t="s">
        <v>111</v>
      </c>
      <c r="CJ134" s="1">
        <v>150750</v>
      </c>
    </row>
    <row r="135" spans="1:88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 t="str">
        <f t="shared" si="16"/>
        <v>2000's</v>
      </c>
      <c r="V135">
        <v>2002</v>
      </c>
      <c r="W135">
        <f t="shared" si="14"/>
        <v>1</v>
      </c>
      <c r="X135" t="str">
        <f t="shared" si="15"/>
        <v>Y</v>
      </c>
      <c r="Y135" t="str">
        <f t="shared" si="17"/>
        <v>N</v>
      </c>
      <c r="Z135" t="str">
        <f t="shared" si="18"/>
        <v>Y</v>
      </c>
      <c r="AA135" t="str">
        <f t="shared" si="19"/>
        <v>Y</v>
      </c>
      <c r="AB135" t="s">
        <v>93</v>
      </c>
      <c r="AC135" t="s">
        <v>94</v>
      </c>
      <c r="AD135" t="s">
        <v>95</v>
      </c>
      <c r="AE135" t="s">
        <v>95</v>
      </c>
      <c r="AF135" t="s">
        <v>96</v>
      </c>
      <c r="AG135">
        <v>136</v>
      </c>
      <c r="AH135" t="s">
        <v>97</v>
      </c>
      <c r="AI135" t="s">
        <v>98</v>
      </c>
      <c r="AJ135" t="s">
        <v>99</v>
      </c>
      <c r="AK135" t="s">
        <v>104</v>
      </c>
      <c r="AL135" t="s">
        <v>98</v>
      </c>
      <c r="AM135" t="s">
        <v>100</v>
      </c>
      <c r="AN135" t="s">
        <v>101</v>
      </c>
      <c r="AO135">
        <v>1005</v>
      </c>
      <c r="AP135" t="s">
        <v>102</v>
      </c>
      <c r="AQ135">
        <v>0</v>
      </c>
      <c r="AR135">
        <v>262</v>
      </c>
      <c r="AS135">
        <v>1267</v>
      </c>
      <c r="AT135" t="s">
        <v>103</v>
      </c>
      <c r="AU135" t="s">
        <v>104</v>
      </c>
      <c r="AV135" t="s">
        <v>105</v>
      </c>
      <c r="AW135" t="s">
        <v>106</v>
      </c>
      <c r="AX135">
        <v>1296</v>
      </c>
      <c r="AY135">
        <v>0</v>
      </c>
      <c r="AZ135">
        <v>0</v>
      </c>
      <c r="BA135">
        <v>1296</v>
      </c>
      <c r="BB135">
        <v>1</v>
      </c>
      <c r="BC135">
        <v>0</v>
      </c>
      <c r="BD135">
        <v>2</v>
      </c>
      <c r="BE135">
        <v>0</v>
      </c>
      <c r="BF135">
        <v>2</v>
      </c>
      <c r="BG135">
        <v>1</v>
      </c>
      <c r="BH135" t="s">
        <v>97</v>
      </c>
      <c r="BI135">
        <v>6</v>
      </c>
      <c r="BJ135" t="s">
        <v>107</v>
      </c>
      <c r="BK135">
        <v>0</v>
      </c>
      <c r="BL135" t="s">
        <v>83</v>
      </c>
      <c r="BM135" t="s">
        <v>108</v>
      </c>
      <c r="BN135">
        <v>2001</v>
      </c>
      <c r="BO135" t="s">
        <v>157</v>
      </c>
      <c r="BP135">
        <v>2</v>
      </c>
      <c r="BQ135">
        <v>471</v>
      </c>
      <c r="BR135" t="s">
        <v>98</v>
      </c>
      <c r="BS135" t="s">
        <v>98</v>
      </c>
      <c r="BT135" t="s">
        <v>105</v>
      </c>
      <c r="BU135">
        <v>192</v>
      </c>
      <c r="BV135">
        <v>25</v>
      </c>
      <c r="BW135">
        <v>0</v>
      </c>
      <c r="BX135">
        <v>0</v>
      </c>
      <c r="BY135">
        <v>0</v>
      </c>
      <c r="BZ135">
        <v>0</v>
      </c>
      <c r="CA135" t="s">
        <v>83</v>
      </c>
      <c r="CB135" t="s">
        <v>83</v>
      </c>
      <c r="CC135" t="s">
        <v>83</v>
      </c>
      <c r="CD135">
        <v>0</v>
      </c>
      <c r="CE135">
        <v>6</v>
      </c>
      <c r="CF135">
        <v>2009</v>
      </c>
      <c r="CG135" t="str">
        <f t="shared" si="20"/>
        <v>6/2009</v>
      </c>
      <c r="CH135" t="s">
        <v>110</v>
      </c>
      <c r="CI135" t="s">
        <v>111</v>
      </c>
      <c r="CJ135" s="1">
        <v>220000</v>
      </c>
    </row>
    <row r="136" spans="1:88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 t="str">
        <f t="shared" si="16"/>
        <v>60's</v>
      </c>
      <c r="V136">
        <v>1993</v>
      </c>
      <c r="W136">
        <f t="shared" si="14"/>
        <v>25</v>
      </c>
      <c r="X136" t="str">
        <f t="shared" si="15"/>
        <v>Y</v>
      </c>
      <c r="Y136" t="str">
        <f t="shared" si="17"/>
        <v>N</v>
      </c>
      <c r="Z136" t="str">
        <f t="shared" si="18"/>
        <v>N</v>
      </c>
      <c r="AA136" t="str">
        <f t="shared" si="19"/>
        <v>N</v>
      </c>
      <c r="AB136" t="s">
        <v>93</v>
      </c>
      <c r="AC136" t="s">
        <v>94</v>
      </c>
      <c r="AD136" t="s">
        <v>161</v>
      </c>
      <c r="AE136" t="s">
        <v>161</v>
      </c>
      <c r="AF136" t="s">
        <v>117</v>
      </c>
      <c r="AG136">
        <v>0</v>
      </c>
      <c r="AH136" t="s">
        <v>98</v>
      </c>
      <c r="AI136" t="s">
        <v>98</v>
      </c>
      <c r="AJ136" t="s">
        <v>118</v>
      </c>
      <c r="AK136" t="s">
        <v>98</v>
      </c>
      <c r="AL136" t="s">
        <v>98</v>
      </c>
      <c r="AM136" t="s">
        <v>100</v>
      </c>
      <c r="AN136" t="s">
        <v>153</v>
      </c>
      <c r="AO136">
        <v>570</v>
      </c>
      <c r="AP136" t="s">
        <v>102</v>
      </c>
      <c r="AQ136">
        <v>0</v>
      </c>
      <c r="AR136">
        <v>891</v>
      </c>
      <c r="AS136">
        <v>1461</v>
      </c>
      <c r="AT136" t="s">
        <v>103</v>
      </c>
      <c r="AU136" t="s">
        <v>97</v>
      </c>
      <c r="AV136" t="s">
        <v>105</v>
      </c>
      <c r="AW136" t="s">
        <v>106</v>
      </c>
      <c r="AX136">
        <v>1721</v>
      </c>
      <c r="AY136">
        <v>0</v>
      </c>
      <c r="AZ136">
        <v>0</v>
      </c>
      <c r="BA136">
        <v>1721</v>
      </c>
      <c r="BB136">
        <v>0</v>
      </c>
      <c r="BC136">
        <v>0</v>
      </c>
      <c r="BD136">
        <v>2</v>
      </c>
      <c r="BE136">
        <v>1</v>
      </c>
      <c r="BF136">
        <v>3</v>
      </c>
      <c r="BG136">
        <v>1</v>
      </c>
      <c r="BH136" t="s">
        <v>98</v>
      </c>
      <c r="BI136">
        <v>7</v>
      </c>
      <c r="BJ136" t="s">
        <v>146</v>
      </c>
      <c r="BK136">
        <v>1</v>
      </c>
      <c r="BL136" t="s">
        <v>98</v>
      </c>
      <c r="BM136" t="s">
        <v>108</v>
      </c>
      <c r="BN136">
        <v>1968</v>
      </c>
      <c r="BO136" t="s">
        <v>109</v>
      </c>
      <c r="BP136">
        <v>2</v>
      </c>
      <c r="BQ136">
        <v>440</v>
      </c>
      <c r="BR136" t="s">
        <v>98</v>
      </c>
      <c r="BS136" t="s">
        <v>98</v>
      </c>
      <c r="BT136" t="s">
        <v>105</v>
      </c>
      <c r="BU136">
        <v>0</v>
      </c>
      <c r="BV136">
        <v>96</v>
      </c>
      <c r="BW136">
        <v>180</v>
      </c>
      <c r="BX136">
        <v>0</v>
      </c>
      <c r="BY136">
        <v>0</v>
      </c>
      <c r="BZ136">
        <v>0</v>
      </c>
      <c r="CA136" t="s">
        <v>83</v>
      </c>
      <c r="CB136" t="s">
        <v>134</v>
      </c>
      <c r="CC136" t="s">
        <v>83</v>
      </c>
      <c r="CD136">
        <v>0</v>
      </c>
      <c r="CE136">
        <v>7</v>
      </c>
      <c r="CF136">
        <v>2006</v>
      </c>
      <c r="CG136" t="str">
        <f t="shared" si="20"/>
        <v>7/2006</v>
      </c>
      <c r="CH136" t="s">
        <v>110</v>
      </c>
      <c r="CI136" t="s">
        <v>111</v>
      </c>
      <c r="CJ136" s="1">
        <v>180000</v>
      </c>
    </row>
    <row r="137" spans="1:88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 t="str">
        <f t="shared" si="16"/>
        <v>70's</v>
      </c>
      <c r="V137">
        <v>1970</v>
      </c>
      <c r="W137">
        <f t="shared" si="14"/>
        <v>0</v>
      </c>
      <c r="X137" t="str">
        <f t="shared" si="15"/>
        <v>N</v>
      </c>
      <c r="Y137" t="str">
        <f t="shared" si="17"/>
        <v>N</v>
      </c>
      <c r="Z137" t="str">
        <f t="shared" si="18"/>
        <v>N</v>
      </c>
      <c r="AA137" t="str">
        <f t="shared" si="19"/>
        <v>N</v>
      </c>
      <c r="AB137" t="s">
        <v>152</v>
      </c>
      <c r="AC137" t="s">
        <v>94</v>
      </c>
      <c r="AD137" t="s">
        <v>161</v>
      </c>
      <c r="AE137" t="s">
        <v>161</v>
      </c>
      <c r="AF137" t="s">
        <v>96</v>
      </c>
      <c r="AG137">
        <v>288</v>
      </c>
      <c r="AH137" t="s">
        <v>98</v>
      </c>
      <c r="AI137" t="s">
        <v>98</v>
      </c>
      <c r="AJ137" t="s">
        <v>99</v>
      </c>
      <c r="AK137" t="s">
        <v>98</v>
      </c>
      <c r="AL137" t="s">
        <v>98</v>
      </c>
      <c r="AM137" t="s">
        <v>100</v>
      </c>
      <c r="AN137" t="s">
        <v>102</v>
      </c>
      <c r="AO137">
        <v>0</v>
      </c>
      <c r="AP137" t="s">
        <v>102</v>
      </c>
      <c r="AQ137">
        <v>0</v>
      </c>
      <c r="AR137">
        <v>1304</v>
      </c>
      <c r="AS137">
        <v>1304</v>
      </c>
      <c r="AT137" t="s">
        <v>103</v>
      </c>
      <c r="AU137" t="s">
        <v>97</v>
      </c>
      <c r="AV137" t="s">
        <v>105</v>
      </c>
      <c r="AW137" t="s">
        <v>106</v>
      </c>
      <c r="AX137">
        <v>1682</v>
      </c>
      <c r="AY137">
        <v>0</v>
      </c>
      <c r="AZ137">
        <v>0</v>
      </c>
      <c r="BA137">
        <v>1682</v>
      </c>
      <c r="BB137">
        <v>0</v>
      </c>
      <c r="BC137">
        <v>0</v>
      </c>
      <c r="BD137">
        <v>2</v>
      </c>
      <c r="BE137">
        <v>0</v>
      </c>
      <c r="BF137">
        <v>3</v>
      </c>
      <c r="BG137">
        <v>1</v>
      </c>
      <c r="BH137" t="s">
        <v>98</v>
      </c>
      <c r="BI137">
        <v>7</v>
      </c>
      <c r="BJ137" t="s">
        <v>107</v>
      </c>
      <c r="BK137">
        <v>1</v>
      </c>
      <c r="BL137" t="s">
        <v>97</v>
      </c>
      <c r="BM137" t="s">
        <v>108</v>
      </c>
      <c r="BN137">
        <v>1970</v>
      </c>
      <c r="BO137" t="s">
        <v>102</v>
      </c>
      <c r="BP137">
        <v>2</v>
      </c>
      <c r="BQ137">
        <v>530</v>
      </c>
      <c r="BR137" t="s">
        <v>98</v>
      </c>
      <c r="BS137" t="s">
        <v>98</v>
      </c>
      <c r="BT137" t="s">
        <v>105</v>
      </c>
      <c r="BU137">
        <v>98</v>
      </c>
      <c r="BV137">
        <v>0</v>
      </c>
      <c r="BW137">
        <v>0</v>
      </c>
      <c r="BX137">
        <v>0</v>
      </c>
      <c r="BY137">
        <v>0</v>
      </c>
      <c r="BZ137">
        <v>0</v>
      </c>
      <c r="CA137" t="s">
        <v>83</v>
      </c>
      <c r="CB137" t="s">
        <v>134</v>
      </c>
      <c r="CC137" t="s">
        <v>83</v>
      </c>
      <c r="CD137">
        <v>0</v>
      </c>
      <c r="CE137">
        <v>5</v>
      </c>
      <c r="CF137">
        <v>2008</v>
      </c>
      <c r="CG137" t="str">
        <f t="shared" si="20"/>
        <v>5/2008</v>
      </c>
      <c r="CH137" t="s">
        <v>110</v>
      </c>
      <c r="CI137" t="s">
        <v>111</v>
      </c>
      <c r="CJ137" s="1">
        <v>174000</v>
      </c>
    </row>
    <row r="138" spans="1:88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 t="str">
        <f t="shared" si="16"/>
        <v>60's</v>
      </c>
      <c r="V138">
        <v>1967</v>
      </c>
      <c r="W138">
        <f t="shared" si="14"/>
        <v>0</v>
      </c>
      <c r="X138" t="str">
        <f t="shared" si="15"/>
        <v>N</v>
      </c>
      <c r="Y138" t="str">
        <f t="shared" si="17"/>
        <v>N</v>
      </c>
      <c r="Z138" t="str">
        <f t="shared" si="18"/>
        <v>N</v>
      </c>
      <c r="AA138" t="str">
        <f t="shared" si="19"/>
        <v>N</v>
      </c>
      <c r="AB138" t="s">
        <v>93</v>
      </c>
      <c r="AC138" t="s">
        <v>94</v>
      </c>
      <c r="AD138" t="s">
        <v>116</v>
      </c>
      <c r="AE138" t="s">
        <v>116</v>
      </c>
      <c r="AF138" t="s">
        <v>96</v>
      </c>
      <c r="AG138">
        <v>196</v>
      </c>
      <c r="AH138" t="s">
        <v>98</v>
      </c>
      <c r="AI138" t="s">
        <v>98</v>
      </c>
      <c r="AJ138" t="s">
        <v>118</v>
      </c>
      <c r="AK138" t="s">
        <v>98</v>
      </c>
      <c r="AL138" t="s">
        <v>98</v>
      </c>
      <c r="AM138" t="s">
        <v>100</v>
      </c>
      <c r="AN138" t="s">
        <v>141</v>
      </c>
      <c r="AO138">
        <v>695</v>
      </c>
      <c r="AP138" t="s">
        <v>102</v>
      </c>
      <c r="AQ138">
        <v>0</v>
      </c>
      <c r="AR138">
        <v>519</v>
      </c>
      <c r="AS138">
        <v>1214</v>
      </c>
      <c r="AT138" t="s">
        <v>103</v>
      </c>
      <c r="AU138" t="s">
        <v>98</v>
      </c>
      <c r="AV138" t="s">
        <v>105</v>
      </c>
      <c r="AW138" t="s">
        <v>106</v>
      </c>
      <c r="AX138">
        <v>1214</v>
      </c>
      <c r="AY138">
        <v>0</v>
      </c>
      <c r="AZ138">
        <v>0</v>
      </c>
      <c r="BA138">
        <v>1214</v>
      </c>
      <c r="BB138">
        <v>0</v>
      </c>
      <c r="BC138">
        <v>0</v>
      </c>
      <c r="BD138">
        <v>2</v>
      </c>
      <c r="BE138">
        <v>0</v>
      </c>
      <c r="BF138">
        <v>3</v>
      </c>
      <c r="BG138">
        <v>1</v>
      </c>
      <c r="BH138" t="s">
        <v>98</v>
      </c>
      <c r="BI138">
        <v>5</v>
      </c>
      <c r="BJ138" t="s">
        <v>107</v>
      </c>
      <c r="BK138">
        <v>1</v>
      </c>
      <c r="BL138" t="s">
        <v>147</v>
      </c>
      <c r="BM138" t="s">
        <v>108</v>
      </c>
      <c r="BN138">
        <v>1967</v>
      </c>
      <c r="BO138" t="s">
        <v>109</v>
      </c>
      <c r="BP138">
        <v>1</v>
      </c>
      <c r="BQ138">
        <v>318</v>
      </c>
      <c r="BR138" t="s">
        <v>98</v>
      </c>
      <c r="BS138" t="s">
        <v>98</v>
      </c>
      <c r="BT138" t="s">
        <v>105</v>
      </c>
      <c r="BU138">
        <v>0</v>
      </c>
      <c r="BV138">
        <v>111</v>
      </c>
      <c r="BW138">
        <v>0</v>
      </c>
      <c r="BX138">
        <v>0</v>
      </c>
      <c r="BY138">
        <v>0</v>
      </c>
      <c r="BZ138">
        <v>0</v>
      </c>
      <c r="CA138" t="s">
        <v>83</v>
      </c>
      <c r="CB138" t="s">
        <v>83</v>
      </c>
      <c r="CC138" t="s">
        <v>83</v>
      </c>
      <c r="CD138">
        <v>0</v>
      </c>
      <c r="CE138">
        <v>7</v>
      </c>
      <c r="CF138">
        <v>2007</v>
      </c>
      <c r="CG138" t="str">
        <f t="shared" si="20"/>
        <v>7/2007</v>
      </c>
      <c r="CH138" t="s">
        <v>110</v>
      </c>
      <c r="CI138" t="s">
        <v>111</v>
      </c>
      <c r="CJ138" s="1">
        <v>143000</v>
      </c>
    </row>
    <row r="139" spans="1:88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 t="str">
        <f t="shared" si="16"/>
        <v>80's</v>
      </c>
      <c r="V139">
        <v>1989</v>
      </c>
      <c r="W139">
        <f t="shared" si="14"/>
        <v>1</v>
      </c>
      <c r="X139" t="str">
        <f t="shared" si="15"/>
        <v>Y</v>
      </c>
      <c r="Y139" t="str">
        <f t="shared" si="17"/>
        <v>N</v>
      </c>
      <c r="Z139" t="str">
        <f t="shared" si="18"/>
        <v>N</v>
      </c>
      <c r="AA139" t="str">
        <f t="shared" si="19"/>
        <v>N</v>
      </c>
      <c r="AB139" t="s">
        <v>93</v>
      </c>
      <c r="AC139" t="s">
        <v>94</v>
      </c>
      <c r="AD139" t="s">
        <v>95</v>
      </c>
      <c r="AE139" t="s">
        <v>95</v>
      </c>
      <c r="AF139" t="s">
        <v>96</v>
      </c>
      <c r="AG139">
        <v>70</v>
      </c>
      <c r="AH139" t="s">
        <v>98</v>
      </c>
      <c r="AI139" t="s">
        <v>98</v>
      </c>
      <c r="AJ139" t="s">
        <v>118</v>
      </c>
      <c r="AK139" t="s">
        <v>98</v>
      </c>
      <c r="AL139" t="s">
        <v>98</v>
      </c>
      <c r="AM139" t="s">
        <v>100</v>
      </c>
      <c r="AN139" t="s">
        <v>102</v>
      </c>
      <c r="AO139">
        <v>0</v>
      </c>
      <c r="AP139" t="s">
        <v>102</v>
      </c>
      <c r="AQ139">
        <v>0</v>
      </c>
      <c r="AR139">
        <v>1907</v>
      </c>
      <c r="AS139">
        <v>1907</v>
      </c>
      <c r="AT139" t="s">
        <v>103</v>
      </c>
      <c r="AU139" t="s">
        <v>97</v>
      </c>
      <c r="AV139" t="s">
        <v>105</v>
      </c>
      <c r="AW139" t="s">
        <v>106</v>
      </c>
      <c r="AX139">
        <v>1959</v>
      </c>
      <c r="AY139">
        <v>0</v>
      </c>
      <c r="AZ139">
        <v>0</v>
      </c>
      <c r="BA139">
        <v>1959</v>
      </c>
      <c r="BB139">
        <v>0</v>
      </c>
      <c r="BC139">
        <v>0</v>
      </c>
      <c r="BD139">
        <v>3</v>
      </c>
      <c r="BE139">
        <v>0</v>
      </c>
      <c r="BF139">
        <v>5</v>
      </c>
      <c r="BG139">
        <v>2</v>
      </c>
      <c r="BH139" t="s">
        <v>98</v>
      </c>
      <c r="BI139">
        <v>9</v>
      </c>
      <c r="BJ139" t="s">
        <v>107</v>
      </c>
      <c r="BK139">
        <v>0</v>
      </c>
      <c r="BL139" t="s">
        <v>83</v>
      </c>
      <c r="BM139" t="s">
        <v>217</v>
      </c>
      <c r="BN139">
        <v>1989</v>
      </c>
      <c r="BO139" t="s">
        <v>102</v>
      </c>
      <c r="BP139">
        <v>3</v>
      </c>
      <c r="BQ139">
        <v>766</v>
      </c>
      <c r="BR139" t="s">
        <v>98</v>
      </c>
      <c r="BS139" t="s">
        <v>98</v>
      </c>
      <c r="BT139" t="s">
        <v>105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 t="s">
        <v>83</v>
      </c>
      <c r="CB139" t="s">
        <v>83</v>
      </c>
      <c r="CC139" t="s">
        <v>83</v>
      </c>
      <c r="CD139">
        <v>0</v>
      </c>
      <c r="CE139">
        <v>7</v>
      </c>
      <c r="CF139">
        <v>2006</v>
      </c>
      <c r="CG139" t="str">
        <f t="shared" si="20"/>
        <v>7/2006</v>
      </c>
      <c r="CH139" t="s">
        <v>110</v>
      </c>
      <c r="CI139" t="s">
        <v>219</v>
      </c>
      <c r="CJ139" s="1">
        <v>171000</v>
      </c>
    </row>
    <row r="140" spans="1:88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 t="str">
        <f t="shared" si="16"/>
        <v>90's</v>
      </c>
      <c r="V140">
        <v>2000</v>
      </c>
      <c r="W140">
        <f t="shared" si="14"/>
        <v>1</v>
      </c>
      <c r="X140" t="str">
        <f t="shared" si="15"/>
        <v>Y</v>
      </c>
      <c r="Y140" t="str">
        <f t="shared" si="17"/>
        <v>N</v>
      </c>
      <c r="Z140" t="str">
        <f t="shared" si="18"/>
        <v>Y</v>
      </c>
      <c r="AA140" t="str">
        <f t="shared" si="19"/>
        <v>Y</v>
      </c>
      <c r="AB140" t="s">
        <v>93</v>
      </c>
      <c r="AC140" t="s">
        <v>94</v>
      </c>
      <c r="AD140" t="s">
        <v>95</v>
      </c>
      <c r="AE140" t="s">
        <v>95</v>
      </c>
      <c r="AF140" t="s">
        <v>96</v>
      </c>
      <c r="AG140">
        <v>320</v>
      </c>
      <c r="AH140" t="s">
        <v>97</v>
      </c>
      <c r="AI140" t="s">
        <v>98</v>
      </c>
      <c r="AJ140" t="s">
        <v>99</v>
      </c>
      <c r="AK140" t="s">
        <v>97</v>
      </c>
      <c r="AL140" t="s">
        <v>98</v>
      </c>
      <c r="AM140" t="s">
        <v>121</v>
      </c>
      <c r="AN140" t="s">
        <v>101</v>
      </c>
      <c r="AO140">
        <v>668</v>
      </c>
      <c r="AP140" t="s">
        <v>102</v>
      </c>
      <c r="AQ140">
        <v>0</v>
      </c>
      <c r="AR140">
        <v>336</v>
      </c>
      <c r="AS140">
        <v>1004</v>
      </c>
      <c r="AT140" t="s">
        <v>103</v>
      </c>
      <c r="AU140" t="s">
        <v>104</v>
      </c>
      <c r="AV140" t="s">
        <v>105</v>
      </c>
      <c r="AW140" t="s">
        <v>106</v>
      </c>
      <c r="AX140">
        <v>1004</v>
      </c>
      <c r="AY140">
        <v>848</v>
      </c>
      <c r="AZ140">
        <v>0</v>
      </c>
      <c r="BA140">
        <v>1852</v>
      </c>
      <c r="BB140">
        <v>0</v>
      </c>
      <c r="BC140">
        <v>0</v>
      </c>
      <c r="BD140">
        <v>2</v>
      </c>
      <c r="BE140">
        <v>1</v>
      </c>
      <c r="BF140">
        <v>3</v>
      </c>
      <c r="BG140">
        <v>1</v>
      </c>
      <c r="BH140" t="s">
        <v>97</v>
      </c>
      <c r="BI140">
        <v>7</v>
      </c>
      <c r="BJ140" t="s">
        <v>107</v>
      </c>
      <c r="BK140">
        <v>2</v>
      </c>
      <c r="BL140" t="s">
        <v>98</v>
      </c>
      <c r="BM140" t="s">
        <v>108</v>
      </c>
      <c r="BN140">
        <v>1999</v>
      </c>
      <c r="BO140" t="s">
        <v>157</v>
      </c>
      <c r="BP140">
        <v>3</v>
      </c>
      <c r="BQ140">
        <v>660</v>
      </c>
      <c r="BR140" t="s">
        <v>98</v>
      </c>
      <c r="BS140" t="s">
        <v>98</v>
      </c>
      <c r="BT140" t="s">
        <v>105</v>
      </c>
      <c r="BU140">
        <v>224</v>
      </c>
      <c r="BV140">
        <v>106</v>
      </c>
      <c r="BW140">
        <v>0</v>
      </c>
      <c r="BX140">
        <v>0</v>
      </c>
      <c r="BY140">
        <v>0</v>
      </c>
      <c r="BZ140">
        <v>0</v>
      </c>
      <c r="CA140" t="s">
        <v>83</v>
      </c>
      <c r="CB140" t="s">
        <v>165</v>
      </c>
      <c r="CC140" t="s">
        <v>83</v>
      </c>
      <c r="CD140">
        <v>0</v>
      </c>
      <c r="CE140">
        <v>12</v>
      </c>
      <c r="CF140">
        <v>2008</v>
      </c>
      <c r="CG140" t="str">
        <f t="shared" si="20"/>
        <v>12/2008</v>
      </c>
      <c r="CH140" t="s">
        <v>110</v>
      </c>
      <c r="CI140" t="s">
        <v>111</v>
      </c>
      <c r="CJ140" s="1">
        <v>230000</v>
      </c>
    </row>
    <row r="141" spans="1:88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 t="str">
        <f t="shared" si="16"/>
        <v>90's</v>
      </c>
      <c r="V141">
        <v>1997</v>
      </c>
      <c r="W141">
        <f t="shared" si="14"/>
        <v>0</v>
      </c>
      <c r="X141" t="str">
        <f t="shared" si="15"/>
        <v>N</v>
      </c>
      <c r="Y141" t="str">
        <f t="shared" si="17"/>
        <v>N</v>
      </c>
      <c r="Z141" t="str">
        <f t="shared" si="18"/>
        <v>N</v>
      </c>
      <c r="AA141" t="str">
        <f t="shared" si="19"/>
        <v>Y</v>
      </c>
      <c r="AB141" t="s">
        <v>93</v>
      </c>
      <c r="AC141" t="s">
        <v>94</v>
      </c>
      <c r="AD141" t="s">
        <v>95</v>
      </c>
      <c r="AE141" t="s">
        <v>95</v>
      </c>
      <c r="AF141" t="s">
        <v>117</v>
      </c>
      <c r="AG141">
        <v>0</v>
      </c>
      <c r="AH141" t="s">
        <v>98</v>
      </c>
      <c r="AI141" t="s">
        <v>98</v>
      </c>
      <c r="AJ141" t="s">
        <v>99</v>
      </c>
      <c r="AK141" t="s">
        <v>97</v>
      </c>
      <c r="AL141" t="s">
        <v>98</v>
      </c>
      <c r="AM141" t="s">
        <v>100</v>
      </c>
      <c r="AN141" t="s">
        <v>101</v>
      </c>
      <c r="AO141">
        <v>821</v>
      </c>
      <c r="AP141" t="s">
        <v>102</v>
      </c>
      <c r="AQ141">
        <v>0</v>
      </c>
      <c r="AR141">
        <v>107</v>
      </c>
      <c r="AS141">
        <v>928</v>
      </c>
      <c r="AT141" t="s">
        <v>103</v>
      </c>
      <c r="AU141" t="s">
        <v>104</v>
      </c>
      <c r="AV141" t="s">
        <v>105</v>
      </c>
      <c r="AW141" t="s">
        <v>106</v>
      </c>
      <c r="AX141">
        <v>928</v>
      </c>
      <c r="AY141">
        <v>836</v>
      </c>
      <c r="AZ141">
        <v>0</v>
      </c>
      <c r="BA141">
        <v>1764</v>
      </c>
      <c r="BB141">
        <v>1</v>
      </c>
      <c r="BC141">
        <v>0</v>
      </c>
      <c r="BD141">
        <v>2</v>
      </c>
      <c r="BE141">
        <v>1</v>
      </c>
      <c r="BF141">
        <v>3</v>
      </c>
      <c r="BG141">
        <v>1</v>
      </c>
      <c r="BH141" t="s">
        <v>97</v>
      </c>
      <c r="BI141">
        <v>7</v>
      </c>
      <c r="BJ141" t="s">
        <v>107</v>
      </c>
      <c r="BK141">
        <v>0</v>
      </c>
      <c r="BL141" t="s">
        <v>83</v>
      </c>
      <c r="BM141" t="s">
        <v>108</v>
      </c>
      <c r="BN141">
        <v>1997</v>
      </c>
      <c r="BO141" t="s">
        <v>109</v>
      </c>
      <c r="BP141">
        <v>2</v>
      </c>
      <c r="BQ141">
        <v>470</v>
      </c>
      <c r="BR141" t="s">
        <v>98</v>
      </c>
      <c r="BS141" t="s">
        <v>98</v>
      </c>
      <c r="BT141" t="s">
        <v>105</v>
      </c>
      <c r="BU141">
        <v>276</v>
      </c>
      <c r="BV141">
        <v>99</v>
      </c>
      <c r="BW141">
        <v>0</v>
      </c>
      <c r="BX141">
        <v>0</v>
      </c>
      <c r="BY141">
        <v>0</v>
      </c>
      <c r="BZ141">
        <v>0</v>
      </c>
      <c r="CA141" t="s">
        <v>83</v>
      </c>
      <c r="CB141" t="s">
        <v>134</v>
      </c>
      <c r="CC141" t="s">
        <v>83</v>
      </c>
      <c r="CD141">
        <v>0</v>
      </c>
      <c r="CE141">
        <v>8</v>
      </c>
      <c r="CF141">
        <v>2009</v>
      </c>
      <c r="CG141" t="str">
        <f t="shared" si="20"/>
        <v>8/2009</v>
      </c>
      <c r="CH141" t="s">
        <v>110</v>
      </c>
      <c r="CI141" t="s">
        <v>111</v>
      </c>
      <c r="CJ141" s="1">
        <v>231500</v>
      </c>
    </row>
    <row r="142" spans="1:88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 t="str">
        <f t="shared" si="16"/>
        <v>70's</v>
      </c>
      <c r="V142">
        <v>1971</v>
      </c>
      <c r="W142">
        <f t="shared" si="14"/>
        <v>0</v>
      </c>
      <c r="X142" t="str">
        <f t="shared" si="15"/>
        <v>N</v>
      </c>
      <c r="Y142" t="str">
        <f t="shared" si="17"/>
        <v>N</v>
      </c>
      <c r="Z142" t="str">
        <f t="shared" si="18"/>
        <v>N</v>
      </c>
      <c r="AA142" t="str">
        <f t="shared" si="19"/>
        <v>N</v>
      </c>
      <c r="AB142" t="s">
        <v>93</v>
      </c>
      <c r="AC142" t="s">
        <v>94</v>
      </c>
      <c r="AD142" t="s">
        <v>140</v>
      </c>
      <c r="AE142" t="s">
        <v>140</v>
      </c>
      <c r="AF142" t="s">
        <v>117</v>
      </c>
      <c r="AG142">
        <v>0</v>
      </c>
      <c r="AH142" t="s">
        <v>98</v>
      </c>
      <c r="AI142" t="s">
        <v>98</v>
      </c>
      <c r="AJ142" t="s">
        <v>118</v>
      </c>
      <c r="AK142" t="s">
        <v>98</v>
      </c>
      <c r="AL142" t="s">
        <v>98</v>
      </c>
      <c r="AM142" t="s">
        <v>100</v>
      </c>
      <c r="AN142" t="s">
        <v>119</v>
      </c>
      <c r="AO142">
        <v>432</v>
      </c>
      <c r="AP142" t="s">
        <v>102</v>
      </c>
      <c r="AQ142">
        <v>0</v>
      </c>
      <c r="AR142">
        <v>432</v>
      </c>
      <c r="AS142">
        <v>864</v>
      </c>
      <c r="AT142" t="s">
        <v>103</v>
      </c>
      <c r="AU142" t="s">
        <v>98</v>
      </c>
      <c r="AV142" t="s">
        <v>105</v>
      </c>
      <c r="AW142" t="s">
        <v>106</v>
      </c>
      <c r="AX142">
        <v>864</v>
      </c>
      <c r="AY142">
        <v>0</v>
      </c>
      <c r="AZ142">
        <v>0</v>
      </c>
      <c r="BA142">
        <v>864</v>
      </c>
      <c r="BB142">
        <v>0</v>
      </c>
      <c r="BC142">
        <v>0</v>
      </c>
      <c r="BD142">
        <v>1</v>
      </c>
      <c r="BE142">
        <v>0</v>
      </c>
      <c r="BF142">
        <v>3</v>
      </c>
      <c r="BG142">
        <v>1</v>
      </c>
      <c r="BH142" t="s">
        <v>98</v>
      </c>
      <c r="BI142">
        <v>5</v>
      </c>
      <c r="BJ142" t="s">
        <v>107</v>
      </c>
      <c r="BK142">
        <v>1</v>
      </c>
      <c r="BL142" t="s">
        <v>212</v>
      </c>
      <c r="BM142" t="s">
        <v>83</v>
      </c>
      <c r="BN142" t="s">
        <v>83</v>
      </c>
      <c r="BO142" t="s">
        <v>83</v>
      </c>
      <c r="BP142">
        <v>0</v>
      </c>
      <c r="BQ142">
        <v>0</v>
      </c>
      <c r="BR142" t="s">
        <v>83</v>
      </c>
      <c r="BS142" t="s">
        <v>83</v>
      </c>
      <c r="BT142" t="s">
        <v>105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 t="s">
        <v>83</v>
      </c>
      <c r="CB142" t="s">
        <v>83</v>
      </c>
      <c r="CC142" t="s">
        <v>83</v>
      </c>
      <c r="CD142">
        <v>0</v>
      </c>
      <c r="CE142">
        <v>4</v>
      </c>
      <c r="CF142">
        <v>2010</v>
      </c>
      <c r="CG142" t="str">
        <f t="shared" si="20"/>
        <v>4/2010</v>
      </c>
      <c r="CH142" t="s">
        <v>220</v>
      </c>
      <c r="CI142" t="s">
        <v>111</v>
      </c>
      <c r="CJ142" s="1">
        <v>115000</v>
      </c>
    </row>
    <row r="143" spans="1:88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 t="str">
        <f t="shared" si="16"/>
        <v>2000's</v>
      </c>
      <c r="V143">
        <v>2005</v>
      </c>
      <c r="W143">
        <f t="shared" si="14"/>
        <v>0</v>
      </c>
      <c r="X143" t="str">
        <f t="shared" si="15"/>
        <v>N</v>
      </c>
      <c r="Y143" t="str">
        <f t="shared" si="17"/>
        <v>Y</v>
      </c>
      <c r="Z143" t="str">
        <f t="shared" si="18"/>
        <v>Y</v>
      </c>
      <c r="AA143" t="str">
        <f t="shared" si="19"/>
        <v>Y</v>
      </c>
      <c r="AB143" t="s">
        <v>93</v>
      </c>
      <c r="AC143" t="s">
        <v>94</v>
      </c>
      <c r="AD143" t="s">
        <v>95</v>
      </c>
      <c r="AE143" t="s">
        <v>95</v>
      </c>
      <c r="AF143" t="s">
        <v>117</v>
      </c>
      <c r="AG143">
        <v>0</v>
      </c>
      <c r="AH143" t="s">
        <v>97</v>
      </c>
      <c r="AI143" t="s">
        <v>98</v>
      </c>
      <c r="AJ143" t="s">
        <v>99</v>
      </c>
      <c r="AK143" t="s">
        <v>97</v>
      </c>
      <c r="AL143" t="s">
        <v>98</v>
      </c>
      <c r="AM143" t="s">
        <v>130</v>
      </c>
      <c r="AN143" t="s">
        <v>101</v>
      </c>
      <c r="AO143">
        <v>1300</v>
      </c>
      <c r="AP143" t="s">
        <v>102</v>
      </c>
      <c r="AQ143">
        <v>0</v>
      </c>
      <c r="AR143">
        <v>434</v>
      </c>
      <c r="AS143">
        <v>1734</v>
      </c>
      <c r="AT143" t="s">
        <v>103</v>
      </c>
      <c r="AU143" t="s">
        <v>104</v>
      </c>
      <c r="AV143" t="s">
        <v>105</v>
      </c>
      <c r="AW143" t="s">
        <v>106</v>
      </c>
      <c r="AX143">
        <v>1734</v>
      </c>
      <c r="AY143">
        <v>0</v>
      </c>
      <c r="AZ143">
        <v>0</v>
      </c>
      <c r="BA143">
        <v>1734</v>
      </c>
      <c r="BB143">
        <v>1</v>
      </c>
      <c r="BC143">
        <v>0</v>
      </c>
      <c r="BD143">
        <v>2</v>
      </c>
      <c r="BE143">
        <v>0</v>
      </c>
      <c r="BF143">
        <v>3</v>
      </c>
      <c r="BG143">
        <v>1</v>
      </c>
      <c r="BH143" t="s">
        <v>97</v>
      </c>
      <c r="BI143">
        <v>7</v>
      </c>
      <c r="BJ143" t="s">
        <v>107</v>
      </c>
      <c r="BK143">
        <v>0</v>
      </c>
      <c r="BL143" t="s">
        <v>83</v>
      </c>
      <c r="BM143" t="s">
        <v>108</v>
      </c>
      <c r="BN143">
        <v>2005</v>
      </c>
      <c r="BO143" t="s">
        <v>157</v>
      </c>
      <c r="BP143">
        <v>2</v>
      </c>
      <c r="BQ143">
        <v>660</v>
      </c>
      <c r="BR143" t="s">
        <v>98</v>
      </c>
      <c r="BS143" t="s">
        <v>98</v>
      </c>
      <c r="BT143" t="s">
        <v>105</v>
      </c>
      <c r="BU143">
        <v>160</v>
      </c>
      <c r="BV143">
        <v>24</v>
      </c>
      <c r="BW143">
        <v>0</v>
      </c>
      <c r="BX143">
        <v>0</v>
      </c>
      <c r="BY143">
        <v>0</v>
      </c>
      <c r="BZ143">
        <v>0</v>
      </c>
      <c r="CA143" t="s">
        <v>83</v>
      </c>
      <c r="CB143" t="s">
        <v>83</v>
      </c>
      <c r="CC143" t="s">
        <v>83</v>
      </c>
      <c r="CD143">
        <v>0</v>
      </c>
      <c r="CE143">
        <v>1</v>
      </c>
      <c r="CF143">
        <v>2006</v>
      </c>
      <c r="CG143" t="str">
        <f t="shared" si="20"/>
        <v>1/2006</v>
      </c>
      <c r="CH143" t="s">
        <v>110</v>
      </c>
      <c r="CI143" t="s">
        <v>111</v>
      </c>
      <c r="CJ143" s="1">
        <v>260000</v>
      </c>
    </row>
    <row r="144" spans="1:88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 t="str">
        <f t="shared" si="16"/>
        <v>50's</v>
      </c>
      <c r="V144">
        <v>1952</v>
      </c>
      <c r="W144">
        <f t="shared" si="14"/>
        <v>0</v>
      </c>
      <c r="X144" t="str">
        <f t="shared" si="15"/>
        <v>N</v>
      </c>
      <c r="Y144" t="str">
        <f t="shared" si="17"/>
        <v>N</v>
      </c>
      <c r="Z144" t="str">
        <f t="shared" si="18"/>
        <v>N</v>
      </c>
      <c r="AA144" t="str">
        <f t="shared" si="19"/>
        <v>N</v>
      </c>
      <c r="AB144" t="s">
        <v>93</v>
      </c>
      <c r="AC144" t="s">
        <v>94</v>
      </c>
      <c r="AD144" t="s">
        <v>96</v>
      </c>
      <c r="AE144" t="s">
        <v>124</v>
      </c>
      <c r="AF144" t="s">
        <v>117</v>
      </c>
      <c r="AG144">
        <v>0</v>
      </c>
      <c r="AH144" t="s">
        <v>98</v>
      </c>
      <c r="AI144" t="s">
        <v>147</v>
      </c>
      <c r="AJ144" t="s">
        <v>118</v>
      </c>
      <c r="AK144" t="s">
        <v>98</v>
      </c>
      <c r="AL144" t="s">
        <v>98</v>
      </c>
      <c r="AM144" t="s">
        <v>100</v>
      </c>
      <c r="AN144" t="s">
        <v>153</v>
      </c>
      <c r="AO144">
        <v>507</v>
      </c>
      <c r="AP144" t="s">
        <v>102</v>
      </c>
      <c r="AQ144">
        <v>0</v>
      </c>
      <c r="AR144">
        <v>403</v>
      </c>
      <c r="AS144">
        <v>910</v>
      </c>
      <c r="AT144" t="s">
        <v>103</v>
      </c>
      <c r="AU144" t="s">
        <v>147</v>
      </c>
      <c r="AV144" t="s">
        <v>105</v>
      </c>
      <c r="AW144" t="s">
        <v>106</v>
      </c>
      <c r="AX144">
        <v>910</v>
      </c>
      <c r="AY144">
        <v>475</v>
      </c>
      <c r="AZ144">
        <v>0</v>
      </c>
      <c r="BA144">
        <v>1385</v>
      </c>
      <c r="BB144">
        <v>0</v>
      </c>
      <c r="BC144">
        <v>0</v>
      </c>
      <c r="BD144">
        <v>2</v>
      </c>
      <c r="BE144">
        <v>0</v>
      </c>
      <c r="BF144">
        <v>4</v>
      </c>
      <c r="BG144">
        <v>1</v>
      </c>
      <c r="BH144" t="s">
        <v>98</v>
      </c>
      <c r="BI144">
        <v>6</v>
      </c>
      <c r="BJ144" t="s">
        <v>107</v>
      </c>
      <c r="BK144">
        <v>0</v>
      </c>
      <c r="BL144" t="s">
        <v>83</v>
      </c>
      <c r="BM144" t="s">
        <v>127</v>
      </c>
      <c r="BN144">
        <v>2000</v>
      </c>
      <c r="BO144" t="s">
        <v>102</v>
      </c>
      <c r="BP144">
        <v>2</v>
      </c>
      <c r="BQ144">
        <v>720</v>
      </c>
      <c r="BR144" t="s">
        <v>98</v>
      </c>
      <c r="BS144" t="s">
        <v>98</v>
      </c>
      <c r="BT144" t="s">
        <v>105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 t="s">
        <v>83</v>
      </c>
      <c r="CB144" t="s">
        <v>134</v>
      </c>
      <c r="CC144" t="s">
        <v>83</v>
      </c>
      <c r="CD144">
        <v>0</v>
      </c>
      <c r="CE144">
        <v>6</v>
      </c>
      <c r="CF144">
        <v>2010</v>
      </c>
      <c r="CG144" t="str">
        <f t="shared" si="20"/>
        <v>6/2010</v>
      </c>
      <c r="CH144" t="s">
        <v>110</v>
      </c>
      <c r="CI144" t="s">
        <v>111</v>
      </c>
      <c r="CJ144" s="1">
        <v>166000</v>
      </c>
    </row>
    <row r="145" spans="1:88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 t="str">
        <f t="shared" si="16"/>
        <v>90's</v>
      </c>
      <c r="V145">
        <v>1999</v>
      </c>
      <c r="W145">
        <f t="shared" si="14"/>
        <v>0</v>
      </c>
      <c r="X145" t="str">
        <f t="shared" si="15"/>
        <v>N</v>
      </c>
      <c r="Y145" t="str">
        <f t="shared" si="17"/>
        <v>N</v>
      </c>
      <c r="Z145" t="str">
        <f t="shared" si="18"/>
        <v>N</v>
      </c>
      <c r="AA145" t="str">
        <f t="shared" si="19"/>
        <v>Y</v>
      </c>
      <c r="AB145" t="s">
        <v>93</v>
      </c>
      <c r="AC145" t="s">
        <v>94</v>
      </c>
      <c r="AD145" t="s">
        <v>95</v>
      </c>
      <c r="AE145" t="s">
        <v>95</v>
      </c>
      <c r="AF145" t="s">
        <v>96</v>
      </c>
      <c r="AG145">
        <v>183</v>
      </c>
      <c r="AH145" t="s">
        <v>97</v>
      </c>
      <c r="AI145" t="s">
        <v>98</v>
      </c>
      <c r="AJ145" t="s">
        <v>99</v>
      </c>
      <c r="AK145" t="s">
        <v>97</v>
      </c>
      <c r="AL145" t="s">
        <v>98</v>
      </c>
      <c r="AM145" t="s">
        <v>97</v>
      </c>
      <c r="AN145" t="s">
        <v>101</v>
      </c>
      <c r="AO145">
        <v>679</v>
      </c>
      <c r="AP145" t="s">
        <v>102</v>
      </c>
      <c r="AQ145">
        <v>0</v>
      </c>
      <c r="AR145">
        <v>811</v>
      </c>
      <c r="AS145">
        <v>1490</v>
      </c>
      <c r="AT145" t="s">
        <v>103</v>
      </c>
      <c r="AU145" t="s">
        <v>104</v>
      </c>
      <c r="AV145" t="s">
        <v>105</v>
      </c>
      <c r="AW145" t="s">
        <v>106</v>
      </c>
      <c r="AX145">
        <v>1501</v>
      </c>
      <c r="AY145">
        <v>0</v>
      </c>
      <c r="AZ145">
        <v>0</v>
      </c>
      <c r="BA145">
        <v>1501</v>
      </c>
      <c r="BB145">
        <v>1</v>
      </c>
      <c r="BC145">
        <v>0</v>
      </c>
      <c r="BD145">
        <v>2</v>
      </c>
      <c r="BE145">
        <v>0</v>
      </c>
      <c r="BF145">
        <v>3</v>
      </c>
      <c r="BG145">
        <v>1</v>
      </c>
      <c r="BH145" t="s">
        <v>97</v>
      </c>
      <c r="BI145">
        <v>6</v>
      </c>
      <c r="BJ145" t="s">
        <v>107</v>
      </c>
      <c r="BK145">
        <v>0</v>
      </c>
      <c r="BL145" t="s">
        <v>83</v>
      </c>
      <c r="BM145" t="s">
        <v>108</v>
      </c>
      <c r="BN145">
        <v>1999</v>
      </c>
      <c r="BO145" t="s">
        <v>109</v>
      </c>
      <c r="BP145">
        <v>2</v>
      </c>
      <c r="BQ145">
        <v>577</v>
      </c>
      <c r="BR145" t="s">
        <v>98</v>
      </c>
      <c r="BS145" t="s">
        <v>98</v>
      </c>
      <c r="BT145" t="s">
        <v>105</v>
      </c>
      <c r="BU145">
        <v>144</v>
      </c>
      <c r="BV145">
        <v>29</v>
      </c>
      <c r="BW145">
        <v>0</v>
      </c>
      <c r="BX145">
        <v>0</v>
      </c>
      <c r="BY145">
        <v>0</v>
      </c>
      <c r="BZ145">
        <v>0</v>
      </c>
      <c r="CA145" t="s">
        <v>83</v>
      </c>
      <c r="CB145" t="s">
        <v>83</v>
      </c>
      <c r="CC145" t="s">
        <v>83</v>
      </c>
      <c r="CD145">
        <v>0</v>
      </c>
      <c r="CE145">
        <v>6</v>
      </c>
      <c r="CF145">
        <v>2009</v>
      </c>
      <c r="CG145" t="str">
        <f t="shared" si="20"/>
        <v>6/2009</v>
      </c>
      <c r="CH145" t="s">
        <v>110</v>
      </c>
      <c r="CI145" t="s">
        <v>111</v>
      </c>
      <c r="CJ145" s="1">
        <v>204000</v>
      </c>
    </row>
    <row r="146" spans="1:88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 t="str">
        <f t="shared" si="16"/>
        <v>60's</v>
      </c>
      <c r="V146">
        <v>1963</v>
      </c>
      <c r="W146">
        <f t="shared" si="14"/>
        <v>0</v>
      </c>
      <c r="X146" t="str">
        <f t="shared" si="15"/>
        <v>N</v>
      </c>
      <c r="Y146" t="str">
        <f t="shared" si="17"/>
        <v>N</v>
      </c>
      <c r="Z146" t="str">
        <f t="shared" si="18"/>
        <v>N</v>
      </c>
      <c r="AA146" t="str">
        <f t="shared" si="19"/>
        <v>N</v>
      </c>
      <c r="AB146" t="s">
        <v>93</v>
      </c>
      <c r="AC146" t="s">
        <v>94</v>
      </c>
      <c r="AD146" t="s">
        <v>140</v>
      </c>
      <c r="AE146" t="s">
        <v>140</v>
      </c>
      <c r="AF146" t="s">
        <v>96</v>
      </c>
      <c r="AG146">
        <v>336</v>
      </c>
      <c r="AH146" t="s">
        <v>98</v>
      </c>
      <c r="AI146" t="s">
        <v>98</v>
      </c>
      <c r="AJ146" t="s">
        <v>118</v>
      </c>
      <c r="AK146" t="s">
        <v>98</v>
      </c>
      <c r="AL146" t="s">
        <v>98</v>
      </c>
      <c r="AM146" t="s">
        <v>100</v>
      </c>
      <c r="AN146" t="s">
        <v>153</v>
      </c>
      <c r="AO146">
        <v>1332</v>
      </c>
      <c r="AP146" t="s">
        <v>102</v>
      </c>
      <c r="AQ146">
        <v>0</v>
      </c>
      <c r="AR146">
        <v>396</v>
      </c>
      <c r="AS146">
        <v>1728</v>
      </c>
      <c r="AT146" t="s">
        <v>103</v>
      </c>
      <c r="AU146" t="s">
        <v>98</v>
      </c>
      <c r="AV146" t="s">
        <v>105</v>
      </c>
      <c r="AW146" t="s">
        <v>106</v>
      </c>
      <c r="AX146">
        <v>1728</v>
      </c>
      <c r="AY146">
        <v>0</v>
      </c>
      <c r="AZ146">
        <v>0</v>
      </c>
      <c r="BA146">
        <v>1728</v>
      </c>
      <c r="BB146">
        <v>1</v>
      </c>
      <c r="BC146">
        <v>0</v>
      </c>
      <c r="BD146">
        <v>2</v>
      </c>
      <c r="BE146">
        <v>0</v>
      </c>
      <c r="BF146">
        <v>6</v>
      </c>
      <c r="BG146">
        <v>2</v>
      </c>
      <c r="BH146" t="s">
        <v>98</v>
      </c>
      <c r="BI146">
        <v>10</v>
      </c>
      <c r="BJ146" t="s">
        <v>107</v>
      </c>
      <c r="BK146">
        <v>0</v>
      </c>
      <c r="BL146" t="s">
        <v>83</v>
      </c>
      <c r="BM146" t="s">
        <v>127</v>
      </c>
      <c r="BN146">
        <v>1963</v>
      </c>
      <c r="BO146" t="s">
        <v>102</v>
      </c>
      <c r="BP146">
        <v>2</v>
      </c>
      <c r="BQ146">
        <v>504</v>
      </c>
      <c r="BR146" t="s">
        <v>98</v>
      </c>
      <c r="BS146" t="s">
        <v>98</v>
      </c>
      <c r="BT146" t="s">
        <v>105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 t="s">
        <v>83</v>
      </c>
      <c r="CB146" t="s">
        <v>83</v>
      </c>
      <c r="CC146" t="s">
        <v>83</v>
      </c>
      <c r="CD146">
        <v>0</v>
      </c>
      <c r="CE146">
        <v>11</v>
      </c>
      <c r="CF146">
        <v>2006</v>
      </c>
      <c r="CG146" t="str">
        <f t="shared" si="20"/>
        <v>11/2006</v>
      </c>
      <c r="CH146" t="s">
        <v>220</v>
      </c>
      <c r="CI146" t="s">
        <v>128</v>
      </c>
      <c r="CJ146" s="1">
        <v>125000</v>
      </c>
    </row>
    <row r="147" spans="1:88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 t="str">
        <f t="shared" si="16"/>
        <v>2000's</v>
      </c>
      <c r="V147">
        <v>2006</v>
      </c>
      <c r="W147">
        <f t="shared" si="14"/>
        <v>2</v>
      </c>
      <c r="X147" t="str">
        <f t="shared" si="15"/>
        <v>Y</v>
      </c>
      <c r="Y147" t="str">
        <f t="shared" si="17"/>
        <v>Y</v>
      </c>
      <c r="Z147" t="str">
        <f t="shared" si="18"/>
        <v>Y</v>
      </c>
      <c r="AA147" t="str">
        <f t="shared" si="19"/>
        <v>Y</v>
      </c>
      <c r="AB147" t="s">
        <v>93</v>
      </c>
      <c r="AC147" t="s">
        <v>94</v>
      </c>
      <c r="AD147" t="s">
        <v>95</v>
      </c>
      <c r="AE147" t="s">
        <v>95</v>
      </c>
      <c r="AF147" t="s">
        <v>137</v>
      </c>
      <c r="AG147">
        <v>50</v>
      </c>
      <c r="AH147" t="s">
        <v>97</v>
      </c>
      <c r="AI147" t="s">
        <v>98</v>
      </c>
      <c r="AJ147" t="s">
        <v>99</v>
      </c>
      <c r="AK147" t="s">
        <v>97</v>
      </c>
      <c r="AL147" t="s">
        <v>98</v>
      </c>
      <c r="AM147" t="s">
        <v>100</v>
      </c>
      <c r="AN147" t="s">
        <v>102</v>
      </c>
      <c r="AO147">
        <v>0</v>
      </c>
      <c r="AP147" t="s">
        <v>102</v>
      </c>
      <c r="AQ147">
        <v>0</v>
      </c>
      <c r="AR147">
        <v>970</v>
      </c>
      <c r="AS147">
        <v>970</v>
      </c>
      <c r="AT147" t="s">
        <v>103</v>
      </c>
      <c r="AU147" t="s">
        <v>104</v>
      </c>
      <c r="AV147" t="s">
        <v>105</v>
      </c>
      <c r="AW147" t="s">
        <v>106</v>
      </c>
      <c r="AX147">
        <v>970</v>
      </c>
      <c r="AY147">
        <v>739</v>
      </c>
      <c r="AZ147">
        <v>0</v>
      </c>
      <c r="BA147">
        <v>1709</v>
      </c>
      <c r="BB147">
        <v>0</v>
      </c>
      <c r="BC147">
        <v>0</v>
      </c>
      <c r="BD147">
        <v>2</v>
      </c>
      <c r="BE147">
        <v>0</v>
      </c>
      <c r="BF147">
        <v>3</v>
      </c>
      <c r="BG147">
        <v>1</v>
      </c>
      <c r="BH147" t="s">
        <v>97</v>
      </c>
      <c r="BI147">
        <v>7</v>
      </c>
      <c r="BJ147" t="s">
        <v>221</v>
      </c>
      <c r="BK147">
        <v>0</v>
      </c>
      <c r="BL147" t="s">
        <v>83</v>
      </c>
      <c r="BM147" t="s">
        <v>127</v>
      </c>
      <c r="BN147">
        <v>2004</v>
      </c>
      <c r="BO147" t="s">
        <v>102</v>
      </c>
      <c r="BP147">
        <v>2</v>
      </c>
      <c r="BQ147">
        <v>380</v>
      </c>
      <c r="BR147" t="s">
        <v>98</v>
      </c>
      <c r="BS147" t="s">
        <v>98</v>
      </c>
      <c r="BT147" t="s">
        <v>105</v>
      </c>
      <c r="BU147">
        <v>0</v>
      </c>
      <c r="BV147">
        <v>40</v>
      </c>
      <c r="BW147">
        <v>0</v>
      </c>
      <c r="BX147">
        <v>0</v>
      </c>
      <c r="BY147">
        <v>0</v>
      </c>
      <c r="BZ147">
        <v>0</v>
      </c>
      <c r="CA147" t="s">
        <v>83</v>
      </c>
      <c r="CB147" t="s">
        <v>83</v>
      </c>
      <c r="CC147" t="s">
        <v>83</v>
      </c>
      <c r="CD147">
        <v>0</v>
      </c>
      <c r="CE147">
        <v>4</v>
      </c>
      <c r="CF147">
        <v>2006</v>
      </c>
      <c r="CG147" t="str">
        <f t="shared" si="20"/>
        <v>4/2006</v>
      </c>
      <c r="CH147" t="s">
        <v>110</v>
      </c>
      <c r="CI147" t="s">
        <v>111</v>
      </c>
      <c r="CJ147" s="1">
        <v>130000</v>
      </c>
    </row>
    <row r="148" spans="1:88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 t="str">
        <f t="shared" si="16"/>
        <v>30's</v>
      </c>
      <c r="V148">
        <v>1993</v>
      </c>
      <c r="W148">
        <f t="shared" si="14"/>
        <v>62</v>
      </c>
      <c r="X148" t="str">
        <f t="shared" si="15"/>
        <v>Y</v>
      </c>
      <c r="Y148" t="str">
        <f t="shared" si="17"/>
        <v>N</v>
      </c>
      <c r="Z148" t="str">
        <f t="shared" si="18"/>
        <v>N</v>
      </c>
      <c r="AA148" t="str">
        <f t="shared" si="19"/>
        <v>N</v>
      </c>
      <c r="AB148" t="s">
        <v>93</v>
      </c>
      <c r="AC148" t="s">
        <v>94</v>
      </c>
      <c r="AD148" t="s">
        <v>124</v>
      </c>
      <c r="AE148" t="s">
        <v>124</v>
      </c>
      <c r="AF148" t="s">
        <v>117</v>
      </c>
      <c r="AG148">
        <v>0</v>
      </c>
      <c r="AH148" t="s">
        <v>98</v>
      </c>
      <c r="AI148" t="s">
        <v>98</v>
      </c>
      <c r="AJ148" t="s">
        <v>126</v>
      </c>
      <c r="AK148" t="s">
        <v>98</v>
      </c>
      <c r="AL148" t="s">
        <v>98</v>
      </c>
      <c r="AM148" t="s">
        <v>100</v>
      </c>
      <c r="AN148" t="s">
        <v>141</v>
      </c>
      <c r="AO148">
        <v>209</v>
      </c>
      <c r="AP148" t="s">
        <v>102</v>
      </c>
      <c r="AQ148">
        <v>0</v>
      </c>
      <c r="AR148">
        <v>506</v>
      </c>
      <c r="AS148">
        <v>715</v>
      </c>
      <c r="AT148" t="s">
        <v>103</v>
      </c>
      <c r="AU148" t="s">
        <v>98</v>
      </c>
      <c r="AV148" t="s">
        <v>105</v>
      </c>
      <c r="AW148" t="s">
        <v>164</v>
      </c>
      <c r="AX148">
        <v>875</v>
      </c>
      <c r="AY148">
        <v>0</v>
      </c>
      <c r="AZ148">
        <v>0</v>
      </c>
      <c r="BA148">
        <v>875</v>
      </c>
      <c r="BB148">
        <v>1</v>
      </c>
      <c r="BC148">
        <v>0</v>
      </c>
      <c r="BD148">
        <v>1</v>
      </c>
      <c r="BE148">
        <v>0</v>
      </c>
      <c r="BF148">
        <v>2</v>
      </c>
      <c r="BG148">
        <v>1</v>
      </c>
      <c r="BH148" t="s">
        <v>98</v>
      </c>
      <c r="BI148">
        <v>5</v>
      </c>
      <c r="BJ148" t="s">
        <v>107</v>
      </c>
      <c r="BK148">
        <v>0</v>
      </c>
      <c r="BL148" t="s">
        <v>83</v>
      </c>
      <c r="BM148" t="s">
        <v>127</v>
      </c>
      <c r="BN148">
        <v>1931</v>
      </c>
      <c r="BO148" t="s">
        <v>102</v>
      </c>
      <c r="BP148">
        <v>1</v>
      </c>
      <c r="BQ148">
        <v>180</v>
      </c>
      <c r="BR148" t="s">
        <v>147</v>
      </c>
      <c r="BS148" t="s">
        <v>98</v>
      </c>
      <c r="BT148" t="s">
        <v>105</v>
      </c>
      <c r="BU148">
        <v>48</v>
      </c>
      <c r="BV148">
        <v>0</v>
      </c>
      <c r="BW148">
        <v>0</v>
      </c>
      <c r="BX148">
        <v>0</v>
      </c>
      <c r="BY148">
        <v>0</v>
      </c>
      <c r="BZ148">
        <v>0</v>
      </c>
      <c r="CA148" t="s">
        <v>83</v>
      </c>
      <c r="CB148" t="s">
        <v>83</v>
      </c>
      <c r="CC148" t="s">
        <v>83</v>
      </c>
      <c r="CD148">
        <v>0</v>
      </c>
      <c r="CE148">
        <v>11</v>
      </c>
      <c r="CF148">
        <v>2009</v>
      </c>
      <c r="CG148" t="str">
        <f t="shared" si="20"/>
        <v>11/2009</v>
      </c>
      <c r="CH148" t="s">
        <v>110</v>
      </c>
      <c r="CI148" t="s">
        <v>111</v>
      </c>
      <c r="CJ148" s="1">
        <v>105000</v>
      </c>
    </row>
    <row r="149" spans="1:88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 t="str">
        <f t="shared" si="16"/>
        <v>2000's</v>
      </c>
      <c r="V149">
        <v>2001</v>
      </c>
      <c r="W149">
        <f t="shared" si="14"/>
        <v>0</v>
      </c>
      <c r="X149" t="str">
        <f t="shared" si="15"/>
        <v>N</v>
      </c>
      <c r="Y149" t="str">
        <f t="shared" si="17"/>
        <v>N</v>
      </c>
      <c r="Z149" t="str">
        <f t="shared" si="18"/>
        <v>Y</v>
      </c>
      <c r="AA149" t="str">
        <f t="shared" si="19"/>
        <v>Y</v>
      </c>
      <c r="AB149" t="s">
        <v>93</v>
      </c>
      <c r="AC149" t="s">
        <v>94</v>
      </c>
      <c r="AD149" t="s">
        <v>95</v>
      </c>
      <c r="AE149" t="s">
        <v>95</v>
      </c>
      <c r="AF149" t="s">
        <v>96</v>
      </c>
      <c r="AG149">
        <v>180</v>
      </c>
      <c r="AH149" t="s">
        <v>97</v>
      </c>
      <c r="AI149" t="s">
        <v>98</v>
      </c>
      <c r="AJ149" t="s">
        <v>99</v>
      </c>
      <c r="AK149" t="s">
        <v>97</v>
      </c>
      <c r="AL149" t="s">
        <v>98</v>
      </c>
      <c r="AM149" t="s">
        <v>100</v>
      </c>
      <c r="AN149" t="s">
        <v>102</v>
      </c>
      <c r="AO149">
        <v>0</v>
      </c>
      <c r="AP149" t="s">
        <v>102</v>
      </c>
      <c r="AQ149">
        <v>0</v>
      </c>
      <c r="AR149">
        <v>884</v>
      </c>
      <c r="AS149">
        <v>884</v>
      </c>
      <c r="AT149" t="s">
        <v>103</v>
      </c>
      <c r="AU149" t="s">
        <v>104</v>
      </c>
      <c r="AV149" t="s">
        <v>105</v>
      </c>
      <c r="AW149" t="s">
        <v>106</v>
      </c>
      <c r="AX149">
        <v>884</v>
      </c>
      <c r="AY149">
        <v>1151</v>
      </c>
      <c r="AZ149">
        <v>0</v>
      </c>
      <c r="BA149">
        <v>2035</v>
      </c>
      <c r="BB149">
        <v>0</v>
      </c>
      <c r="BC149">
        <v>0</v>
      </c>
      <c r="BD149">
        <v>2</v>
      </c>
      <c r="BE149">
        <v>1</v>
      </c>
      <c r="BF149">
        <v>3</v>
      </c>
      <c r="BG149">
        <v>1</v>
      </c>
      <c r="BH149" t="s">
        <v>97</v>
      </c>
      <c r="BI149">
        <v>8</v>
      </c>
      <c r="BJ149" t="s">
        <v>107</v>
      </c>
      <c r="BK149">
        <v>1</v>
      </c>
      <c r="BL149" t="s">
        <v>97</v>
      </c>
      <c r="BM149" t="s">
        <v>156</v>
      </c>
      <c r="BN149">
        <v>2001</v>
      </c>
      <c r="BO149" t="s">
        <v>157</v>
      </c>
      <c r="BP149">
        <v>2</v>
      </c>
      <c r="BQ149">
        <v>434</v>
      </c>
      <c r="BR149" t="s">
        <v>98</v>
      </c>
      <c r="BS149" t="s">
        <v>98</v>
      </c>
      <c r="BT149" t="s">
        <v>105</v>
      </c>
      <c r="BU149">
        <v>144</v>
      </c>
      <c r="BV149">
        <v>48</v>
      </c>
      <c r="BW149">
        <v>0</v>
      </c>
      <c r="BX149">
        <v>0</v>
      </c>
      <c r="BY149">
        <v>0</v>
      </c>
      <c r="BZ149">
        <v>0</v>
      </c>
      <c r="CA149" t="s">
        <v>83</v>
      </c>
      <c r="CB149" t="s">
        <v>83</v>
      </c>
      <c r="CC149" t="s">
        <v>83</v>
      </c>
      <c r="CD149">
        <v>0</v>
      </c>
      <c r="CE149">
        <v>5</v>
      </c>
      <c r="CF149">
        <v>2010</v>
      </c>
      <c r="CG149" t="str">
        <f t="shared" si="20"/>
        <v>5/2010</v>
      </c>
      <c r="CH149" t="s">
        <v>110</v>
      </c>
      <c r="CI149" t="s">
        <v>111</v>
      </c>
      <c r="CJ149" s="1">
        <v>222500</v>
      </c>
    </row>
    <row r="150" spans="1:88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 t="str">
        <f t="shared" si="16"/>
        <v>2000's</v>
      </c>
      <c r="V150">
        <v>2005</v>
      </c>
      <c r="W150">
        <f t="shared" si="14"/>
        <v>1</v>
      </c>
      <c r="X150" t="str">
        <f t="shared" si="15"/>
        <v>Y</v>
      </c>
      <c r="Y150" t="str">
        <f t="shared" si="17"/>
        <v>Y</v>
      </c>
      <c r="Z150" t="str">
        <f t="shared" si="18"/>
        <v>Y</v>
      </c>
      <c r="AA150" t="str">
        <f t="shared" si="19"/>
        <v>Y</v>
      </c>
      <c r="AB150" t="s">
        <v>93</v>
      </c>
      <c r="AC150" t="s">
        <v>94</v>
      </c>
      <c r="AD150" t="s">
        <v>95</v>
      </c>
      <c r="AE150" t="s">
        <v>95</v>
      </c>
      <c r="AF150" t="s">
        <v>96</v>
      </c>
      <c r="AG150">
        <v>120</v>
      </c>
      <c r="AH150" t="s">
        <v>98</v>
      </c>
      <c r="AI150" t="s">
        <v>98</v>
      </c>
      <c r="AJ150" t="s">
        <v>99</v>
      </c>
      <c r="AK150" t="s">
        <v>97</v>
      </c>
      <c r="AL150" t="s">
        <v>98</v>
      </c>
      <c r="AM150" t="s">
        <v>100</v>
      </c>
      <c r="AN150" t="s">
        <v>101</v>
      </c>
      <c r="AO150">
        <v>680</v>
      </c>
      <c r="AP150" t="s">
        <v>102</v>
      </c>
      <c r="AQ150">
        <v>0</v>
      </c>
      <c r="AR150">
        <v>400</v>
      </c>
      <c r="AS150">
        <v>1080</v>
      </c>
      <c r="AT150" t="s">
        <v>103</v>
      </c>
      <c r="AU150" t="s">
        <v>104</v>
      </c>
      <c r="AV150" t="s">
        <v>105</v>
      </c>
      <c r="AW150" t="s">
        <v>106</v>
      </c>
      <c r="AX150">
        <v>1080</v>
      </c>
      <c r="AY150">
        <v>0</v>
      </c>
      <c r="AZ150">
        <v>0</v>
      </c>
      <c r="BA150">
        <v>1080</v>
      </c>
      <c r="BB150">
        <v>1</v>
      </c>
      <c r="BC150">
        <v>0</v>
      </c>
      <c r="BD150">
        <v>1</v>
      </c>
      <c r="BE150">
        <v>0</v>
      </c>
      <c r="BF150">
        <v>3</v>
      </c>
      <c r="BG150">
        <v>1</v>
      </c>
      <c r="BH150" t="s">
        <v>97</v>
      </c>
      <c r="BI150">
        <v>6</v>
      </c>
      <c r="BJ150" t="s">
        <v>107</v>
      </c>
      <c r="BK150">
        <v>0</v>
      </c>
      <c r="BL150" t="s">
        <v>83</v>
      </c>
      <c r="BM150" t="s">
        <v>83</v>
      </c>
      <c r="BN150" t="s">
        <v>83</v>
      </c>
      <c r="BO150" t="s">
        <v>83</v>
      </c>
      <c r="BP150">
        <v>0</v>
      </c>
      <c r="BQ150">
        <v>0</v>
      </c>
      <c r="BR150" t="s">
        <v>83</v>
      </c>
      <c r="BS150" t="s">
        <v>83</v>
      </c>
      <c r="BT150" t="s">
        <v>105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 t="s">
        <v>83</v>
      </c>
      <c r="CB150" t="s">
        <v>83</v>
      </c>
      <c r="CC150" t="s">
        <v>83</v>
      </c>
      <c r="CD150">
        <v>0</v>
      </c>
      <c r="CE150">
        <v>4</v>
      </c>
      <c r="CF150">
        <v>2008</v>
      </c>
      <c r="CG150" t="str">
        <f t="shared" si="20"/>
        <v>4/2008</v>
      </c>
      <c r="CH150" t="s">
        <v>110</v>
      </c>
      <c r="CI150" t="s">
        <v>111</v>
      </c>
      <c r="CJ150" s="1">
        <v>141000</v>
      </c>
    </row>
    <row r="151" spans="1:88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 t="str">
        <f t="shared" si="16"/>
        <v>30's</v>
      </c>
      <c r="V151">
        <v>1950</v>
      </c>
      <c r="W151">
        <f t="shared" si="14"/>
        <v>14</v>
      </c>
      <c r="X151" t="str">
        <f t="shared" si="15"/>
        <v>Y</v>
      </c>
      <c r="Y151" t="str">
        <f t="shared" si="17"/>
        <v>N</v>
      </c>
      <c r="Z151" t="str">
        <f t="shared" si="18"/>
        <v>N</v>
      </c>
      <c r="AA151" t="str">
        <f t="shared" si="19"/>
        <v>N</v>
      </c>
      <c r="AB151" t="s">
        <v>93</v>
      </c>
      <c r="AC151" t="s">
        <v>94</v>
      </c>
      <c r="AD151" t="s">
        <v>116</v>
      </c>
      <c r="AE151" t="s">
        <v>116</v>
      </c>
      <c r="AF151" t="s">
        <v>117</v>
      </c>
      <c r="AG151">
        <v>0</v>
      </c>
      <c r="AH151" t="s">
        <v>98</v>
      </c>
      <c r="AI151" t="s">
        <v>98</v>
      </c>
      <c r="AJ151" t="s">
        <v>126</v>
      </c>
      <c r="AK151" t="s">
        <v>97</v>
      </c>
      <c r="AL151" t="s">
        <v>98</v>
      </c>
      <c r="AM151" t="s">
        <v>100</v>
      </c>
      <c r="AN151" t="s">
        <v>102</v>
      </c>
      <c r="AO151">
        <v>0</v>
      </c>
      <c r="AP151" t="s">
        <v>102</v>
      </c>
      <c r="AQ151">
        <v>0</v>
      </c>
      <c r="AR151">
        <v>896</v>
      </c>
      <c r="AS151">
        <v>896</v>
      </c>
      <c r="AT151" t="s">
        <v>103</v>
      </c>
      <c r="AU151" t="s">
        <v>97</v>
      </c>
      <c r="AV151" t="s">
        <v>105</v>
      </c>
      <c r="AW151" t="s">
        <v>164</v>
      </c>
      <c r="AX151">
        <v>896</v>
      </c>
      <c r="AY151">
        <v>448</v>
      </c>
      <c r="AZ151">
        <v>0</v>
      </c>
      <c r="BA151">
        <v>1344</v>
      </c>
      <c r="BB151">
        <v>0</v>
      </c>
      <c r="BC151">
        <v>0</v>
      </c>
      <c r="BD151">
        <v>1</v>
      </c>
      <c r="BE151">
        <v>0</v>
      </c>
      <c r="BF151">
        <v>3</v>
      </c>
      <c r="BG151">
        <v>1</v>
      </c>
      <c r="BH151" t="s">
        <v>98</v>
      </c>
      <c r="BI151">
        <v>7</v>
      </c>
      <c r="BJ151" t="s">
        <v>107</v>
      </c>
      <c r="BK151">
        <v>0</v>
      </c>
      <c r="BL151" t="s">
        <v>83</v>
      </c>
      <c r="BM151" t="s">
        <v>127</v>
      </c>
      <c r="BN151">
        <v>1936</v>
      </c>
      <c r="BO151" t="s">
        <v>102</v>
      </c>
      <c r="BP151">
        <v>1</v>
      </c>
      <c r="BQ151">
        <v>240</v>
      </c>
      <c r="BR151" t="s">
        <v>147</v>
      </c>
      <c r="BS151" t="s">
        <v>98</v>
      </c>
      <c r="BT151" t="s">
        <v>105</v>
      </c>
      <c r="BU151">
        <v>200</v>
      </c>
      <c r="BV151">
        <v>114</v>
      </c>
      <c r="BW151">
        <v>0</v>
      </c>
      <c r="BX151">
        <v>0</v>
      </c>
      <c r="BY151">
        <v>0</v>
      </c>
      <c r="BZ151">
        <v>0</v>
      </c>
      <c r="CA151" t="s">
        <v>83</v>
      </c>
      <c r="CB151" t="s">
        <v>83</v>
      </c>
      <c r="CC151" t="s">
        <v>83</v>
      </c>
      <c r="CD151">
        <v>0</v>
      </c>
      <c r="CE151">
        <v>4</v>
      </c>
      <c r="CF151">
        <v>2006</v>
      </c>
      <c r="CG151" t="str">
        <f t="shared" si="20"/>
        <v>4/2006</v>
      </c>
      <c r="CH151" t="s">
        <v>110</v>
      </c>
      <c r="CI151" t="s">
        <v>111</v>
      </c>
      <c r="CJ151" s="1">
        <v>115000</v>
      </c>
    </row>
    <row r="152" spans="1:88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 t="str">
        <f t="shared" si="16"/>
        <v>70's</v>
      </c>
      <c r="V152">
        <v>1975</v>
      </c>
      <c r="W152">
        <f t="shared" si="14"/>
        <v>0</v>
      </c>
      <c r="X152" t="str">
        <f t="shared" si="15"/>
        <v>N</v>
      </c>
      <c r="Y152" t="str">
        <f t="shared" si="17"/>
        <v>N</v>
      </c>
      <c r="Z152" t="str">
        <f t="shared" si="18"/>
        <v>N</v>
      </c>
      <c r="AA152" t="str">
        <f t="shared" si="19"/>
        <v>N</v>
      </c>
      <c r="AB152" t="s">
        <v>93</v>
      </c>
      <c r="AC152" t="s">
        <v>94</v>
      </c>
      <c r="AD152" t="s">
        <v>140</v>
      </c>
      <c r="AE152" t="s">
        <v>140</v>
      </c>
      <c r="AF152" t="s">
        <v>117</v>
      </c>
      <c r="AG152">
        <v>0</v>
      </c>
      <c r="AH152" t="s">
        <v>98</v>
      </c>
      <c r="AI152" t="s">
        <v>98</v>
      </c>
      <c r="AJ152" t="s">
        <v>118</v>
      </c>
      <c r="AK152" t="s">
        <v>98</v>
      </c>
      <c r="AL152" t="s">
        <v>98</v>
      </c>
      <c r="AM152" t="s">
        <v>130</v>
      </c>
      <c r="AN152" t="s">
        <v>141</v>
      </c>
      <c r="AO152">
        <v>716</v>
      </c>
      <c r="AP152" t="s">
        <v>102</v>
      </c>
      <c r="AQ152">
        <v>0</v>
      </c>
      <c r="AR152">
        <v>253</v>
      </c>
      <c r="AS152">
        <v>969</v>
      </c>
      <c r="AT152" t="s">
        <v>103</v>
      </c>
      <c r="AU152" t="s">
        <v>98</v>
      </c>
      <c r="AV152" t="s">
        <v>105</v>
      </c>
      <c r="AW152" t="s">
        <v>106</v>
      </c>
      <c r="AX152">
        <v>969</v>
      </c>
      <c r="AY152">
        <v>0</v>
      </c>
      <c r="AZ152">
        <v>0</v>
      </c>
      <c r="BA152">
        <v>969</v>
      </c>
      <c r="BB152">
        <v>0</v>
      </c>
      <c r="BC152">
        <v>0</v>
      </c>
      <c r="BD152">
        <v>1</v>
      </c>
      <c r="BE152">
        <v>1</v>
      </c>
      <c r="BF152">
        <v>3</v>
      </c>
      <c r="BG152">
        <v>1</v>
      </c>
      <c r="BH152" t="s">
        <v>98</v>
      </c>
      <c r="BI152">
        <v>5</v>
      </c>
      <c r="BJ152" t="s">
        <v>107</v>
      </c>
      <c r="BK152">
        <v>0</v>
      </c>
      <c r="BL152" t="s">
        <v>83</v>
      </c>
      <c r="BM152" t="s">
        <v>108</v>
      </c>
      <c r="BN152">
        <v>1975</v>
      </c>
      <c r="BO152" t="s">
        <v>102</v>
      </c>
      <c r="BP152">
        <v>2</v>
      </c>
      <c r="BQ152">
        <v>440</v>
      </c>
      <c r="BR152" t="s">
        <v>98</v>
      </c>
      <c r="BS152" t="s">
        <v>98</v>
      </c>
      <c r="BT152" t="s">
        <v>105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 t="s">
        <v>83</v>
      </c>
      <c r="CB152" t="s">
        <v>134</v>
      </c>
      <c r="CC152" t="s">
        <v>83</v>
      </c>
      <c r="CD152">
        <v>0</v>
      </c>
      <c r="CE152">
        <v>1</v>
      </c>
      <c r="CF152">
        <v>2007</v>
      </c>
      <c r="CG152" t="str">
        <f t="shared" si="20"/>
        <v>1/2007</v>
      </c>
      <c r="CH152" t="s">
        <v>110</v>
      </c>
      <c r="CI152" t="s">
        <v>111</v>
      </c>
      <c r="CJ152" s="1">
        <v>122000</v>
      </c>
    </row>
    <row r="153" spans="1:88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 t="str">
        <f t="shared" si="16"/>
        <v>2000's</v>
      </c>
      <c r="V153">
        <v>2008</v>
      </c>
      <c r="W153">
        <f t="shared" si="14"/>
        <v>1</v>
      </c>
      <c r="X153" t="str">
        <f t="shared" si="15"/>
        <v>Y</v>
      </c>
      <c r="Y153" t="str">
        <f t="shared" si="17"/>
        <v>Y</v>
      </c>
      <c r="Z153" t="str">
        <f t="shared" si="18"/>
        <v>Y</v>
      </c>
      <c r="AA153" t="str">
        <f t="shared" si="19"/>
        <v>Y</v>
      </c>
      <c r="AB153" t="s">
        <v>152</v>
      </c>
      <c r="AC153" t="s">
        <v>94</v>
      </c>
      <c r="AD153" t="s">
        <v>95</v>
      </c>
      <c r="AE153" t="s">
        <v>95</v>
      </c>
      <c r="AF153" t="s">
        <v>137</v>
      </c>
      <c r="AG153">
        <v>436</v>
      </c>
      <c r="AH153" t="s">
        <v>97</v>
      </c>
      <c r="AI153" t="s">
        <v>98</v>
      </c>
      <c r="AJ153" t="s">
        <v>99</v>
      </c>
      <c r="AK153" t="s">
        <v>104</v>
      </c>
      <c r="AL153" t="s">
        <v>98</v>
      </c>
      <c r="AM153" t="s">
        <v>97</v>
      </c>
      <c r="AN153" t="s">
        <v>101</v>
      </c>
      <c r="AO153">
        <v>1400</v>
      </c>
      <c r="AP153" t="s">
        <v>102</v>
      </c>
      <c r="AQ153">
        <v>0</v>
      </c>
      <c r="AR153">
        <v>310</v>
      </c>
      <c r="AS153">
        <v>1710</v>
      </c>
      <c r="AT153" t="s">
        <v>103</v>
      </c>
      <c r="AU153" t="s">
        <v>104</v>
      </c>
      <c r="AV153" t="s">
        <v>105</v>
      </c>
      <c r="AW153" t="s">
        <v>106</v>
      </c>
      <c r="AX153">
        <v>1710</v>
      </c>
      <c r="AY153">
        <v>0</v>
      </c>
      <c r="AZ153">
        <v>0</v>
      </c>
      <c r="BA153">
        <v>1710</v>
      </c>
      <c r="BB153">
        <v>1</v>
      </c>
      <c r="BC153">
        <v>0</v>
      </c>
      <c r="BD153">
        <v>2</v>
      </c>
      <c r="BE153">
        <v>0</v>
      </c>
      <c r="BF153">
        <v>2</v>
      </c>
      <c r="BG153">
        <v>1</v>
      </c>
      <c r="BH153" t="s">
        <v>97</v>
      </c>
      <c r="BI153">
        <v>6</v>
      </c>
      <c r="BJ153" t="s">
        <v>107</v>
      </c>
      <c r="BK153">
        <v>1</v>
      </c>
      <c r="BL153" t="s">
        <v>97</v>
      </c>
      <c r="BM153" t="s">
        <v>108</v>
      </c>
      <c r="BN153">
        <v>2007</v>
      </c>
      <c r="BO153" t="s">
        <v>109</v>
      </c>
      <c r="BP153">
        <v>3</v>
      </c>
      <c r="BQ153">
        <v>866</v>
      </c>
      <c r="BR153" t="s">
        <v>98</v>
      </c>
      <c r="BS153" t="s">
        <v>98</v>
      </c>
      <c r="BT153" t="s">
        <v>105</v>
      </c>
      <c r="BU153">
        <v>0</v>
      </c>
      <c r="BV153">
        <v>102</v>
      </c>
      <c r="BW153">
        <v>0</v>
      </c>
      <c r="BX153">
        <v>0</v>
      </c>
      <c r="BY153">
        <v>0</v>
      </c>
      <c r="BZ153">
        <v>0</v>
      </c>
      <c r="CA153" t="s">
        <v>83</v>
      </c>
      <c r="CB153" t="s">
        <v>83</v>
      </c>
      <c r="CC153" t="s">
        <v>83</v>
      </c>
      <c r="CD153">
        <v>0</v>
      </c>
      <c r="CE153">
        <v>1</v>
      </c>
      <c r="CF153">
        <v>2008</v>
      </c>
      <c r="CG153" t="str">
        <f t="shared" si="20"/>
        <v>1/2008</v>
      </c>
      <c r="CH153" t="s">
        <v>158</v>
      </c>
      <c r="CI153" t="s">
        <v>159</v>
      </c>
      <c r="CJ153" s="1">
        <v>372402</v>
      </c>
    </row>
    <row r="154" spans="1:88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 t="str">
        <f t="shared" si="16"/>
        <v>70's</v>
      </c>
      <c r="V154">
        <v>1971</v>
      </c>
      <c r="W154">
        <f t="shared" si="14"/>
        <v>0</v>
      </c>
      <c r="X154" t="str">
        <f t="shared" si="15"/>
        <v>N</v>
      </c>
      <c r="Y154" t="str">
        <f t="shared" si="17"/>
        <v>N</v>
      </c>
      <c r="Z154" t="str">
        <f t="shared" si="18"/>
        <v>N</v>
      </c>
      <c r="AA154" t="str">
        <f t="shared" si="19"/>
        <v>N</v>
      </c>
      <c r="AB154" t="s">
        <v>93</v>
      </c>
      <c r="AC154" t="s">
        <v>94</v>
      </c>
      <c r="AD154" t="s">
        <v>140</v>
      </c>
      <c r="AE154" t="s">
        <v>140</v>
      </c>
      <c r="AF154" t="s">
        <v>96</v>
      </c>
      <c r="AG154">
        <v>252</v>
      </c>
      <c r="AH154" t="s">
        <v>98</v>
      </c>
      <c r="AI154" t="s">
        <v>98</v>
      </c>
      <c r="AJ154" t="s">
        <v>118</v>
      </c>
      <c r="AK154" t="s">
        <v>98</v>
      </c>
      <c r="AL154" t="s">
        <v>98</v>
      </c>
      <c r="AM154" t="s">
        <v>100</v>
      </c>
      <c r="AN154" t="s">
        <v>153</v>
      </c>
      <c r="AO154">
        <v>416</v>
      </c>
      <c r="AP154" t="s">
        <v>102</v>
      </c>
      <c r="AQ154">
        <v>0</v>
      </c>
      <c r="AR154">
        <v>409</v>
      </c>
      <c r="AS154">
        <v>825</v>
      </c>
      <c r="AT154" t="s">
        <v>103</v>
      </c>
      <c r="AU154" t="s">
        <v>97</v>
      </c>
      <c r="AV154" t="s">
        <v>105</v>
      </c>
      <c r="AW154" t="s">
        <v>106</v>
      </c>
      <c r="AX154">
        <v>1097</v>
      </c>
      <c r="AY154">
        <v>896</v>
      </c>
      <c r="AZ154">
        <v>0</v>
      </c>
      <c r="BA154">
        <v>1993</v>
      </c>
      <c r="BB154">
        <v>0</v>
      </c>
      <c r="BC154">
        <v>0</v>
      </c>
      <c r="BD154">
        <v>2</v>
      </c>
      <c r="BE154">
        <v>1</v>
      </c>
      <c r="BF154">
        <v>4</v>
      </c>
      <c r="BG154">
        <v>1</v>
      </c>
      <c r="BH154" t="s">
        <v>98</v>
      </c>
      <c r="BI154">
        <v>8</v>
      </c>
      <c r="BJ154" t="s">
        <v>107</v>
      </c>
      <c r="BK154">
        <v>1</v>
      </c>
      <c r="BL154" t="s">
        <v>97</v>
      </c>
      <c r="BM154" t="s">
        <v>108</v>
      </c>
      <c r="BN154">
        <v>1971</v>
      </c>
      <c r="BO154" t="s">
        <v>109</v>
      </c>
      <c r="BP154">
        <v>2</v>
      </c>
      <c r="BQ154">
        <v>495</v>
      </c>
      <c r="BR154" t="s">
        <v>98</v>
      </c>
      <c r="BS154" t="s">
        <v>98</v>
      </c>
      <c r="BT154" t="s">
        <v>105</v>
      </c>
      <c r="BU154">
        <v>0</v>
      </c>
      <c r="BV154">
        <v>66</v>
      </c>
      <c r="BW154">
        <v>0</v>
      </c>
      <c r="BX154">
        <v>0</v>
      </c>
      <c r="BY154">
        <v>0</v>
      </c>
      <c r="BZ154">
        <v>0</v>
      </c>
      <c r="CA154" t="s">
        <v>83</v>
      </c>
      <c r="CB154" t="s">
        <v>163</v>
      </c>
      <c r="CC154" t="s">
        <v>83</v>
      </c>
      <c r="CD154">
        <v>0</v>
      </c>
      <c r="CE154">
        <v>6</v>
      </c>
      <c r="CF154">
        <v>2006</v>
      </c>
      <c r="CG154" t="str">
        <f t="shared" si="20"/>
        <v>6/2006</v>
      </c>
      <c r="CH154" t="s">
        <v>110</v>
      </c>
      <c r="CI154" t="s">
        <v>111</v>
      </c>
      <c r="CJ154" s="1">
        <v>190000</v>
      </c>
    </row>
    <row r="155" spans="1:88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 t="str">
        <f t="shared" si="16"/>
        <v>60's</v>
      </c>
      <c r="V155">
        <v>1975</v>
      </c>
      <c r="W155">
        <f t="shared" si="14"/>
        <v>15</v>
      </c>
      <c r="X155" t="str">
        <f t="shared" si="15"/>
        <v>Y</v>
      </c>
      <c r="Y155" t="str">
        <f t="shared" si="17"/>
        <v>N</v>
      </c>
      <c r="Z155" t="str">
        <f t="shared" si="18"/>
        <v>N</v>
      </c>
      <c r="AA155" t="str">
        <f t="shared" si="19"/>
        <v>N</v>
      </c>
      <c r="AB155" t="s">
        <v>214</v>
      </c>
      <c r="AC155" t="s">
        <v>94</v>
      </c>
      <c r="AD155" t="s">
        <v>96</v>
      </c>
      <c r="AE155" t="s">
        <v>161</v>
      </c>
      <c r="AF155" t="s">
        <v>117</v>
      </c>
      <c r="AG155">
        <v>0</v>
      </c>
      <c r="AH155" t="s">
        <v>98</v>
      </c>
      <c r="AI155" t="s">
        <v>98</v>
      </c>
      <c r="AJ155" t="s">
        <v>118</v>
      </c>
      <c r="AK155" t="s">
        <v>97</v>
      </c>
      <c r="AL155" t="s">
        <v>98</v>
      </c>
      <c r="AM155" t="s">
        <v>97</v>
      </c>
      <c r="AN155" t="s">
        <v>141</v>
      </c>
      <c r="AO155">
        <v>429</v>
      </c>
      <c r="AP155" t="s">
        <v>119</v>
      </c>
      <c r="AQ155">
        <v>1080</v>
      </c>
      <c r="AR155">
        <v>93</v>
      </c>
      <c r="AS155">
        <v>1602</v>
      </c>
      <c r="AT155" t="s">
        <v>103</v>
      </c>
      <c r="AU155" t="s">
        <v>97</v>
      </c>
      <c r="AV155" t="s">
        <v>105</v>
      </c>
      <c r="AW155" t="s">
        <v>106</v>
      </c>
      <c r="AX155">
        <v>1252</v>
      </c>
      <c r="AY155">
        <v>0</v>
      </c>
      <c r="AZ155">
        <v>0</v>
      </c>
      <c r="BA155">
        <v>1252</v>
      </c>
      <c r="BB155">
        <v>1</v>
      </c>
      <c r="BC155">
        <v>0</v>
      </c>
      <c r="BD155">
        <v>1</v>
      </c>
      <c r="BE155">
        <v>0</v>
      </c>
      <c r="BF155">
        <v>1</v>
      </c>
      <c r="BG155">
        <v>1</v>
      </c>
      <c r="BH155" t="s">
        <v>98</v>
      </c>
      <c r="BI155">
        <v>4</v>
      </c>
      <c r="BJ155" t="s">
        <v>107</v>
      </c>
      <c r="BK155">
        <v>1</v>
      </c>
      <c r="BL155" t="s">
        <v>97</v>
      </c>
      <c r="BM155" t="s">
        <v>108</v>
      </c>
      <c r="BN155">
        <v>1960</v>
      </c>
      <c r="BO155" t="s">
        <v>109</v>
      </c>
      <c r="BP155">
        <v>2</v>
      </c>
      <c r="BQ155">
        <v>564</v>
      </c>
      <c r="BR155" t="s">
        <v>98</v>
      </c>
      <c r="BS155" t="s">
        <v>98</v>
      </c>
      <c r="BT155" t="s">
        <v>105</v>
      </c>
      <c r="BU155">
        <v>409</v>
      </c>
      <c r="BV155">
        <v>0</v>
      </c>
      <c r="BW155">
        <v>0</v>
      </c>
      <c r="BX155">
        <v>0</v>
      </c>
      <c r="BY155">
        <v>0</v>
      </c>
      <c r="BZ155">
        <v>0</v>
      </c>
      <c r="CA155" t="s">
        <v>83</v>
      </c>
      <c r="CB155" t="s">
        <v>83</v>
      </c>
      <c r="CC155" t="s">
        <v>83</v>
      </c>
      <c r="CD155">
        <v>0</v>
      </c>
      <c r="CE155">
        <v>3</v>
      </c>
      <c r="CF155">
        <v>2008</v>
      </c>
      <c r="CG155" t="str">
        <f t="shared" si="20"/>
        <v>3/2008</v>
      </c>
      <c r="CH155" t="s">
        <v>110</v>
      </c>
      <c r="CI155" t="s">
        <v>111</v>
      </c>
      <c r="CJ155" s="1">
        <v>235000</v>
      </c>
    </row>
    <row r="156" spans="1:88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 t="str">
        <f t="shared" si="16"/>
        <v>20's</v>
      </c>
      <c r="V156">
        <v>1950</v>
      </c>
      <c r="W156">
        <f t="shared" si="14"/>
        <v>27</v>
      </c>
      <c r="X156" t="str">
        <f t="shared" si="15"/>
        <v>Y</v>
      </c>
      <c r="Y156" t="str">
        <f t="shared" si="17"/>
        <v>N</v>
      </c>
      <c r="Z156" t="str">
        <f t="shared" si="18"/>
        <v>N</v>
      </c>
      <c r="AA156" t="str">
        <f t="shared" si="19"/>
        <v>N</v>
      </c>
      <c r="AB156" t="s">
        <v>93</v>
      </c>
      <c r="AC156" t="s">
        <v>94</v>
      </c>
      <c r="AD156" t="s">
        <v>124</v>
      </c>
      <c r="AE156" t="s">
        <v>124</v>
      </c>
      <c r="AF156" t="s">
        <v>117</v>
      </c>
      <c r="AG156">
        <v>0</v>
      </c>
      <c r="AH156" t="s">
        <v>98</v>
      </c>
      <c r="AI156" t="s">
        <v>98</v>
      </c>
      <c r="AJ156" t="s">
        <v>126</v>
      </c>
      <c r="AK156" t="s">
        <v>98</v>
      </c>
      <c r="AL156" t="s">
        <v>98</v>
      </c>
      <c r="AM156" t="s">
        <v>100</v>
      </c>
      <c r="AN156" t="s">
        <v>102</v>
      </c>
      <c r="AO156">
        <v>0</v>
      </c>
      <c r="AP156" t="s">
        <v>102</v>
      </c>
      <c r="AQ156">
        <v>0</v>
      </c>
      <c r="AR156">
        <v>1200</v>
      </c>
      <c r="AS156">
        <v>1200</v>
      </c>
      <c r="AT156" t="s">
        <v>103</v>
      </c>
      <c r="AU156" t="s">
        <v>98</v>
      </c>
      <c r="AV156" t="s">
        <v>105</v>
      </c>
      <c r="AW156" t="s">
        <v>164</v>
      </c>
      <c r="AX156">
        <v>1200</v>
      </c>
      <c r="AY156">
        <v>0</v>
      </c>
      <c r="AZ156">
        <v>0</v>
      </c>
      <c r="BA156">
        <v>1200</v>
      </c>
      <c r="BB156">
        <v>0</v>
      </c>
      <c r="BC156">
        <v>0</v>
      </c>
      <c r="BD156">
        <v>1</v>
      </c>
      <c r="BE156">
        <v>0</v>
      </c>
      <c r="BF156">
        <v>4</v>
      </c>
      <c r="BG156">
        <v>1</v>
      </c>
      <c r="BH156" t="s">
        <v>98</v>
      </c>
      <c r="BI156">
        <v>7</v>
      </c>
      <c r="BJ156" t="s">
        <v>107</v>
      </c>
      <c r="BK156">
        <v>0</v>
      </c>
      <c r="BL156" t="s">
        <v>83</v>
      </c>
      <c r="BM156" t="s">
        <v>127</v>
      </c>
      <c r="BN156">
        <v>1923</v>
      </c>
      <c r="BO156" t="s">
        <v>102</v>
      </c>
      <c r="BP156">
        <v>1</v>
      </c>
      <c r="BQ156">
        <v>312</v>
      </c>
      <c r="BR156" t="s">
        <v>147</v>
      </c>
      <c r="BS156" t="s">
        <v>147</v>
      </c>
      <c r="BT156" t="s">
        <v>105</v>
      </c>
      <c r="BU156">
        <v>0</v>
      </c>
      <c r="BV156">
        <v>0</v>
      </c>
      <c r="BW156">
        <v>228</v>
      </c>
      <c r="BX156">
        <v>0</v>
      </c>
      <c r="BY156">
        <v>0</v>
      </c>
      <c r="BZ156">
        <v>0</v>
      </c>
      <c r="CA156" t="s">
        <v>83</v>
      </c>
      <c r="CB156" t="s">
        <v>83</v>
      </c>
      <c r="CC156" t="s">
        <v>83</v>
      </c>
      <c r="CD156">
        <v>0</v>
      </c>
      <c r="CE156">
        <v>3</v>
      </c>
      <c r="CF156">
        <v>2006</v>
      </c>
      <c r="CG156" t="str">
        <f t="shared" si="20"/>
        <v>3/2006</v>
      </c>
      <c r="CH156" t="s">
        <v>110</v>
      </c>
      <c r="CI156" t="s">
        <v>219</v>
      </c>
      <c r="CJ156" s="1">
        <v>125000</v>
      </c>
    </row>
    <row r="157" spans="1:88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 t="str">
        <f t="shared" si="16"/>
        <v>20's</v>
      </c>
      <c r="V157">
        <v>1950</v>
      </c>
      <c r="W157">
        <f t="shared" si="14"/>
        <v>26</v>
      </c>
      <c r="X157" t="str">
        <f t="shared" si="15"/>
        <v>Y</v>
      </c>
      <c r="Y157" t="str">
        <f t="shared" si="17"/>
        <v>N</v>
      </c>
      <c r="Z157" t="str">
        <f t="shared" si="18"/>
        <v>N</v>
      </c>
      <c r="AA157" t="str">
        <f t="shared" si="19"/>
        <v>N</v>
      </c>
      <c r="AB157" t="s">
        <v>93</v>
      </c>
      <c r="AC157" t="s">
        <v>94</v>
      </c>
      <c r="AD157" t="s">
        <v>124</v>
      </c>
      <c r="AE157" t="s">
        <v>124</v>
      </c>
      <c r="AF157" t="s">
        <v>117</v>
      </c>
      <c r="AG157">
        <v>0</v>
      </c>
      <c r="AH157" t="s">
        <v>98</v>
      </c>
      <c r="AI157" t="s">
        <v>98</v>
      </c>
      <c r="AJ157" t="s">
        <v>126</v>
      </c>
      <c r="AK157" t="s">
        <v>98</v>
      </c>
      <c r="AL157" t="s">
        <v>98</v>
      </c>
      <c r="AM157" t="s">
        <v>100</v>
      </c>
      <c r="AN157" t="s">
        <v>102</v>
      </c>
      <c r="AO157">
        <v>0</v>
      </c>
      <c r="AP157" t="s">
        <v>102</v>
      </c>
      <c r="AQ157">
        <v>0</v>
      </c>
      <c r="AR157">
        <v>572</v>
      </c>
      <c r="AS157">
        <v>572</v>
      </c>
      <c r="AT157" t="s">
        <v>222</v>
      </c>
      <c r="AU157" t="s">
        <v>147</v>
      </c>
      <c r="AV157" t="s">
        <v>177</v>
      </c>
      <c r="AW157" t="s">
        <v>145</v>
      </c>
      <c r="AX157">
        <v>572</v>
      </c>
      <c r="AY157">
        <v>524</v>
      </c>
      <c r="AZ157">
        <v>0</v>
      </c>
      <c r="BA157">
        <v>1096</v>
      </c>
      <c r="BB157">
        <v>0</v>
      </c>
      <c r="BC157">
        <v>0</v>
      </c>
      <c r="BD157">
        <v>1</v>
      </c>
      <c r="BE157">
        <v>0</v>
      </c>
      <c r="BF157">
        <v>2</v>
      </c>
      <c r="BG157">
        <v>1</v>
      </c>
      <c r="BH157" t="s">
        <v>98</v>
      </c>
      <c r="BI157">
        <v>5</v>
      </c>
      <c r="BJ157" t="s">
        <v>107</v>
      </c>
      <c r="BK157">
        <v>0</v>
      </c>
      <c r="BL157" t="s">
        <v>83</v>
      </c>
      <c r="BM157" t="s">
        <v>83</v>
      </c>
      <c r="BN157" t="s">
        <v>83</v>
      </c>
      <c r="BO157" t="s">
        <v>83</v>
      </c>
      <c r="BP157">
        <v>0</v>
      </c>
      <c r="BQ157">
        <v>0</v>
      </c>
      <c r="BR157" t="s">
        <v>83</v>
      </c>
      <c r="BS157" t="s">
        <v>83</v>
      </c>
      <c r="BT157" t="s">
        <v>177</v>
      </c>
      <c r="BU157">
        <v>0</v>
      </c>
      <c r="BV157">
        <v>8</v>
      </c>
      <c r="BW157">
        <v>128</v>
      </c>
      <c r="BX157">
        <v>0</v>
      </c>
      <c r="BY157">
        <v>0</v>
      </c>
      <c r="BZ157">
        <v>0</v>
      </c>
      <c r="CA157" t="s">
        <v>83</v>
      </c>
      <c r="CB157" t="s">
        <v>83</v>
      </c>
      <c r="CC157" t="s">
        <v>83</v>
      </c>
      <c r="CD157">
        <v>0</v>
      </c>
      <c r="CE157">
        <v>4</v>
      </c>
      <c r="CF157">
        <v>2008</v>
      </c>
      <c r="CG157" t="str">
        <f t="shared" si="20"/>
        <v>4/2008</v>
      </c>
      <c r="CH157" t="s">
        <v>110</v>
      </c>
      <c r="CI157" t="s">
        <v>111</v>
      </c>
      <c r="CJ157" s="1">
        <v>79000</v>
      </c>
    </row>
    <row r="158" spans="1:88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 t="str">
        <f t="shared" si="16"/>
        <v>50's</v>
      </c>
      <c r="V158">
        <v>1950</v>
      </c>
      <c r="W158">
        <f t="shared" si="14"/>
        <v>0</v>
      </c>
      <c r="X158" t="str">
        <f t="shared" si="15"/>
        <v>N</v>
      </c>
      <c r="Y158" t="str">
        <f t="shared" si="17"/>
        <v>N</v>
      </c>
      <c r="Z158" t="str">
        <f t="shared" si="18"/>
        <v>N</v>
      </c>
      <c r="AA158" t="str">
        <f t="shared" si="19"/>
        <v>N</v>
      </c>
      <c r="AB158" t="s">
        <v>152</v>
      </c>
      <c r="AC158" t="s">
        <v>94</v>
      </c>
      <c r="AD158" t="s">
        <v>124</v>
      </c>
      <c r="AE158" t="s">
        <v>124</v>
      </c>
      <c r="AF158" t="s">
        <v>117</v>
      </c>
      <c r="AG158">
        <v>0</v>
      </c>
      <c r="AH158" t="s">
        <v>98</v>
      </c>
      <c r="AI158" t="s">
        <v>98</v>
      </c>
      <c r="AJ158" t="s">
        <v>118</v>
      </c>
      <c r="AK158" t="s">
        <v>83</v>
      </c>
      <c r="AL158" t="s">
        <v>83</v>
      </c>
      <c r="AM158" t="s">
        <v>83</v>
      </c>
      <c r="AN158" t="s">
        <v>83</v>
      </c>
      <c r="AO158">
        <v>0</v>
      </c>
      <c r="AP158" t="s">
        <v>83</v>
      </c>
      <c r="AQ158">
        <v>0</v>
      </c>
      <c r="AR158">
        <v>0</v>
      </c>
      <c r="AS158">
        <v>0</v>
      </c>
      <c r="AT158" t="s">
        <v>103</v>
      </c>
      <c r="AU158" t="s">
        <v>98</v>
      </c>
      <c r="AV158" t="s">
        <v>105</v>
      </c>
      <c r="AW158" t="s">
        <v>145</v>
      </c>
      <c r="AX158">
        <v>1040</v>
      </c>
      <c r="AY158">
        <v>0</v>
      </c>
      <c r="AZ158">
        <v>0</v>
      </c>
      <c r="BA158">
        <v>1040</v>
      </c>
      <c r="BB158">
        <v>0</v>
      </c>
      <c r="BC158">
        <v>0</v>
      </c>
      <c r="BD158">
        <v>1</v>
      </c>
      <c r="BE158">
        <v>0</v>
      </c>
      <c r="BF158">
        <v>2</v>
      </c>
      <c r="BG158">
        <v>1</v>
      </c>
      <c r="BH158" t="s">
        <v>98</v>
      </c>
      <c r="BI158">
        <v>5</v>
      </c>
      <c r="BJ158" t="s">
        <v>107</v>
      </c>
      <c r="BK158">
        <v>0</v>
      </c>
      <c r="BL158" t="s">
        <v>83</v>
      </c>
      <c r="BM158" t="s">
        <v>127</v>
      </c>
      <c r="BN158">
        <v>1950</v>
      </c>
      <c r="BO158" t="s">
        <v>102</v>
      </c>
      <c r="BP158">
        <v>2</v>
      </c>
      <c r="BQ158">
        <v>625</v>
      </c>
      <c r="BR158" t="s">
        <v>98</v>
      </c>
      <c r="BS158" t="s">
        <v>98</v>
      </c>
      <c r="BT158" t="s">
        <v>105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 t="s">
        <v>83</v>
      </c>
      <c r="CB158" t="s">
        <v>83</v>
      </c>
      <c r="CC158" t="s">
        <v>83</v>
      </c>
      <c r="CD158">
        <v>0</v>
      </c>
      <c r="CE158">
        <v>6</v>
      </c>
      <c r="CF158">
        <v>2006</v>
      </c>
      <c r="CG158" t="str">
        <f t="shared" si="20"/>
        <v>6/2006</v>
      </c>
      <c r="CH158" t="s">
        <v>110</v>
      </c>
      <c r="CI158" t="s">
        <v>111</v>
      </c>
      <c r="CJ158" s="1">
        <v>109500</v>
      </c>
    </row>
    <row r="159" spans="1:88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 t="str">
        <f t="shared" si="16"/>
        <v>2000's</v>
      </c>
      <c r="V159">
        <v>2010</v>
      </c>
      <c r="W159">
        <f t="shared" si="14"/>
        <v>1</v>
      </c>
      <c r="X159" t="str">
        <f t="shared" si="15"/>
        <v>Y</v>
      </c>
      <c r="Y159" t="str">
        <f t="shared" si="17"/>
        <v>Y</v>
      </c>
      <c r="Z159" t="str">
        <f t="shared" si="18"/>
        <v>Y</v>
      </c>
      <c r="AA159" t="str">
        <f t="shared" si="19"/>
        <v>Y</v>
      </c>
      <c r="AB159" t="s">
        <v>93</v>
      </c>
      <c r="AC159" t="s">
        <v>94</v>
      </c>
      <c r="AD159" t="s">
        <v>95</v>
      </c>
      <c r="AE159" t="s">
        <v>95</v>
      </c>
      <c r="AF159" t="s">
        <v>96</v>
      </c>
      <c r="AG159">
        <v>84</v>
      </c>
      <c r="AH159" t="s">
        <v>97</v>
      </c>
      <c r="AI159" t="s">
        <v>98</v>
      </c>
      <c r="AJ159" t="s">
        <v>99</v>
      </c>
      <c r="AK159" t="s">
        <v>104</v>
      </c>
      <c r="AL159" t="s">
        <v>98</v>
      </c>
      <c r="AM159" t="s">
        <v>100</v>
      </c>
      <c r="AN159" t="s">
        <v>102</v>
      </c>
      <c r="AO159">
        <v>0</v>
      </c>
      <c r="AP159" t="s">
        <v>102</v>
      </c>
      <c r="AQ159">
        <v>0</v>
      </c>
      <c r="AR159">
        <v>774</v>
      </c>
      <c r="AS159">
        <v>774</v>
      </c>
      <c r="AT159" t="s">
        <v>103</v>
      </c>
      <c r="AU159" t="s">
        <v>104</v>
      </c>
      <c r="AV159" t="s">
        <v>105</v>
      </c>
      <c r="AW159" t="s">
        <v>106</v>
      </c>
      <c r="AX159">
        <v>774</v>
      </c>
      <c r="AY159">
        <v>1194</v>
      </c>
      <c r="AZ159">
        <v>0</v>
      </c>
      <c r="BA159">
        <v>1968</v>
      </c>
      <c r="BB159">
        <v>0</v>
      </c>
      <c r="BC159">
        <v>0</v>
      </c>
      <c r="BD159">
        <v>2</v>
      </c>
      <c r="BE159">
        <v>1</v>
      </c>
      <c r="BF159">
        <v>4</v>
      </c>
      <c r="BG159">
        <v>1</v>
      </c>
      <c r="BH159" t="s">
        <v>104</v>
      </c>
      <c r="BI159">
        <v>8</v>
      </c>
      <c r="BJ159" t="s">
        <v>107</v>
      </c>
      <c r="BK159">
        <v>1</v>
      </c>
      <c r="BL159" t="s">
        <v>97</v>
      </c>
      <c r="BM159" t="s">
        <v>156</v>
      </c>
      <c r="BN159">
        <v>2009</v>
      </c>
      <c r="BO159" t="s">
        <v>157</v>
      </c>
      <c r="BP159">
        <v>3</v>
      </c>
      <c r="BQ159">
        <v>680</v>
      </c>
      <c r="BR159" t="s">
        <v>98</v>
      </c>
      <c r="BS159" t="s">
        <v>98</v>
      </c>
      <c r="BT159" t="s">
        <v>105</v>
      </c>
      <c r="BU159">
        <v>0</v>
      </c>
      <c r="BV159">
        <v>75</v>
      </c>
      <c r="BW159">
        <v>0</v>
      </c>
      <c r="BX159">
        <v>0</v>
      </c>
      <c r="BY159">
        <v>0</v>
      </c>
      <c r="BZ159">
        <v>0</v>
      </c>
      <c r="CA159" t="s">
        <v>83</v>
      </c>
      <c r="CB159" t="s">
        <v>83</v>
      </c>
      <c r="CC159" t="s">
        <v>83</v>
      </c>
      <c r="CD159">
        <v>0</v>
      </c>
      <c r="CE159">
        <v>5</v>
      </c>
      <c r="CF159">
        <v>2010</v>
      </c>
      <c r="CG159" t="str">
        <f t="shared" si="20"/>
        <v>5/2010</v>
      </c>
      <c r="CH159" t="s">
        <v>158</v>
      </c>
      <c r="CI159" t="s">
        <v>159</v>
      </c>
      <c r="CJ159" s="1">
        <v>269500</v>
      </c>
    </row>
    <row r="160" spans="1:88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 t="str">
        <f t="shared" si="16"/>
        <v>2000's</v>
      </c>
      <c r="V160">
        <v>2005</v>
      </c>
      <c r="W160">
        <f t="shared" si="14"/>
        <v>1</v>
      </c>
      <c r="X160" t="str">
        <f t="shared" si="15"/>
        <v>Y</v>
      </c>
      <c r="Y160" t="str">
        <f t="shared" si="17"/>
        <v>Y</v>
      </c>
      <c r="Z160" t="str">
        <f t="shared" si="18"/>
        <v>Y</v>
      </c>
      <c r="AA160" t="str">
        <f t="shared" si="19"/>
        <v>Y</v>
      </c>
      <c r="AB160" t="s">
        <v>93</v>
      </c>
      <c r="AC160" t="s">
        <v>94</v>
      </c>
      <c r="AD160" t="s">
        <v>95</v>
      </c>
      <c r="AE160" t="s">
        <v>95</v>
      </c>
      <c r="AF160" t="s">
        <v>117</v>
      </c>
      <c r="AG160">
        <v>0</v>
      </c>
      <c r="AH160" t="s">
        <v>97</v>
      </c>
      <c r="AI160" t="s">
        <v>98</v>
      </c>
      <c r="AJ160" t="s">
        <v>99</v>
      </c>
      <c r="AK160" t="s">
        <v>97</v>
      </c>
      <c r="AL160" t="s">
        <v>98</v>
      </c>
      <c r="AM160" t="s">
        <v>100</v>
      </c>
      <c r="AN160" t="s">
        <v>101</v>
      </c>
      <c r="AO160">
        <v>222</v>
      </c>
      <c r="AP160" t="s">
        <v>102</v>
      </c>
      <c r="AQ160">
        <v>0</v>
      </c>
      <c r="AR160">
        <v>769</v>
      </c>
      <c r="AS160">
        <v>991</v>
      </c>
      <c r="AT160" t="s">
        <v>103</v>
      </c>
      <c r="AU160" t="s">
        <v>104</v>
      </c>
      <c r="AV160" t="s">
        <v>105</v>
      </c>
      <c r="AW160" t="s">
        <v>106</v>
      </c>
      <c r="AX160">
        <v>991</v>
      </c>
      <c r="AY160">
        <v>956</v>
      </c>
      <c r="AZ160">
        <v>0</v>
      </c>
      <c r="BA160">
        <v>1947</v>
      </c>
      <c r="BB160">
        <v>0</v>
      </c>
      <c r="BC160">
        <v>0</v>
      </c>
      <c r="BD160">
        <v>2</v>
      </c>
      <c r="BE160">
        <v>1</v>
      </c>
      <c r="BF160">
        <v>3</v>
      </c>
      <c r="BG160">
        <v>1</v>
      </c>
      <c r="BH160" t="s">
        <v>97</v>
      </c>
      <c r="BI160">
        <v>8</v>
      </c>
      <c r="BJ160" t="s">
        <v>107</v>
      </c>
      <c r="BK160">
        <v>1</v>
      </c>
      <c r="BL160" t="s">
        <v>97</v>
      </c>
      <c r="BM160" t="s">
        <v>108</v>
      </c>
      <c r="BN160">
        <v>2004</v>
      </c>
      <c r="BO160" t="s">
        <v>109</v>
      </c>
      <c r="BP160">
        <v>2</v>
      </c>
      <c r="BQ160">
        <v>678</v>
      </c>
      <c r="BR160" t="s">
        <v>98</v>
      </c>
      <c r="BS160" t="s">
        <v>98</v>
      </c>
      <c r="BT160" t="s">
        <v>105</v>
      </c>
      <c r="BU160">
        <v>0</v>
      </c>
      <c r="BV160">
        <v>136</v>
      </c>
      <c r="BW160">
        <v>0</v>
      </c>
      <c r="BX160">
        <v>0</v>
      </c>
      <c r="BY160">
        <v>0</v>
      </c>
      <c r="BZ160">
        <v>0</v>
      </c>
      <c r="CA160" t="s">
        <v>83</v>
      </c>
      <c r="CB160" t="s">
        <v>163</v>
      </c>
      <c r="CC160" t="s">
        <v>83</v>
      </c>
      <c r="CD160">
        <v>0</v>
      </c>
      <c r="CE160">
        <v>5</v>
      </c>
      <c r="CF160">
        <v>2010</v>
      </c>
      <c r="CG160" t="str">
        <f t="shared" si="20"/>
        <v>5/2010</v>
      </c>
      <c r="CH160" t="s">
        <v>110</v>
      </c>
      <c r="CI160" t="s">
        <v>111</v>
      </c>
      <c r="CJ160" s="1">
        <v>254900</v>
      </c>
    </row>
    <row r="161" spans="1:88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 t="str">
        <f t="shared" si="16"/>
        <v>2000's</v>
      </c>
      <c r="V161">
        <v>2006</v>
      </c>
      <c r="W161">
        <f t="shared" si="14"/>
        <v>1</v>
      </c>
      <c r="X161" t="str">
        <f t="shared" si="15"/>
        <v>Y</v>
      </c>
      <c r="Y161" t="str">
        <f t="shared" si="17"/>
        <v>Y</v>
      </c>
      <c r="Z161" t="str">
        <f t="shared" si="18"/>
        <v>Y</v>
      </c>
      <c r="AA161" t="str">
        <f t="shared" si="19"/>
        <v>Y</v>
      </c>
      <c r="AB161" t="s">
        <v>93</v>
      </c>
      <c r="AC161" t="s">
        <v>94</v>
      </c>
      <c r="AD161" t="s">
        <v>95</v>
      </c>
      <c r="AE161" t="s">
        <v>95</v>
      </c>
      <c r="AF161" t="s">
        <v>96</v>
      </c>
      <c r="AG161">
        <v>456</v>
      </c>
      <c r="AH161" t="s">
        <v>97</v>
      </c>
      <c r="AI161" t="s">
        <v>98</v>
      </c>
      <c r="AJ161" t="s">
        <v>99</v>
      </c>
      <c r="AK161" t="s">
        <v>97</v>
      </c>
      <c r="AL161" t="s">
        <v>98</v>
      </c>
      <c r="AM161" t="s">
        <v>121</v>
      </c>
      <c r="AN161" t="s">
        <v>101</v>
      </c>
      <c r="AO161">
        <v>57</v>
      </c>
      <c r="AP161" t="s">
        <v>102</v>
      </c>
      <c r="AQ161">
        <v>0</v>
      </c>
      <c r="AR161">
        <v>1335</v>
      </c>
      <c r="AS161">
        <v>1392</v>
      </c>
      <c r="AT161" t="s">
        <v>103</v>
      </c>
      <c r="AU161" t="s">
        <v>104</v>
      </c>
      <c r="AV161" t="s">
        <v>105</v>
      </c>
      <c r="AW161" t="s">
        <v>106</v>
      </c>
      <c r="AX161">
        <v>1392</v>
      </c>
      <c r="AY161">
        <v>1070</v>
      </c>
      <c r="AZ161">
        <v>0</v>
      </c>
      <c r="BA161">
        <v>2462</v>
      </c>
      <c r="BB161">
        <v>1</v>
      </c>
      <c r="BC161">
        <v>0</v>
      </c>
      <c r="BD161">
        <v>2</v>
      </c>
      <c r="BE161">
        <v>1</v>
      </c>
      <c r="BF161">
        <v>4</v>
      </c>
      <c r="BG161">
        <v>1</v>
      </c>
      <c r="BH161" t="s">
        <v>97</v>
      </c>
      <c r="BI161">
        <v>9</v>
      </c>
      <c r="BJ161" t="s">
        <v>107</v>
      </c>
      <c r="BK161">
        <v>1</v>
      </c>
      <c r="BL161" t="s">
        <v>97</v>
      </c>
      <c r="BM161" t="s">
        <v>108</v>
      </c>
      <c r="BN161">
        <v>2006</v>
      </c>
      <c r="BO161" t="s">
        <v>109</v>
      </c>
      <c r="BP161">
        <v>2</v>
      </c>
      <c r="BQ161">
        <v>576</v>
      </c>
      <c r="BR161" t="s">
        <v>98</v>
      </c>
      <c r="BS161" t="s">
        <v>98</v>
      </c>
      <c r="BT161" t="s">
        <v>105</v>
      </c>
      <c r="BU161">
        <v>239</v>
      </c>
      <c r="BV161">
        <v>132</v>
      </c>
      <c r="BW161">
        <v>0</v>
      </c>
      <c r="BX161">
        <v>168</v>
      </c>
      <c r="BY161">
        <v>0</v>
      </c>
      <c r="BZ161">
        <v>0</v>
      </c>
      <c r="CA161" t="s">
        <v>83</v>
      </c>
      <c r="CB161" t="s">
        <v>83</v>
      </c>
      <c r="CC161" t="s">
        <v>83</v>
      </c>
      <c r="CD161">
        <v>0</v>
      </c>
      <c r="CE161">
        <v>3</v>
      </c>
      <c r="CF161">
        <v>2006</v>
      </c>
      <c r="CG161" t="str">
        <f t="shared" si="20"/>
        <v>3/2006</v>
      </c>
      <c r="CH161" t="s">
        <v>158</v>
      </c>
      <c r="CI161" t="s">
        <v>159</v>
      </c>
      <c r="CJ161" s="1">
        <v>320000</v>
      </c>
    </row>
    <row r="162" spans="1:88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 t="str">
        <f t="shared" si="16"/>
        <v>80's</v>
      </c>
      <c r="V162">
        <v>1984</v>
      </c>
      <c r="W162">
        <f t="shared" si="14"/>
        <v>0</v>
      </c>
      <c r="X162" t="str">
        <f t="shared" si="15"/>
        <v>N</v>
      </c>
      <c r="Y162" t="str">
        <f t="shared" si="17"/>
        <v>N</v>
      </c>
      <c r="Z162" t="str">
        <f t="shared" si="18"/>
        <v>N</v>
      </c>
      <c r="AA162" t="str">
        <f t="shared" si="19"/>
        <v>N</v>
      </c>
      <c r="AB162" t="s">
        <v>93</v>
      </c>
      <c r="AC162" t="s">
        <v>94</v>
      </c>
      <c r="AD162" t="s">
        <v>161</v>
      </c>
      <c r="AE162" t="s">
        <v>161</v>
      </c>
      <c r="AF162" t="s">
        <v>117</v>
      </c>
      <c r="AG162">
        <v>0</v>
      </c>
      <c r="AH162" t="s">
        <v>98</v>
      </c>
      <c r="AI162" t="s">
        <v>98</v>
      </c>
      <c r="AJ162" t="s">
        <v>99</v>
      </c>
      <c r="AK162" t="s">
        <v>97</v>
      </c>
      <c r="AL162" t="s">
        <v>98</v>
      </c>
      <c r="AM162" t="s">
        <v>100</v>
      </c>
      <c r="AN162" t="s">
        <v>141</v>
      </c>
      <c r="AO162">
        <v>660</v>
      </c>
      <c r="AP162" t="s">
        <v>102</v>
      </c>
      <c r="AQ162">
        <v>0</v>
      </c>
      <c r="AR162">
        <v>572</v>
      </c>
      <c r="AS162">
        <v>1232</v>
      </c>
      <c r="AT162" t="s">
        <v>103</v>
      </c>
      <c r="AU162" t="s">
        <v>98</v>
      </c>
      <c r="AV162" t="s">
        <v>105</v>
      </c>
      <c r="AW162" t="s">
        <v>106</v>
      </c>
      <c r="AX162">
        <v>1232</v>
      </c>
      <c r="AY162">
        <v>0</v>
      </c>
      <c r="AZ162">
        <v>0</v>
      </c>
      <c r="BA162">
        <v>1232</v>
      </c>
      <c r="BB162">
        <v>0</v>
      </c>
      <c r="BC162">
        <v>0</v>
      </c>
      <c r="BD162">
        <v>2</v>
      </c>
      <c r="BE162">
        <v>0</v>
      </c>
      <c r="BF162">
        <v>3</v>
      </c>
      <c r="BG162">
        <v>1</v>
      </c>
      <c r="BH162" t="s">
        <v>98</v>
      </c>
      <c r="BI162">
        <v>6</v>
      </c>
      <c r="BJ162" t="s">
        <v>107</v>
      </c>
      <c r="BK162">
        <v>0</v>
      </c>
      <c r="BL162" t="s">
        <v>83</v>
      </c>
      <c r="BM162" t="s">
        <v>108</v>
      </c>
      <c r="BN162">
        <v>1984</v>
      </c>
      <c r="BO162" t="s">
        <v>102</v>
      </c>
      <c r="BP162">
        <v>2</v>
      </c>
      <c r="BQ162">
        <v>516</v>
      </c>
      <c r="BR162" t="s">
        <v>98</v>
      </c>
      <c r="BS162" t="s">
        <v>98</v>
      </c>
      <c r="BT162" t="s">
        <v>105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 t="s">
        <v>83</v>
      </c>
      <c r="CB162" t="s">
        <v>83</v>
      </c>
      <c r="CC162" t="s">
        <v>83</v>
      </c>
      <c r="CD162">
        <v>0</v>
      </c>
      <c r="CE162">
        <v>6</v>
      </c>
      <c r="CF162">
        <v>2008</v>
      </c>
      <c r="CG162" t="str">
        <f t="shared" si="20"/>
        <v>6/2008</v>
      </c>
      <c r="CH162" t="s">
        <v>110</v>
      </c>
      <c r="CI162" t="s">
        <v>111</v>
      </c>
      <c r="CJ162" s="1">
        <v>162500</v>
      </c>
    </row>
    <row r="163" spans="1:88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 t="str">
        <f t="shared" si="16"/>
        <v>2000's</v>
      </c>
      <c r="V163">
        <v>2004</v>
      </c>
      <c r="W163">
        <f t="shared" si="14"/>
        <v>1</v>
      </c>
      <c r="X163" t="str">
        <f t="shared" si="15"/>
        <v>Y</v>
      </c>
      <c r="Y163" t="str">
        <f t="shared" si="17"/>
        <v>N</v>
      </c>
      <c r="Z163" t="str">
        <f t="shared" si="18"/>
        <v>Y</v>
      </c>
      <c r="AA163" t="str">
        <f t="shared" si="19"/>
        <v>Y</v>
      </c>
      <c r="AB163" t="s">
        <v>93</v>
      </c>
      <c r="AC163" t="s">
        <v>94</v>
      </c>
      <c r="AD163" t="s">
        <v>95</v>
      </c>
      <c r="AE163" t="s">
        <v>95</v>
      </c>
      <c r="AF163" t="s">
        <v>96</v>
      </c>
      <c r="AG163">
        <v>664</v>
      </c>
      <c r="AH163" t="s">
        <v>97</v>
      </c>
      <c r="AI163" t="s">
        <v>98</v>
      </c>
      <c r="AJ163" t="s">
        <v>99</v>
      </c>
      <c r="AK163" t="s">
        <v>104</v>
      </c>
      <c r="AL163" t="s">
        <v>98</v>
      </c>
      <c r="AM163" t="s">
        <v>130</v>
      </c>
      <c r="AN163" t="s">
        <v>101</v>
      </c>
      <c r="AO163">
        <v>1016</v>
      </c>
      <c r="AP163" t="s">
        <v>102</v>
      </c>
      <c r="AQ163">
        <v>0</v>
      </c>
      <c r="AR163">
        <v>556</v>
      </c>
      <c r="AS163">
        <v>1572</v>
      </c>
      <c r="AT163" t="s">
        <v>103</v>
      </c>
      <c r="AU163" t="s">
        <v>104</v>
      </c>
      <c r="AV163" t="s">
        <v>105</v>
      </c>
      <c r="AW163" t="s">
        <v>106</v>
      </c>
      <c r="AX163">
        <v>1572</v>
      </c>
      <c r="AY163">
        <v>1096</v>
      </c>
      <c r="AZ163">
        <v>0</v>
      </c>
      <c r="BA163">
        <v>2668</v>
      </c>
      <c r="BB163">
        <v>1</v>
      </c>
      <c r="BC163">
        <v>0</v>
      </c>
      <c r="BD163">
        <v>2</v>
      </c>
      <c r="BE163">
        <v>1</v>
      </c>
      <c r="BF163">
        <v>3</v>
      </c>
      <c r="BG163">
        <v>1</v>
      </c>
      <c r="BH163" t="s">
        <v>104</v>
      </c>
      <c r="BI163">
        <v>10</v>
      </c>
      <c r="BJ163" t="s">
        <v>107</v>
      </c>
      <c r="BK163">
        <v>2</v>
      </c>
      <c r="BL163" t="s">
        <v>97</v>
      </c>
      <c r="BM163" t="s">
        <v>156</v>
      </c>
      <c r="BN163">
        <v>2003</v>
      </c>
      <c r="BO163" t="s">
        <v>157</v>
      </c>
      <c r="BP163">
        <v>3</v>
      </c>
      <c r="BQ163">
        <v>726</v>
      </c>
      <c r="BR163" t="s">
        <v>98</v>
      </c>
      <c r="BS163" t="s">
        <v>98</v>
      </c>
      <c r="BT163" t="s">
        <v>105</v>
      </c>
      <c r="BU163">
        <v>400</v>
      </c>
      <c r="BV163">
        <v>0</v>
      </c>
      <c r="BW163">
        <v>0</v>
      </c>
      <c r="BX163">
        <v>0</v>
      </c>
      <c r="BY163">
        <v>0</v>
      </c>
      <c r="BZ163">
        <v>0</v>
      </c>
      <c r="CA163" t="s">
        <v>83</v>
      </c>
      <c r="CB163" t="s">
        <v>83</v>
      </c>
      <c r="CC163" t="s">
        <v>83</v>
      </c>
      <c r="CD163">
        <v>0</v>
      </c>
      <c r="CE163">
        <v>3</v>
      </c>
      <c r="CF163">
        <v>2008</v>
      </c>
      <c r="CG163" t="str">
        <f t="shared" si="20"/>
        <v>3/2008</v>
      </c>
      <c r="CH163" t="s">
        <v>110</v>
      </c>
      <c r="CI163" t="s">
        <v>111</v>
      </c>
      <c r="CJ163" s="1">
        <v>412500</v>
      </c>
    </row>
    <row r="164" spans="1:88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 t="str">
        <f t="shared" si="16"/>
        <v>2000's</v>
      </c>
      <c r="V164">
        <v>2005</v>
      </c>
      <c r="W164">
        <f t="shared" si="14"/>
        <v>0</v>
      </c>
      <c r="X164" t="str">
        <f t="shared" si="15"/>
        <v>N</v>
      </c>
      <c r="Y164" t="str">
        <f t="shared" si="17"/>
        <v>Y</v>
      </c>
      <c r="Z164" t="str">
        <f t="shared" si="18"/>
        <v>Y</v>
      </c>
      <c r="AA164" t="str">
        <f t="shared" si="19"/>
        <v>Y</v>
      </c>
      <c r="AB164" t="s">
        <v>93</v>
      </c>
      <c r="AC164" t="s">
        <v>94</v>
      </c>
      <c r="AD164" t="s">
        <v>95</v>
      </c>
      <c r="AE164" t="s">
        <v>95</v>
      </c>
      <c r="AF164" t="s">
        <v>96</v>
      </c>
      <c r="AG164">
        <v>226</v>
      </c>
      <c r="AH164" t="s">
        <v>97</v>
      </c>
      <c r="AI164" t="s">
        <v>98</v>
      </c>
      <c r="AJ164" t="s">
        <v>99</v>
      </c>
      <c r="AK164" t="s">
        <v>97</v>
      </c>
      <c r="AL164" t="s">
        <v>98</v>
      </c>
      <c r="AM164" t="s">
        <v>121</v>
      </c>
      <c r="AN164" t="s">
        <v>141</v>
      </c>
      <c r="AO164">
        <v>1201</v>
      </c>
      <c r="AP164" t="s">
        <v>102</v>
      </c>
      <c r="AQ164">
        <v>0</v>
      </c>
      <c r="AR164">
        <v>340</v>
      </c>
      <c r="AS164">
        <v>1541</v>
      </c>
      <c r="AT164" t="s">
        <v>103</v>
      </c>
      <c r="AU164" t="s">
        <v>104</v>
      </c>
      <c r="AV164" t="s">
        <v>105</v>
      </c>
      <c r="AW164" t="s">
        <v>106</v>
      </c>
      <c r="AX164">
        <v>1541</v>
      </c>
      <c r="AY164">
        <v>0</v>
      </c>
      <c r="AZ164">
        <v>0</v>
      </c>
      <c r="BA164">
        <v>1541</v>
      </c>
      <c r="BB164">
        <v>0</v>
      </c>
      <c r="BC164">
        <v>0</v>
      </c>
      <c r="BD164">
        <v>2</v>
      </c>
      <c r="BE164">
        <v>0</v>
      </c>
      <c r="BF164">
        <v>3</v>
      </c>
      <c r="BG164">
        <v>1</v>
      </c>
      <c r="BH164" t="s">
        <v>97</v>
      </c>
      <c r="BI164">
        <v>7</v>
      </c>
      <c r="BJ164" t="s">
        <v>107</v>
      </c>
      <c r="BK164">
        <v>1</v>
      </c>
      <c r="BL164" t="s">
        <v>97</v>
      </c>
      <c r="BM164" t="s">
        <v>108</v>
      </c>
      <c r="BN164">
        <v>2005</v>
      </c>
      <c r="BO164" t="s">
        <v>109</v>
      </c>
      <c r="BP164">
        <v>2</v>
      </c>
      <c r="BQ164">
        <v>532</v>
      </c>
      <c r="BR164" t="s">
        <v>98</v>
      </c>
      <c r="BS164" t="s">
        <v>98</v>
      </c>
      <c r="BT164" t="s">
        <v>105</v>
      </c>
      <c r="BU164">
        <v>0</v>
      </c>
      <c r="BV164">
        <v>70</v>
      </c>
      <c r="BW164">
        <v>0</v>
      </c>
      <c r="BX164">
        <v>0</v>
      </c>
      <c r="BY164">
        <v>0</v>
      </c>
      <c r="BZ164">
        <v>0</v>
      </c>
      <c r="CA164" t="s">
        <v>83</v>
      </c>
      <c r="CB164" t="s">
        <v>83</v>
      </c>
      <c r="CC164" t="s">
        <v>83</v>
      </c>
      <c r="CD164">
        <v>0</v>
      </c>
      <c r="CE164">
        <v>5</v>
      </c>
      <c r="CF164">
        <v>2010</v>
      </c>
      <c r="CG164" t="str">
        <f t="shared" si="20"/>
        <v>5/2010</v>
      </c>
      <c r="CH164" t="s">
        <v>158</v>
      </c>
      <c r="CI164" t="s">
        <v>159</v>
      </c>
      <c r="CJ164" s="1">
        <v>220000</v>
      </c>
    </row>
    <row r="165" spans="1:88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 t="str">
        <f t="shared" si="16"/>
        <v>50's</v>
      </c>
      <c r="V165">
        <v>1956</v>
      </c>
      <c r="W165">
        <f t="shared" si="14"/>
        <v>0</v>
      </c>
      <c r="X165" t="str">
        <f t="shared" si="15"/>
        <v>N</v>
      </c>
      <c r="Y165" t="str">
        <f t="shared" si="17"/>
        <v>N</v>
      </c>
      <c r="Z165" t="str">
        <f t="shared" si="18"/>
        <v>N</v>
      </c>
      <c r="AA165" t="str">
        <f t="shared" si="19"/>
        <v>N</v>
      </c>
      <c r="AB165" t="s">
        <v>93</v>
      </c>
      <c r="AC165" t="s">
        <v>94</v>
      </c>
      <c r="AD165" t="s">
        <v>116</v>
      </c>
      <c r="AE165" t="s">
        <v>116</v>
      </c>
      <c r="AF165" t="s">
        <v>117</v>
      </c>
      <c r="AG165">
        <v>0</v>
      </c>
      <c r="AH165" t="s">
        <v>98</v>
      </c>
      <c r="AI165" t="s">
        <v>98</v>
      </c>
      <c r="AJ165" t="s">
        <v>118</v>
      </c>
      <c r="AK165" t="s">
        <v>98</v>
      </c>
      <c r="AL165" t="s">
        <v>98</v>
      </c>
      <c r="AM165" t="s">
        <v>100</v>
      </c>
      <c r="AN165" t="s">
        <v>102</v>
      </c>
      <c r="AO165">
        <v>0</v>
      </c>
      <c r="AP165" t="s">
        <v>102</v>
      </c>
      <c r="AQ165">
        <v>0</v>
      </c>
      <c r="AR165">
        <v>882</v>
      </c>
      <c r="AS165">
        <v>882</v>
      </c>
      <c r="AT165" t="s">
        <v>103</v>
      </c>
      <c r="AU165" t="s">
        <v>104</v>
      </c>
      <c r="AV165" t="s">
        <v>105</v>
      </c>
      <c r="AW165" t="s">
        <v>106</v>
      </c>
      <c r="AX165">
        <v>882</v>
      </c>
      <c r="AY165">
        <v>0</v>
      </c>
      <c r="AZ165">
        <v>0</v>
      </c>
      <c r="BA165">
        <v>882</v>
      </c>
      <c r="BB165">
        <v>0</v>
      </c>
      <c r="BC165">
        <v>0</v>
      </c>
      <c r="BD165">
        <v>1</v>
      </c>
      <c r="BE165">
        <v>0</v>
      </c>
      <c r="BF165">
        <v>1</v>
      </c>
      <c r="BG165">
        <v>1</v>
      </c>
      <c r="BH165" t="s">
        <v>98</v>
      </c>
      <c r="BI165">
        <v>4</v>
      </c>
      <c r="BJ165" t="s">
        <v>107</v>
      </c>
      <c r="BK165">
        <v>0</v>
      </c>
      <c r="BL165" t="s">
        <v>83</v>
      </c>
      <c r="BM165" t="s">
        <v>83</v>
      </c>
      <c r="BN165" t="s">
        <v>83</v>
      </c>
      <c r="BO165" t="s">
        <v>83</v>
      </c>
      <c r="BP165">
        <v>0</v>
      </c>
      <c r="BQ165">
        <v>0</v>
      </c>
      <c r="BR165" t="s">
        <v>83</v>
      </c>
      <c r="BS165" t="s">
        <v>83</v>
      </c>
      <c r="BT165" t="s">
        <v>105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 t="s">
        <v>83</v>
      </c>
      <c r="CB165" t="s">
        <v>134</v>
      </c>
      <c r="CC165" t="s">
        <v>83</v>
      </c>
      <c r="CD165">
        <v>0</v>
      </c>
      <c r="CE165">
        <v>4</v>
      </c>
      <c r="CF165">
        <v>2007</v>
      </c>
      <c r="CG165" t="str">
        <f t="shared" si="20"/>
        <v>4/2007</v>
      </c>
      <c r="CH165" t="s">
        <v>110</v>
      </c>
      <c r="CI165" t="s">
        <v>111</v>
      </c>
      <c r="CJ165" s="1">
        <v>103200</v>
      </c>
    </row>
    <row r="166" spans="1:88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 t="str">
        <f t="shared" si="16"/>
        <v>20's</v>
      </c>
      <c r="V166">
        <v>2004</v>
      </c>
      <c r="W166">
        <f t="shared" si="14"/>
        <v>78</v>
      </c>
      <c r="X166" t="str">
        <f t="shared" si="15"/>
        <v>Y</v>
      </c>
      <c r="Y166" t="str">
        <f t="shared" si="17"/>
        <v>N</v>
      </c>
      <c r="Z166" t="str">
        <f t="shared" si="18"/>
        <v>Y</v>
      </c>
      <c r="AA166" t="str">
        <f t="shared" si="19"/>
        <v>Y</v>
      </c>
      <c r="AB166" t="s">
        <v>93</v>
      </c>
      <c r="AC166" t="s">
        <v>94</v>
      </c>
      <c r="AD166" t="s">
        <v>116</v>
      </c>
      <c r="AE166" t="s">
        <v>116</v>
      </c>
      <c r="AF166" t="s">
        <v>117</v>
      </c>
      <c r="AG166">
        <v>0</v>
      </c>
      <c r="AH166" t="s">
        <v>98</v>
      </c>
      <c r="AI166" t="s">
        <v>97</v>
      </c>
      <c r="AJ166" t="s">
        <v>126</v>
      </c>
      <c r="AK166" t="s">
        <v>98</v>
      </c>
      <c r="AL166" t="s">
        <v>98</v>
      </c>
      <c r="AM166" t="s">
        <v>121</v>
      </c>
      <c r="AN166" t="s">
        <v>172</v>
      </c>
      <c r="AO166">
        <v>370</v>
      </c>
      <c r="AP166" t="s">
        <v>102</v>
      </c>
      <c r="AQ166">
        <v>0</v>
      </c>
      <c r="AR166">
        <v>779</v>
      </c>
      <c r="AS166">
        <v>1149</v>
      </c>
      <c r="AT166" t="s">
        <v>103</v>
      </c>
      <c r="AU166" t="s">
        <v>97</v>
      </c>
      <c r="AV166" t="s">
        <v>105</v>
      </c>
      <c r="AW166" t="s">
        <v>164</v>
      </c>
      <c r="AX166">
        <v>1149</v>
      </c>
      <c r="AY166">
        <v>467</v>
      </c>
      <c r="AZ166">
        <v>0</v>
      </c>
      <c r="BA166">
        <v>1616</v>
      </c>
      <c r="BB166">
        <v>0</v>
      </c>
      <c r="BC166">
        <v>0</v>
      </c>
      <c r="BD166">
        <v>2</v>
      </c>
      <c r="BE166">
        <v>0</v>
      </c>
      <c r="BF166">
        <v>3</v>
      </c>
      <c r="BG166">
        <v>1</v>
      </c>
      <c r="BH166" t="s">
        <v>97</v>
      </c>
      <c r="BI166">
        <v>5</v>
      </c>
      <c r="BJ166" t="s">
        <v>107</v>
      </c>
      <c r="BK166">
        <v>0</v>
      </c>
      <c r="BL166" t="s">
        <v>83</v>
      </c>
      <c r="BM166" t="s">
        <v>127</v>
      </c>
      <c r="BN166">
        <v>1926</v>
      </c>
      <c r="BO166" t="s">
        <v>102</v>
      </c>
      <c r="BP166">
        <v>1</v>
      </c>
      <c r="BQ166">
        <v>216</v>
      </c>
      <c r="BR166" t="s">
        <v>98</v>
      </c>
      <c r="BS166" t="s">
        <v>98</v>
      </c>
      <c r="BT166" t="s">
        <v>105</v>
      </c>
      <c r="BU166">
        <v>0</v>
      </c>
      <c r="BV166">
        <v>0</v>
      </c>
      <c r="BW166">
        <v>183</v>
      </c>
      <c r="BX166">
        <v>0</v>
      </c>
      <c r="BY166">
        <v>0</v>
      </c>
      <c r="BZ166">
        <v>0</v>
      </c>
      <c r="CA166" t="s">
        <v>83</v>
      </c>
      <c r="CB166" t="s">
        <v>83</v>
      </c>
      <c r="CC166" t="s">
        <v>83</v>
      </c>
      <c r="CD166">
        <v>0</v>
      </c>
      <c r="CE166">
        <v>10</v>
      </c>
      <c r="CF166">
        <v>2007</v>
      </c>
      <c r="CG166" t="str">
        <f t="shared" si="20"/>
        <v>10/2007</v>
      </c>
      <c r="CH166" t="s">
        <v>110</v>
      </c>
      <c r="CI166" t="s">
        <v>111</v>
      </c>
      <c r="CJ166" s="1">
        <v>152000</v>
      </c>
    </row>
    <row r="167" spans="1:88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 t="str">
        <f t="shared" si="16"/>
        <v>40's</v>
      </c>
      <c r="V167">
        <v>1999</v>
      </c>
      <c r="W167">
        <f t="shared" si="14"/>
        <v>59</v>
      </c>
      <c r="X167" t="str">
        <f t="shared" si="15"/>
        <v>Y</v>
      </c>
      <c r="Y167" t="str">
        <f t="shared" si="17"/>
        <v>N</v>
      </c>
      <c r="Z167" t="str">
        <f t="shared" si="18"/>
        <v>N</v>
      </c>
      <c r="AA167" t="str">
        <f t="shared" si="19"/>
        <v>Y</v>
      </c>
      <c r="AB167" t="s">
        <v>93</v>
      </c>
      <c r="AC167" t="s">
        <v>94</v>
      </c>
      <c r="AD167" t="s">
        <v>124</v>
      </c>
      <c r="AE167" t="s">
        <v>124</v>
      </c>
      <c r="AF167" t="s">
        <v>117</v>
      </c>
      <c r="AG167">
        <v>0</v>
      </c>
      <c r="AH167" t="s">
        <v>98</v>
      </c>
      <c r="AI167" t="s">
        <v>97</v>
      </c>
      <c r="AJ167" t="s">
        <v>126</v>
      </c>
      <c r="AK167" t="s">
        <v>98</v>
      </c>
      <c r="AL167" t="s">
        <v>98</v>
      </c>
      <c r="AM167" t="s">
        <v>100</v>
      </c>
      <c r="AN167" t="s">
        <v>119</v>
      </c>
      <c r="AO167">
        <v>351</v>
      </c>
      <c r="AP167" t="s">
        <v>153</v>
      </c>
      <c r="AQ167">
        <v>181</v>
      </c>
      <c r="AR167">
        <v>112</v>
      </c>
      <c r="AS167">
        <v>644</v>
      </c>
      <c r="AT167" t="s">
        <v>103</v>
      </c>
      <c r="AU167" t="s">
        <v>97</v>
      </c>
      <c r="AV167" t="s">
        <v>105</v>
      </c>
      <c r="AW167" t="s">
        <v>106</v>
      </c>
      <c r="AX167">
        <v>808</v>
      </c>
      <c r="AY167">
        <v>547</v>
      </c>
      <c r="AZ167">
        <v>0</v>
      </c>
      <c r="BA167">
        <v>1355</v>
      </c>
      <c r="BB167">
        <v>1</v>
      </c>
      <c r="BC167">
        <v>0</v>
      </c>
      <c r="BD167">
        <v>2</v>
      </c>
      <c r="BE167">
        <v>0</v>
      </c>
      <c r="BF167">
        <v>4</v>
      </c>
      <c r="BG167">
        <v>2</v>
      </c>
      <c r="BH167" t="s">
        <v>98</v>
      </c>
      <c r="BI167">
        <v>6</v>
      </c>
      <c r="BJ167" t="s">
        <v>107</v>
      </c>
      <c r="BK167">
        <v>0</v>
      </c>
      <c r="BL167" t="s">
        <v>83</v>
      </c>
      <c r="BM167" t="s">
        <v>83</v>
      </c>
      <c r="BN167" t="s">
        <v>83</v>
      </c>
      <c r="BO167" t="s">
        <v>83</v>
      </c>
      <c r="BP167">
        <v>0</v>
      </c>
      <c r="BQ167">
        <v>0</v>
      </c>
      <c r="BR167" t="s">
        <v>83</v>
      </c>
      <c r="BS167" t="s">
        <v>83</v>
      </c>
      <c r="BT167" t="s">
        <v>105</v>
      </c>
      <c r="BU167">
        <v>140</v>
      </c>
      <c r="BV167">
        <v>0</v>
      </c>
      <c r="BW167">
        <v>0</v>
      </c>
      <c r="BX167">
        <v>0</v>
      </c>
      <c r="BY167">
        <v>0</v>
      </c>
      <c r="BZ167">
        <v>0</v>
      </c>
      <c r="CA167" t="s">
        <v>83</v>
      </c>
      <c r="CB167" t="s">
        <v>83</v>
      </c>
      <c r="CC167" t="s">
        <v>83</v>
      </c>
      <c r="CD167">
        <v>0</v>
      </c>
      <c r="CE167">
        <v>9</v>
      </c>
      <c r="CF167">
        <v>2008</v>
      </c>
      <c r="CG167" t="str">
        <f t="shared" si="20"/>
        <v>9/2008</v>
      </c>
      <c r="CH167" t="s">
        <v>110</v>
      </c>
      <c r="CI167" t="s">
        <v>111</v>
      </c>
      <c r="CJ167" s="1">
        <v>127500</v>
      </c>
    </row>
    <row r="168" spans="1:88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 t="str">
        <f t="shared" si="16"/>
        <v>50's</v>
      </c>
      <c r="V168">
        <v>1993</v>
      </c>
      <c r="W168">
        <f t="shared" si="14"/>
        <v>38</v>
      </c>
      <c r="X168" t="str">
        <f t="shared" si="15"/>
        <v>Y</v>
      </c>
      <c r="Y168" t="str">
        <f t="shared" si="17"/>
        <v>N</v>
      </c>
      <c r="Z168" t="str">
        <f t="shared" si="18"/>
        <v>N</v>
      </c>
      <c r="AA168" t="str">
        <f t="shared" si="19"/>
        <v>N</v>
      </c>
      <c r="AB168" t="s">
        <v>152</v>
      </c>
      <c r="AC168" t="s">
        <v>94</v>
      </c>
      <c r="AD168" t="s">
        <v>124</v>
      </c>
      <c r="AE168" t="s">
        <v>124</v>
      </c>
      <c r="AF168" t="s">
        <v>117</v>
      </c>
      <c r="AG168">
        <v>0</v>
      </c>
      <c r="AH168" t="s">
        <v>97</v>
      </c>
      <c r="AI168" t="s">
        <v>98</v>
      </c>
      <c r="AJ168" t="s">
        <v>118</v>
      </c>
      <c r="AK168" t="s">
        <v>98</v>
      </c>
      <c r="AL168" t="s">
        <v>98</v>
      </c>
      <c r="AM168" t="s">
        <v>100</v>
      </c>
      <c r="AN168" t="s">
        <v>172</v>
      </c>
      <c r="AO168">
        <v>379</v>
      </c>
      <c r="AP168" t="s">
        <v>141</v>
      </c>
      <c r="AQ168">
        <v>768</v>
      </c>
      <c r="AR168">
        <v>470</v>
      </c>
      <c r="AS168">
        <v>1617</v>
      </c>
      <c r="AT168" t="s">
        <v>103</v>
      </c>
      <c r="AU168" t="s">
        <v>104</v>
      </c>
      <c r="AV168" t="s">
        <v>105</v>
      </c>
      <c r="AW168" t="s">
        <v>164</v>
      </c>
      <c r="AX168">
        <v>1867</v>
      </c>
      <c r="AY168">
        <v>0</v>
      </c>
      <c r="AZ168">
        <v>0</v>
      </c>
      <c r="BA168">
        <v>1867</v>
      </c>
      <c r="BB168">
        <v>1</v>
      </c>
      <c r="BC168">
        <v>0</v>
      </c>
      <c r="BD168">
        <v>1</v>
      </c>
      <c r="BE168">
        <v>0</v>
      </c>
      <c r="BF168">
        <v>2</v>
      </c>
      <c r="BG168">
        <v>1</v>
      </c>
      <c r="BH168" t="s">
        <v>98</v>
      </c>
      <c r="BI168">
        <v>7</v>
      </c>
      <c r="BJ168" t="s">
        <v>107</v>
      </c>
      <c r="BK168">
        <v>3</v>
      </c>
      <c r="BL168" t="s">
        <v>97</v>
      </c>
      <c r="BM168" t="s">
        <v>108</v>
      </c>
      <c r="BN168">
        <v>1955</v>
      </c>
      <c r="BO168" t="s">
        <v>157</v>
      </c>
      <c r="BP168">
        <v>1</v>
      </c>
      <c r="BQ168">
        <v>303</v>
      </c>
      <c r="BR168" t="s">
        <v>98</v>
      </c>
      <c r="BS168" t="s">
        <v>98</v>
      </c>
      <c r="BT168" t="s">
        <v>105</v>
      </c>
      <c r="BU168">
        <v>476</v>
      </c>
      <c r="BV168">
        <v>0</v>
      </c>
      <c r="BW168">
        <v>0</v>
      </c>
      <c r="BX168">
        <v>0</v>
      </c>
      <c r="BY168">
        <v>142</v>
      </c>
      <c r="BZ168">
        <v>0</v>
      </c>
      <c r="CA168" t="s">
        <v>83</v>
      </c>
      <c r="CB168" t="s">
        <v>163</v>
      </c>
      <c r="CC168" t="s">
        <v>83</v>
      </c>
      <c r="CD168">
        <v>0</v>
      </c>
      <c r="CE168">
        <v>11</v>
      </c>
      <c r="CF168">
        <v>2009</v>
      </c>
      <c r="CG168" t="str">
        <f t="shared" si="20"/>
        <v>11/2009</v>
      </c>
      <c r="CH168" t="s">
        <v>173</v>
      </c>
      <c r="CI168" t="s">
        <v>111</v>
      </c>
      <c r="CJ168" s="1">
        <v>190000</v>
      </c>
    </row>
    <row r="169" spans="1:88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 t="str">
        <f t="shared" si="16"/>
        <v>2000's</v>
      </c>
      <c r="V169">
        <v>2007</v>
      </c>
      <c r="W169">
        <f t="shared" si="14"/>
        <v>0</v>
      </c>
      <c r="X169" t="str">
        <f t="shared" si="15"/>
        <v>N</v>
      </c>
      <c r="Y169" t="str">
        <f t="shared" si="17"/>
        <v>Y</v>
      </c>
      <c r="Z169" t="str">
        <f t="shared" si="18"/>
        <v>Y</v>
      </c>
      <c r="AA169" t="str">
        <f t="shared" si="19"/>
        <v>Y</v>
      </c>
      <c r="AB169" t="s">
        <v>93</v>
      </c>
      <c r="AC169" t="s">
        <v>94</v>
      </c>
      <c r="AD169" t="s">
        <v>95</v>
      </c>
      <c r="AE169" t="s">
        <v>95</v>
      </c>
      <c r="AF169" t="s">
        <v>137</v>
      </c>
      <c r="AG169">
        <v>300</v>
      </c>
      <c r="AH169" t="s">
        <v>97</v>
      </c>
      <c r="AI169" t="s">
        <v>98</v>
      </c>
      <c r="AJ169" t="s">
        <v>99</v>
      </c>
      <c r="AK169" t="s">
        <v>104</v>
      </c>
      <c r="AL169" t="s">
        <v>98</v>
      </c>
      <c r="AM169" t="s">
        <v>100</v>
      </c>
      <c r="AN169" t="s">
        <v>101</v>
      </c>
      <c r="AO169">
        <v>1288</v>
      </c>
      <c r="AP169" t="s">
        <v>102</v>
      </c>
      <c r="AQ169">
        <v>0</v>
      </c>
      <c r="AR169">
        <v>294</v>
      </c>
      <c r="AS169">
        <v>1582</v>
      </c>
      <c r="AT169" t="s">
        <v>103</v>
      </c>
      <c r="AU169" t="s">
        <v>104</v>
      </c>
      <c r="AV169" t="s">
        <v>105</v>
      </c>
      <c r="AW169" t="s">
        <v>106</v>
      </c>
      <c r="AX169">
        <v>1610</v>
      </c>
      <c r="AY169">
        <v>551</v>
      </c>
      <c r="AZ169">
        <v>0</v>
      </c>
      <c r="BA169">
        <v>2161</v>
      </c>
      <c r="BB169">
        <v>1</v>
      </c>
      <c r="BC169">
        <v>0</v>
      </c>
      <c r="BD169">
        <v>1</v>
      </c>
      <c r="BE169">
        <v>1</v>
      </c>
      <c r="BF169">
        <v>3</v>
      </c>
      <c r="BG169">
        <v>1</v>
      </c>
      <c r="BH169" t="s">
        <v>104</v>
      </c>
      <c r="BI169">
        <v>8</v>
      </c>
      <c r="BJ169" t="s">
        <v>107</v>
      </c>
      <c r="BK169">
        <v>1</v>
      </c>
      <c r="BL169" t="s">
        <v>97</v>
      </c>
      <c r="BM169" t="s">
        <v>108</v>
      </c>
      <c r="BN169">
        <v>2007</v>
      </c>
      <c r="BO169" t="s">
        <v>157</v>
      </c>
      <c r="BP169">
        <v>3</v>
      </c>
      <c r="BQ169">
        <v>789</v>
      </c>
      <c r="BR169" t="s">
        <v>98</v>
      </c>
      <c r="BS169" t="s">
        <v>98</v>
      </c>
      <c r="BT169" t="s">
        <v>105</v>
      </c>
      <c r="BU169">
        <v>178</v>
      </c>
      <c r="BV169">
        <v>120</v>
      </c>
      <c r="BW169">
        <v>0</v>
      </c>
      <c r="BX169">
        <v>0</v>
      </c>
      <c r="BY169">
        <v>0</v>
      </c>
      <c r="BZ169">
        <v>0</v>
      </c>
      <c r="CA169" t="s">
        <v>83</v>
      </c>
      <c r="CB169" t="s">
        <v>83</v>
      </c>
      <c r="CC169" t="s">
        <v>83</v>
      </c>
      <c r="CD169">
        <v>0</v>
      </c>
      <c r="CE169">
        <v>11</v>
      </c>
      <c r="CF169">
        <v>2007</v>
      </c>
      <c r="CG169" t="str">
        <f t="shared" si="20"/>
        <v>11/2007</v>
      </c>
      <c r="CH169" t="s">
        <v>158</v>
      </c>
      <c r="CI169" t="s">
        <v>159</v>
      </c>
      <c r="CJ169" s="1">
        <v>325624</v>
      </c>
    </row>
    <row r="170" spans="1:88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 t="str">
        <f t="shared" si="16"/>
        <v>2000's</v>
      </c>
      <c r="V170">
        <v>2004</v>
      </c>
      <c r="W170">
        <f t="shared" si="14"/>
        <v>0</v>
      </c>
      <c r="X170" t="str">
        <f t="shared" si="15"/>
        <v>N</v>
      </c>
      <c r="Y170" t="str">
        <f t="shared" si="17"/>
        <v>N</v>
      </c>
      <c r="Z170" t="str">
        <f t="shared" si="18"/>
        <v>Y</v>
      </c>
      <c r="AA170" t="str">
        <f t="shared" si="19"/>
        <v>Y</v>
      </c>
      <c r="AB170" t="s">
        <v>93</v>
      </c>
      <c r="AC170" t="s">
        <v>94</v>
      </c>
      <c r="AD170" t="s">
        <v>95</v>
      </c>
      <c r="AE170" t="s">
        <v>95</v>
      </c>
      <c r="AF170" t="s">
        <v>117</v>
      </c>
      <c r="AG170">
        <v>0</v>
      </c>
      <c r="AH170" t="s">
        <v>97</v>
      </c>
      <c r="AI170" t="s">
        <v>98</v>
      </c>
      <c r="AJ170" t="s">
        <v>99</v>
      </c>
      <c r="AK170" t="s">
        <v>97</v>
      </c>
      <c r="AL170" t="s">
        <v>98</v>
      </c>
      <c r="AM170" t="s">
        <v>100</v>
      </c>
      <c r="AN170" t="s">
        <v>102</v>
      </c>
      <c r="AO170">
        <v>0</v>
      </c>
      <c r="AP170" t="s">
        <v>102</v>
      </c>
      <c r="AQ170">
        <v>0</v>
      </c>
      <c r="AR170">
        <v>840</v>
      </c>
      <c r="AS170">
        <v>840</v>
      </c>
      <c r="AT170" t="s">
        <v>103</v>
      </c>
      <c r="AU170" t="s">
        <v>104</v>
      </c>
      <c r="AV170" t="s">
        <v>105</v>
      </c>
      <c r="AW170" t="s">
        <v>106</v>
      </c>
      <c r="AX170">
        <v>840</v>
      </c>
      <c r="AY170">
        <v>880</v>
      </c>
      <c r="AZ170">
        <v>0</v>
      </c>
      <c r="BA170">
        <v>1720</v>
      </c>
      <c r="BB170">
        <v>0</v>
      </c>
      <c r="BC170">
        <v>0</v>
      </c>
      <c r="BD170">
        <v>2</v>
      </c>
      <c r="BE170">
        <v>1</v>
      </c>
      <c r="BF170">
        <v>3</v>
      </c>
      <c r="BG170">
        <v>1</v>
      </c>
      <c r="BH170" t="s">
        <v>97</v>
      </c>
      <c r="BI170">
        <v>7</v>
      </c>
      <c r="BJ170" t="s">
        <v>107</v>
      </c>
      <c r="BK170">
        <v>1</v>
      </c>
      <c r="BL170" t="s">
        <v>97</v>
      </c>
      <c r="BM170" t="s">
        <v>108</v>
      </c>
      <c r="BN170">
        <v>2004</v>
      </c>
      <c r="BO170" t="s">
        <v>157</v>
      </c>
      <c r="BP170">
        <v>2</v>
      </c>
      <c r="BQ170">
        <v>440</v>
      </c>
      <c r="BR170" t="s">
        <v>98</v>
      </c>
      <c r="BS170" t="s">
        <v>98</v>
      </c>
      <c r="BT170" t="s">
        <v>105</v>
      </c>
      <c r="BU170">
        <v>100</v>
      </c>
      <c r="BV170">
        <v>48</v>
      </c>
      <c r="BW170">
        <v>0</v>
      </c>
      <c r="BX170">
        <v>0</v>
      </c>
      <c r="BY170">
        <v>0</v>
      </c>
      <c r="BZ170">
        <v>0</v>
      </c>
      <c r="CA170" t="s">
        <v>83</v>
      </c>
      <c r="CB170" t="s">
        <v>83</v>
      </c>
      <c r="CC170" t="s">
        <v>83</v>
      </c>
      <c r="CD170">
        <v>0</v>
      </c>
      <c r="CE170">
        <v>5</v>
      </c>
      <c r="CF170">
        <v>2007</v>
      </c>
      <c r="CG170" t="str">
        <f t="shared" si="20"/>
        <v>5/2007</v>
      </c>
      <c r="CH170" t="s">
        <v>110</v>
      </c>
      <c r="CI170" t="s">
        <v>111</v>
      </c>
      <c r="CJ170" s="1">
        <v>183500</v>
      </c>
    </row>
    <row r="171" spans="1:88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 t="str">
        <f t="shared" si="16"/>
        <v>80's</v>
      </c>
      <c r="V171">
        <v>1981</v>
      </c>
      <c r="W171">
        <f t="shared" si="14"/>
        <v>0</v>
      </c>
      <c r="X171" t="str">
        <f t="shared" si="15"/>
        <v>N</v>
      </c>
      <c r="Y171" t="str">
        <f t="shared" si="17"/>
        <v>N</v>
      </c>
      <c r="Z171" t="str">
        <f t="shared" si="18"/>
        <v>N</v>
      </c>
      <c r="AA171" t="str">
        <f t="shared" si="19"/>
        <v>N</v>
      </c>
      <c r="AB171" t="s">
        <v>152</v>
      </c>
      <c r="AC171" t="s">
        <v>223</v>
      </c>
      <c r="AD171" t="s">
        <v>161</v>
      </c>
      <c r="AE171" t="s">
        <v>161</v>
      </c>
      <c r="AF171" t="s">
        <v>96</v>
      </c>
      <c r="AG171">
        <v>653</v>
      </c>
      <c r="AH171" t="s">
        <v>97</v>
      </c>
      <c r="AI171" t="s">
        <v>98</v>
      </c>
      <c r="AJ171" t="s">
        <v>118</v>
      </c>
      <c r="AK171" t="s">
        <v>97</v>
      </c>
      <c r="AL171" t="s">
        <v>98</v>
      </c>
      <c r="AM171" t="s">
        <v>100</v>
      </c>
      <c r="AN171" t="s">
        <v>102</v>
      </c>
      <c r="AO171">
        <v>0</v>
      </c>
      <c r="AP171" t="s">
        <v>102</v>
      </c>
      <c r="AQ171">
        <v>0</v>
      </c>
      <c r="AR171">
        <v>1686</v>
      </c>
      <c r="AS171">
        <v>1686</v>
      </c>
      <c r="AT171" t="s">
        <v>103</v>
      </c>
      <c r="AU171" t="s">
        <v>98</v>
      </c>
      <c r="AV171" t="s">
        <v>105</v>
      </c>
      <c r="AW171" t="s">
        <v>106</v>
      </c>
      <c r="AX171">
        <v>1707</v>
      </c>
      <c r="AY171">
        <v>0</v>
      </c>
      <c r="AZ171">
        <v>0</v>
      </c>
      <c r="BA171">
        <v>1707</v>
      </c>
      <c r="BB171">
        <v>0</v>
      </c>
      <c r="BC171">
        <v>0</v>
      </c>
      <c r="BD171">
        <v>2</v>
      </c>
      <c r="BE171">
        <v>1</v>
      </c>
      <c r="BF171">
        <v>2</v>
      </c>
      <c r="BG171">
        <v>1</v>
      </c>
      <c r="BH171" t="s">
        <v>98</v>
      </c>
      <c r="BI171">
        <v>6</v>
      </c>
      <c r="BJ171" t="s">
        <v>107</v>
      </c>
      <c r="BK171">
        <v>1</v>
      </c>
      <c r="BL171" t="s">
        <v>98</v>
      </c>
      <c r="BM171" t="s">
        <v>108</v>
      </c>
      <c r="BN171">
        <v>1981</v>
      </c>
      <c r="BO171" t="s">
        <v>109</v>
      </c>
      <c r="BP171">
        <v>2</v>
      </c>
      <c r="BQ171">
        <v>511</v>
      </c>
      <c r="BR171" t="s">
        <v>98</v>
      </c>
      <c r="BS171" t="s">
        <v>98</v>
      </c>
      <c r="BT171" t="s">
        <v>105</v>
      </c>
      <c r="BU171">
        <v>574</v>
      </c>
      <c r="BV171">
        <v>64</v>
      </c>
      <c r="BW171">
        <v>0</v>
      </c>
      <c r="BX171">
        <v>0</v>
      </c>
      <c r="BY171">
        <v>0</v>
      </c>
      <c r="BZ171">
        <v>0</v>
      </c>
      <c r="CA171" t="s">
        <v>83</v>
      </c>
      <c r="CB171" t="s">
        <v>83</v>
      </c>
      <c r="CC171" t="s">
        <v>83</v>
      </c>
      <c r="CD171">
        <v>0</v>
      </c>
      <c r="CE171">
        <v>1</v>
      </c>
      <c r="CF171">
        <v>2006</v>
      </c>
      <c r="CG171" t="str">
        <f t="shared" si="20"/>
        <v>1/2006</v>
      </c>
      <c r="CH171" t="s">
        <v>110</v>
      </c>
      <c r="CI171" t="s">
        <v>111</v>
      </c>
      <c r="CJ171" s="1">
        <v>228000</v>
      </c>
    </row>
    <row r="172" spans="1:88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 t="str">
        <f t="shared" si="16"/>
        <v>40's</v>
      </c>
      <c r="V172">
        <v>1950</v>
      </c>
      <c r="W172">
        <f t="shared" si="14"/>
        <v>9</v>
      </c>
      <c r="X172" t="str">
        <f t="shared" si="15"/>
        <v>Y</v>
      </c>
      <c r="Y172" t="str">
        <f t="shared" si="17"/>
        <v>N</v>
      </c>
      <c r="Z172" t="str">
        <f t="shared" si="18"/>
        <v>N</v>
      </c>
      <c r="AA172" t="str">
        <f t="shared" si="19"/>
        <v>N</v>
      </c>
      <c r="AB172" t="s">
        <v>93</v>
      </c>
      <c r="AC172" t="s">
        <v>94</v>
      </c>
      <c r="AD172" t="s">
        <v>116</v>
      </c>
      <c r="AE172" t="s">
        <v>116</v>
      </c>
      <c r="AF172" t="s">
        <v>117</v>
      </c>
      <c r="AG172">
        <v>0</v>
      </c>
      <c r="AH172" t="s">
        <v>98</v>
      </c>
      <c r="AI172" t="s">
        <v>98</v>
      </c>
      <c r="AJ172" t="s">
        <v>118</v>
      </c>
      <c r="AK172" t="s">
        <v>98</v>
      </c>
      <c r="AL172" t="s">
        <v>98</v>
      </c>
      <c r="AM172" t="s">
        <v>100</v>
      </c>
      <c r="AN172" t="s">
        <v>153</v>
      </c>
      <c r="AO172">
        <v>360</v>
      </c>
      <c r="AP172" t="s">
        <v>102</v>
      </c>
      <c r="AQ172">
        <v>0</v>
      </c>
      <c r="AR172">
        <v>360</v>
      </c>
      <c r="AS172">
        <v>720</v>
      </c>
      <c r="AT172" t="s">
        <v>103</v>
      </c>
      <c r="AU172" t="s">
        <v>98</v>
      </c>
      <c r="AV172" t="s">
        <v>105</v>
      </c>
      <c r="AW172" t="s">
        <v>106</v>
      </c>
      <c r="AX172">
        <v>854</v>
      </c>
      <c r="AY172">
        <v>0</v>
      </c>
      <c r="AZ172">
        <v>528</v>
      </c>
      <c r="BA172">
        <v>1382</v>
      </c>
      <c r="BB172">
        <v>0</v>
      </c>
      <c r="BC172">
        <v>0</v>
      </c>
      <c r="BD172">
        <v>1</v>
      </c>
      <c r="BE172">
        <v>1</v>
      </c>
      <c r="BF172">
        <v>2</v>
      </c>
      <c r="BG172">
        <v>1</v>
      </c>
      <c r="BH172" t="s">
        <v>98</v>
      </c>
      <c r="BI172">
        <v>7</v>
      </c>
      <c r="BJ172" t="s">
        <v>107</v>
      </c>
      <c r="BK172">
        <v>0</v>
      </c>
      <c r="BL172" t="s">
        <v>83</v>
      </c>
      <c r="BM172" t="s">
        <v>127</v>
      </c>
      <c r="BN172">
        <v>1991</v>
      </c>
      <c r="BO172" t="s">
        <v>102</v>
      </c>
      <c r="BP172">
        <v>2</v>
      </c>
      <c r="BQ172">
        <v>660</v>
      </c>
      <c r="BR172" t="s">
        <v>98</v>
      </c>
      <c r="BS172" t="s">
        <v>98</v>
      </c>
      <c r="BT172" t="s">
        <v>105</v>
      </c>
      <c r="BU172">
        <v>237</v>
      </c>
      <c r="BV172">
        <v>0</v>
      </c>
      <c r="BW172">
        <v>0</v>
      </c>
      <c r="BX172">
        <v>0</v>
      </c>
      <c r="BY172">
        <v>0</v>
      </c>
      <c r="BZ172">
        <v>0</v>
      </c>
      <c r="CA172" t="s">
        <v>83</v>
      </c>
      <c r="CB172" t="s">
        <v>83</v>
      </c>
      <c r="CC172" t="s">
        <v>83</v>
      </c>
      <c r="CD172">
        <v>0</v>
      </c>
      <c r="CE172">
        <v>5</v>
      </c>
      <c r="CF172">
        <v>2007</v>
      </c>
      <c r="CG172" t="str">
        <f t="shared" si="20"/>
        <v>5/2007</v>
      </c>
      <c r="CH172" t="s">
        <v>110</v>
      </c>
      <c r="CI172" t="s">
        <v>111</v>
      </c>
      <c r="CJ172" s="1">
        <v>128500</v>
      </c>
    </row>
    <row r="173" spans="1:88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 t="str">
        <f t="shared" si="16"/>
        <v>60's</v>
      </c>
      <c r="V173">
        <v>1960</v>
      </c>
      <c r="W173">
        <f t="shared" si="14"/>
        <v>0</v>
      </c>
      <c r="X173" t="str">
        <f t="shared" si="15"/>
        <v>N</v>
      </c>
      <c r="Y173" t="str">
        <f t="shared" si="17"/>
        <v>N</v>
      </c>
      <c r="Z173" t="str">
        <f t="shared" si="18"/>
        <v>N</v>
      </c>
      <c r="AA173" t="str">
        <f t="shared" si="19"/>
        <v>N</v>
      </c>
      <c r="AB173" t="s">
        <v>152</v>
      </c>
      <c r="AC173" t="s">
        <v>94</v>
      </c>
      <c r="AD173" t="s">
        <v>96</v>
      </c>
      <c r="AE173" t="s">
        <v>161</v>
      </c>
      <c r="AF173" t="s">
        <v>137</v>
      </c>
      <c r="AG173">
        <v>112</v>
      </c>
      <c r="AH173" t="s">
        <v>98</v>
      </c>
      <c r="AI173" t="s">
        <v>98</v>
      </c>
      <c r="AJ173" t="s">
        <v>118</v>
      </c>
      <c r="AK173" t="s">
        <v>98</v>
      </c>
      <c r="AL173" t="s">
        <v>97</v>
      </c>
      <c r="AM173" t="s">
        <v>97</v>
      </c>
      <c r="AN173" t="s">
        <v>141</v>
      </c>
      <c r="AO173">
        <v>639</v>
      </c>
      <c r="AP173" t="s">
        <v>102</v>
      </c>
      <c r="AQ173">
        <v>0</v>
      </c>
      <c r="AR173">
        <v>441</v>
      </c>
      <c r="AS173">
        <v>1080</v>
      </c>
      <c r="AT173" t="s">
        <v>103</v>
      </c>
      <c r="AU173" t="s">
        <v>147</v>
      </c>
      <c r="AV173" t="s">
        <v>105</v>
      </c>
      <c r="AW173" t="s">
        <v>106</v>
      </c>
      <c r="AX173">
        <v>1656</v>
      </c>
      <c r="AY173">
        <v>0</v>
      </c>
      <c r="AZ173">
        <v>0</v>
      </c>
      <c r="BA173">
        <v>1656</v>
      </c>
      <c r="BB173">
        <v>1</v>
      </c>
      <c r="BC173">
        <v>0</v>
      </c>
      <c r="BD173">
        <v>1</v>
      </c>
      <c r="BE173">
        <v>0</v>
      </c>
      <c r="BF173">
        <v>3</v>
      </c>
      <c r="BG173">
        <v>1</v>
      </c>
      <c r="BH173" t="s">
        <v>98</v>
      </c>
      <c r="BI173">
        <v>7</v>
      </c>
      <c r="BJ173" t="s">
        <v>107</v>
      </c>
      <c r="BK173">
        <v>2</v>
      </c>
      <c r="BL173" t="s">
        <v>97</v>
      </c>
      <c r="BM173" t="s">
        <v>108</v>
      </c>
      <c r="BN173">
        <v>1960</v>
      </c>
      <c r="BO173" t="s">
        <v>157</v>
      </c>
      <c r="BP173">
        <v>2</v>
      </c>
      <c r="BQ173">
        <v>528</v>
      </c>
      <c r="BR173" t="s">
        <v>98</v>
      </c>
      <c r="BS173" t="s">
        <v>98</v>
      </c>
      <c r="BT173" t="s">
        <v>190</v>
      </c>
      <c r="BU173">
        <v>210</v>
      </c>
      <c r="BV173">
        <v>62</v>
      </c>
      <c r="BW173">
        <v>0</v>
      </c>
      <c r="BX173">
        <v>0</v>
      </c>
      <c r="BY173">
        <v>0</v>
      </c>
      <c r="BZ173">
        <v>0</v>
      </c>
      <c r="CA173" t="s">
        <v>83</v>
      </c>
      <c r="CB173" t="s">
        <v>83</v>
      </c>
      <c r="CC173" t="s">
        <v>83</v>
      </c>
      <c r="CD173">
        <v>0</v>
      </c>
      <c r="CE173">
        <v>5</v>
      </c>
      <c r="CF173">
        <v>2010</v>
      </c>
      <c r="CG173" t="str">
        <f t="shared" si="20"/>
        <v>5/2010</v>
      </c>
      <c r="CH173" t="s">
        <v>110</v>
      </c>
      <c r="CI173" t="s">
        <v>111</v>
      </c>
      <c r="CJ173" s="1">
        <v>215000</v>
      </c>
    </row>
    <row r="174" spans="1:88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 t="str">
        <f t="shared" si="16"/>
        <v>80's</v>
      </c>
      <c r="V174">
        <v>1987</v>
      </c>
      <c r="W174">
        <f t="shared" si="14"/>
        <v>0</v>
      </c>
      <c r="X174" t="str">
        <f t="shared" si="15"/>
        <v>N</v>
      </c>
      <c r="Y174" t="str">
        <f t="shared" si="17"/>
        <v>N</v>
      </c>
      <c r="Z174" t="str">
        <f t="shared" si="18"/>
        <v>N</v>
      </c>
      <c r="AA174" t="str">
        <f t="shared" si="19"/>
        <v>N</v>
      </c>
      <c r="AB174" t="s">
        <v>93</v>
      </c>
      <c r="AC174" t="s">
        <v>94</v>
      </c>
      <c r="AD174" t="s">
        <v>140</v>
      </c>
      <c r="AE174" t="s">
        <v>140</v>
      </c>
      <c r="AF174" t="s">
        <v>117</v>
      </c>
      <c r="AG174">
        <v>0</v>
      </c>
      <c r="AH174" t="s">
        <v>97</v>
      </c>
      <c r="AI174" t="s">
        <v>97</v>
      </c>
      <c r="AJ174" t="s">
        <v>99</v>
      </c>
      <c r="AK174" t="s">
        <v>97</v>
      </c>
      <c r="AL174" t="s">
        <v>97</v>
      </c>
      <c r="AM174" t="s">
        <v>100</v>
      </c>
      <c r="AN174" t="s">
        <v>101</v>
      </c>
      <c r="AO174">
        <v>495</v>
      </c>
      <c r="AP174" t="s">
        <v>153</v>
      </c>
      <c r="AQ174">
        <v>215</v>
      </c>
      <c r="AR174">
        <v>354</v>
      </c>
      <c r="AS174">
        <v>1064</v>
      </c>
      <c r="AT174" t="s">
        <v>103</v>
      </c>
      <c r="AU174" t="s">
        <v>97</v>
      </c>
      <c r="AV174" t="s">
        <v>105</v>
      </c>
      <c r="AW174" t="s">
        <v>106</v>
      </c>
      <c r="AX174">
        <v>1064</v>
      </c>
      <c r="AY174">
        <v>703</v>
      </c>
      <c r="AZ174">
        <v>0</v>
      </c>
      <c r="BA174">
        <v>1767</v>
      </c>
      <c r="BB174">
        <v>1</v>
      </c>
      <c r="BC174">
        <v>0</v>
      </c>
      <c r="BD174">
        <v>2</v>
      </c>
      <c r="BE174">
        <v>0</v>
      </c>
      <c r="BF174">
        <v>2</v>
      </c>
      <c r="BG174">
        <v>1</v>
      </c>
      <c r="BH174" t="s">
        <v>97</v>
      </c>
      <c r="BI174">
        <v>5</v>
      </c>
      <c r="BJ174" t="s">
        <v>107</v>
      </c>
      <c r="BK174">
        <v>1</v>
      </c>
      <c r="BL174" t="s">
        <v>98</v>
      </c>
      <c r="BM174" t="s">
        <v>108</v>
      </c>
      <c r="BN174">
        <v>1987</v>
      </c>
      <c r="BO174" t="s">
        <v>109</v>
      </c>
      <c r="BP174">
        <v>2</v>
      </c>
      <c r="BQ174">
        <v>504</v>
      </c>
      <c r="BR174" t="s">
        <v>97</v>
      </c>
      <c r="BS174" t="s">
        <v>98</v>
      </c>
      <c r="BT174" t="s">
        <v>105</v>
      </c>
      <c r="BU174">
        <v>441</v>
      </c>
      <c r="BV174">
        <v>35</v>
      </c>
      <c r="BW174">
        <v>0</v>
      </c>
      <c r="BX174">
        <v>0</v>
      </c>
      <c r="BY174">
        <v>0</v>
      </c>
      <c r="BZ174">
        <v>0</v>
      </c>
      <c r="CA174" t="s">
        <v>83</v>
      </c>
      <c r="CB174" t="s">
        <v>83</v>
      </c>
      <c r="CC174" t="s">
        <v>83</v>
      </c>
      <c r="CD174">
        <v>0</v>
      </c>
      <c r="CE174">
        <v>6</v>
      </c>
      <c r="CF174">
        <v>2006</v>
      </c>
      <c r="CG174" t="str">
        <f t="shared" si="20"/>
        <v>6/2006</v>
      </c>
      <c r="CH174" t="s">
        <v>110</v>
      </c>
      <c r="CI174" t="s">
        <v>111</v>
      </c>
      <c r="CJ174" s="1">
        <v>239000</v>
      </c>
    </row>
    <row r="175" spans="1:88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 t="str">
        <f t="shared" si="16"/>
        <v>60's</v>
      </c>
      <c r="V175">
        <v>1961</v>
      </c>
      <c r="W175">
        <f t="shared" si="14"/>
        <v>0</v>
      </c>
      <c r="X175" t="str">
        <f t="shared" si="15"/>
        <v>N</v>
      </c>
      <c r="Y175" t="str">
        <f t="shared" si="17"/>
        <v>N</v>
      </c>
      <c r="Z175" t="str">
        <f t="shared" si="18"/>
        <v>N</v>
      </c>
      <c r="AA175" t="str">
        <f t="shared" si="19"/>
        <v>N</v>
      </c>
      <c r="AB175" t="s">
        <v>93</v>
      </c>
      <c r="AC175" t="s">
        <v>94</v>
      </c>
      <c r="AD175" t="s">
        <v>155</v>
      </c>
      <c r="AE175" t="s">
        <v>125</v>
      </c>
      <c r="AF175" t="s">
        <v>207</v>
      </c>
      <c r="AG175">
        <v>491</v>
      </c>
      <c r="AH175" t="s">
        <v>98</v>
      </c>
      <c r="AI175" t="s">
        <v>98</v>
      </c>
      <c r="AJ175" t="s">
        <v>118</v>
      </c>
      <c r="AK175" t="s">
        <v>98</v>
      </c>
      <c r="AL175" t="s">
        <v>98</v>
      </c>
      <c r="AM175" t="s">
        <v>100</v>
      </c>
      <c r="AN175" t="s">
        <v>119</v>
      </c>
      <c r="AO175">
        <v>288</v>
      </c>
      <c r="AP175" t="s">
        <v>153</v>
      </c>
      <c r="AQ175">
        <v>374</v>
      </c>
      <c r="AR175">
        <v>700</v>
      </c>
      <c r="AS175">
        <v>1362</v>
      </c>
      <c r="AT175" t="s">
        <v>103</v>
      </c>
      <c r="AU175" t="s">
        <v>98</v>
      </c>
      <c r="AV175" t="s">
        <v>105</v>
      </c>
      <c r="AW175" t="s">
        <v>106</v>
      </c>
      <c r="AX175">
        <v>1362</v>
      </c>
      <c r="AY175">
        <v>0</v>
      </c>
      <c r="AZ175">
        <v>0</v>
      </c>
      <c r="BA175">
        <v>1362</v>
      </c>
      <c r="BB175">
        <v>1</v>
      </c>
      <c r="BC175">
        <v>0</v>
      </c>
      <c r="BD175">
        <v>1</v>
      </c>
      <c r="BE175">
        <v>1</v>
      </c>
      <c r="BF175">
        <v>3</v>
      </c>
      <c r="BG175">
        <v>1</v>
      </c>
      <c r="BH175" t="s">
        <v>98</v>
      </c>
      <c r="BI175">
        <v>6</v>
      </c>
      <c r="BJ175" t="s">
        <v>107</v>
      </c>
      <c r="BK175">
        <v>1</v>
      </c>
      <c r="BL175" t="s">
        <v>98</v>
      </c>
      <c r="BM175" t="s">
        <v>108</v>
      </c>
      <c r="BN175">
        <v>1961</v>
      </c>
      <c r="BO175" t="s">
        <v>102</v>
      </c>
      <c r="BP175">
        <v>2</v>
      </c>
      <c r="BQ175">
        <v>504</v>
      </c>
      <c r="BR175" t="s">
        <v>98</v>
      </c>
      <c r="BS175" t="s">
        <v>98</v>
      </c>
      <c r="BT175" t="s">
        <v>105</v>
      </c>
      <c r="BU175">
        <v>0</v>
      </c>
      <c r="BV175">
        <v>20</v>
      </c>
      <c r="BW175">
        <v>0</v>
      </c>
      <c r="BX175">
        <v>0</v>
      </c>
      <c r="BY175">
        <v>0</v>
      </c>
      <c r="BZ175">
        <v>0</v>
      </c>
      <c r="CA175" t="s">
        <v>83</v>
      </c>
      <c r="CB175" t="s">
        <v>83</v>
      </c>
      <c r="CC175" t="s">
        <v>83</v>
      </c>
      <c r="CD175">
        <v>0</v>
      </c>
      <c r="CE175">
        <v>6</v>
      </c>
      <c r="CF175">
        <v>2008</v>
      </c>
      <c r="CG175" t="str">
        <f t="shared" si="20"/>
        <v>6/2008</v>
      </c>
      <c r="CH175" t="s">
        <v>173</v>
      </c>
      <c r="CI175" t="s">
        <v>111</v>
      </c>
      <c r="CJ175" s="1">
        <v>163000</v>
      </c>
    </row>
    <row r="176" spans="1:88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 t="str">
        <f t="shared" si="16"/>
        <v>80's</v>
      </c>
      <c r="V176">
        <v>1986</v>
      </c>
      <c r="W176">
        <f t="shared" si="14"/>
        <v>0</v>
      </c>
      <c r="X176" t="str">
        <f t="shared" si="15"/>
        <v>N</v>
      </c>
      <c r="Y176" t="str">
        <f t="shared" si="17"/>
        <v>N</v>
      </c>
      <c r="Z176" t="str">
        <f t="shared" si="18"/>
        <v>N</v>
      </c>
      <c r="AA176" t="str">
        <f t="shared" si="19"/>
        <v>N</v>
      </c>
      <c r="AB176" t="s">
        <v>93</v>
      </c>
      <c r="AC176" t="s">
        <v>94</v>
      </c>
      <c r="AD176" t="s">
        <v>95</v>
      </c>
      <c r="AE176" t="s">
        <v>161</v>
      </c>
      <c r="AF176" t="s">
        <v>137</v>
      </c>
      <c r="AG176">
        <v>132</v>
      </c>
      <c r="AH176" t="s">
        <v>98</v>
      </c>
      <c r="AI176" t="s">
        <v>98</v>
      </c>
      <c r="AJ176" t="s">
        <v>118</v>
      </c>
      <c r="AK176" t="s">
        <v>97</v>
      </c>
      <c r="AL176" t="s">
        <v>147</v>
      </c>
      <c r="AM176" t="s">
        <v>100</v>
      </c>
      <c r="AN176" t="s">
        <v>119</v>
      </c>
      <c r="AO176">
        <v>1398</v>
      </c>
      <c r="AP176" t="s">
        <v>172</v>
      </c>
      <c r="AQ176">
        <v>208</v>
      </c>
      <c r="AR176">
        <v>0</v>
      </c>
      <c r="AS176">
        <v>1606</v>
      </c>
      <c r="AT176" t="s">
        <v>103</v>
      </c>
      <c r="AU176" t="s">
        <v>98</v>
      </c>
      <c r="AV176" t="s">
        <v>105</v>
      </c>
      <c r="AW176" t="s">
        <v>106</v>
      </c>
      <c r="AX176">
        <v>1651</v>
      </c>
      <c r="AY176">
        <v>0</v>
      </c>
      <c r="AZ176">
        <v>0</v>
      </c>
      <c r="BA176">
        <v>1651</v>
      </c>
      <c r="BB176">
        <v>1</v>
      </c>
      <c r="BC176">
        <v>0</v>
      </c>
      <c r="BD176">
        <v>2</v>
      </c>
      <c r="BE176">
        <v>0</v>
      </c>
      <c r="BF176">
        <v>3</v>
      </c>
      <c r="BG176">
        <v>1</v>
      </c>
      <c r="BH176" t="s">
        <v>98</v>
      </c>
      <c r="BI176">
        <v>7</v>
      </c>
      <c r="BJ176" t="s">
        <v>224</v>
      </c>
      <c r="BK176">
        <v>1</v>
      </c>
      <c r="BL176" t="s">
        <v>98</v>
      </c>
      <c r="BM176" t="s">
        <v>108</v>
      </c>
      <c r="BN176">
        <v>1986</v>
      </c>
      <c r="BO176" t="s">
        <v>157</v>
      </c>
      <c r="BP176">
        <v>2</v>
      </c>
      <c r="BQ176">
        <v>616</v>
      </c>
      <c r="BR176" t="s">
        <v>98</v>
      </c>
      <c r="BS176" t="s">
        <v>98</v>
      </c>
      <c r="BT176" t="s">
        <v>105</v>
      </c>
      <c r="BU176">
        <v>192</v>
      </c>
      <c r="BV176">
        <v>0</v>
      </c>
      <c r="BW176">
        <v>0</v>
      </c>
      <c r="BX176">
        <v>0</v>
      </c>
      <c r="BY176">
        <v>0</v>
      </c>
      <c r="BZ176">
        <v>0</v>
      </c>
      <c r="CA176" t="s">
        <v>83</v>
      </c>
      <c r="CB176" t="s">
        <v>83</v>
      </c>
      <c r="CC176" t="s">
        <v>83</v>
      </c>
      <c r="CD176">
        <v>0</v>
      </c>
      <c r="CE176">
        <v>11</v>
      </c>
      <c r="CF176">
        <v>2008</v>
      </c>
      <c r="CG176" t="str">
        <f t="shared" si="20"/>
        <v>11/2008</v>
      </c>
      <c r="CH176" t="s">
        <v>110</v>
      </c>
      <c r="CI176" t="s">
        <v>111</v>
      </c>
      <c r="CJ176" s="1">
        <v>184000</v>
      </c>
    </row>
    <row r="177" spans="1:88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 t="str">
        <f t="shared" si="16"/>
        <v>50's</v>
      </c>
      <c r="V177">
        <v>2001</v>
      </c>
      <c r="W177">
        <f t="shared" si="14"/>
        <v>51</v>
      </c>
      <c r="X177" t="str">
        <f t="shared" si="15"/>
        <v>Y</v>
      </c>
      <c r="Y177" t="str">
        <f t="shared" si="17"/>
        <v>N</v>
      </c>
      <c r="Z177" t="str">
        <f t="shared" si="18"/>
        <v>Y</v>
      </c>
      <c r="AA177" t="str">
        <f t="shared" si="19"/>
        <v>Y</v>
      </c>
      <c r="AB177" t="s">
        <v>93</v>
      </c>
      <c r="AC177" t="s">
        <v>94</v>
      </c>
      <c r="AD177" t="s">
        <v>155</v>
      </c>
      <c r="AE177" t="s">
        <v>125</v>
      </c>
      <c r="AF177" t="s">
        <v>117</v>
      </c>
      <c r="AG177">
        <v>0</v>
      </c>
      <c r="AH177" t="s">
        <v>98</v>
      </c>
      <c r="AI177" t="s">
        <v>98</v>
      </c>
      <c r="AJ177" t="s">
        <v>118</v>
      </c>
      <c r="AK177" t="s">
        <v>98</v>
      </c>
      <c r="AL177" t="s">
        <v>97</v>
      </c>
      <c r="AM177" t="s">
        <v>130</v>
      </c>
      <c r="AN177" t="s">
        <v>119</v>
      </c>
      <c r="AO177">
        <v>477</v>
      </c>
      <c r="AP177" t="s">
        <v>102</v>
      </c>
      <c r="AQ177">
        <v>0</v>
      </c>
      <c r="AR177">
        <v>725</v>
      </c>
      <c r="AS177">
        <v>1202</v>
      </c>
      <c r="AT177" t="s">
        <v>103</v>
      </c>
      <c r="AU177" t="s">
        <v>98</v>
      </c>
      <c r="AV177" t="s">
        <v>105</v>
      </c>
      <c r="AW177" t="s">
        <v>106</v>
      </c>
      <c r="AX177">
        <v>2158</v>
      </c>
      <c r="AY177">
        <v>0</v>
      </c>
      <c r="AZ177">
        <v>0</v>
      </c>
      <c r="BA177">
        <v>2158</v>
      </c>
      <c r="BB177">
        <v>1</v>
      </c>
      <c r="BC177">
        <v>0</v>
      </c>
      <c r="BD177">
        <v>2</v>
      </c>
      <c r="BE177">
        <v>0</v>
      </c>
      <c r="BF177">
        <v>4</v>
      </c>
      <c r="BG177">
        <v>1</v>
      </c>
      <c r="BH177" t="s">
        <v>97</v>
      </c>
      <c r="BI177">
        <v>7</v>
      </c>
      <c r="BJ177" t="s">
        <v>107</v>
      </c>
      <c r="BK177">
        <v>1</v>
      </c>
      <c r="BL177" t="s">
        <v>97</v>
      </c>
      <c r="BM177" t="s">
        <v>108</v>
      </c>
      <c r="BN177">
        <v>1950</v>
      </c>
      <c r="BO177" t="s">
        <v>102</v>
      </c>
      <c r="BP177">
        <v>2</v>
      </c>
      <c r="BQ177">
        <v>576</v>
      </c>
      <c r="BR177" t="s">
        <v>98</v>
      </c>
      <c r="BS177" t="s">
        <v>98</v>
      </c>
      <c r="BT177" t="s">
        <v>105</v>
      </c>
      <c r="BU177">
        <v>0</v>
      </c>
      <c r="BV177">
        <v>29</v>
      </c>
      <c r="BW177">
        <v>39</v>
      </c>
      <c r="BX177">
        <v>0</v>
      </c>
      <c r="BY177">
        <v>0</v>
      </c>
      <c r="BZ177">
        <v>0</v>
      </c>
      <c r="CA177" t="s">
        <v>83</v>
      </c>
      <c r="CB177" t="s">
        <v>134</v>
      </c>
      <c r="CC177" t="s">
        <v>83</v>
      </c>
      <c r="CD177">
        <v>0</v>
      </c>
      <c r="CE177">
        <v>6</v>
      </c>
      <c r="CF177">
        <v>2007</v>
      </c>
      <c r="CG177" t="str">
        <f t="shared" si="20"/>
        <v>6/2007</v>
      </c>
      <c r="CH177" t="s">
        <v>110</v>
      </c>
      <c r="CI177" t="s">
        <v>111</v>
      </c>
      <c r="CJ177" s="1">
        <v>243000</v>
      </c>
    </row>
    <row r="178" spans="1:88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 t="str">
        <f t="shared" si="16"/>
        <v>80's</v>
      </c>
      <c r="V178">
        <v>1989</v>
      </c>
      <c r="W178">
        <f t="shared" si="14"/>
        <v>1</v>
      </c>
      <c r="X178" t="str">
        <f t="shared" si="15"/>
        <v>Y</v>
      </c>
      <c r="Y178" t="str">
        <f t="shared" si="17"/>
        <v>N</v>
      </c>
      <c r="Z178" t="str">
        <f t="shared" si="18"/>
        <v>N</v>
      </c>
      <c r="AA178" t="str">
        <f t="shared" si="19"/>
        <v>N</v>
      </c>
      <c r="AB178" t="s">
        <v>93</v>
      </c>
      <c r="AC178" t="s">
        <v>94</v>
      </c>
      <c r="AD178" t="s">
        <v>161</v>
      </c>
      <c r="AE178" t="s">
        <v>161</v>
      </c>
      <c r="AF178" t="s">
        <v>96</v>
      </c>
      <c r="AG178">
        <v>268</v>
      </c>
      <c r="AH178" t="s">
        <v>97</v>
      </c>
      <c r="AI178" t="s">
        <v>98</v>
      </c>
      <c r="AJ178" t="s">
        <v>99</v>
      </c>
      <c r="AK178" t="s">
        <v>97</v>
      </c>
      <c r="AL178" t="s">
        <v>98</v>
      </c>
      <c r="AM178" t="s">
        <v>100</v>
      </c>
      <c r="AN178" t="s">
        <v>101</v>
      </c>
      <c r="AO178">
        <v>831</v>
      </c>
      <c r="AP178" t="s">
        <v>102</v>
      </c>
      <c r="AQ178">
        <v>0</v>
      </c>
      <c r="AR178">
        <v>320</v>
      </c>
      <c r="AS178">
        <v>1151</v>
      </c>
      <c r="AT178" t="s">
        <v>103</v>
      </c>
      <c r="AU178" t="s">
        <v>98</v>
      </c>
      <c r="AV178" t="s">
        <v>105</v>
      </c>
      <c r="AW178" t="s">
        <v>106</v>
      </c>
      <c r="AX178">
        <v>1164</v>
      </c>
      <c r="AY178">
        <v>896</v>
      </c>
      <c r="AZ178">
        <v>0</v>
      </c>
      <c r="BA178">
        <v>2060</v>
      </c>
      <c r="BB178">
        <v>0</v>
      </c>
      <c r="BC178">
        <v>1</v>
      </c>
      <c r="BD178">
        <v>2</v>
      </c>
      <c r="BE178">
        <v>1</v>
      </c>
      <c r="BF178">
        <v>4</v>
      </c>
      <c r="BG178">
        <v>1</v>
      </c>
      <c r="BH178" t="s">
        <v>98</v>
      </c>
      <c r="BI178">
        <v>8</v>
      </c>
      <c r="BJ178" t="s">
        <v>107</v>
      </c>
      <c r="BK178">
        <v>1</v>
      </c>
      <c r="BL178" t="s">
        <v>98</v>
      </c>
      <c r="BM178" t="s">
        <v>108</v>
      </c>
      <c r="BN178">
        <v>1988</v>
      </c>
      <c r="BO178" t="s">
        <v>102</v>
      </c>
      <c r="BP178">
        <v>2</v>
      </c>
      <c r="BQ178">
        <v>521</v>
      </c>
      <c r="BR178" t="s">
        <v>98</v>
      </c>
      <c r="BS178" t="s">
        <v>98</v>
      </c>
      <c r="BT178" t="s">
        <v>105</v>
      </c>
      <c r="BU178">
        <v>0</v>
      </c>
      <c r="BV178">
        <v>228</v>
      </c>
      <c r="BW178">
        <v>0</v>
      </c>
      <c r="BX178">
        <v>0</v>
      </c>
      <c r="BY178">
        <v>192</v>
      </c>
      <c r="BZ178">
        <v>0</v>
      </c>
      <c r="CA178" t="s">
        <v>83</v>
      </c>
      <c r="CB178" t="s">
        <v>83</v>
      </c>
      <c r="CC178" t="s">
        <v>83</v>
      </c>
      <c r="CD178">
        <v>0</v>
      </c>
      <c r="CE178">
        <v>9</v>
      </c>
      <c r="CF178">
        <v>2007</v>
      </c>
      <c r="CG178" t="str">
        <f t="shared" si="20"/>
        <v>9/2007</v>
      </c>
      <c r="CH178" t="s">
        <v>110</v>
      </c>
      <c r="CI178" t="s">
        <v>111</v>
      </c>
      <c r="CJ178" s="1">
        <v>211000</v>
      </c>
    </row>
    <row r="179" spans="1:88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 t="str">
        <f t="shared" si="16"/>
        <v>50's</v>
      </c>
      <c r="V179">
        <v>1958</v>
      </c>
      <c r="W179">
        <f t="shared" si="14"/>
        <v>0</v>
      </c>
      <c r="X179" t="str">
        <f t="shared" si="15"/>
        <v>N</v>
      </c>
      <c r="Y179" t="str">
        <f t="shared" si="17"/>
        <v>N</v>
      </c>
      <c r="Z179" t="str">
        <f t="shared" si="18"/>
        <v>N</v>
      </c>
      <c r="AA179" t="str">
        <f t="shared" si="19"/>
        <v>N</v>
      </c>
      <c r="AB179" t="s">
        <v>93</v>
      </c>
      <c r="AC179" t="s">
        <v>94</v>
      </c>
      <c r="AD179" t="s">
        <v>116</v>
      </c>
      <c r="AE179" t="s">
        <v>116</v>
      </c>
      <c r="AF179" t="s">
        <v>117</v>
      </c>
      <c r="AG179">
        <v>0</v>
      </c>
      <c r="AH179" t="s">
        <v>97</v>
      </c>
      <c r="AI179" t="s">
        <v>97</v>
      </c>
      <c r="AJ179" t="s">
        <v>118</v>
      </c>
      <c r="AK179" t="s">
        <v>98</v>
      </c>
      <c r="AL179" t="s">
        <v>98</v>
      </c>
      <c r="AM179" t="s">
        <v>100</v>
      </c>
      <c r="AN179" t="s">
        <v>119</v>
      </c>
      <c r="AO179">
        <v>57</v>
      </c>
      <c r="AP179" t="s">
        <v>141</v>
      </c>
      <c r="AQ179">
        <v>441</v>
      </c>
      <c r="AR179">
        <v>554</v>
      </c>
      <c r="AS179">
        <v>1052</v>
      </c>
      <c r="AT179" t="s">
        <v>103</v>
      </c>
      <c r="AU179" t="s">
        <v>104</v>
      </c>
      <c r="AV179" t="s">
        <v>105</v>
      </c>
      <c r="AW179" t="s">
        <v>106</v>
      </c>
      <c r="AX179">
        <v>1252</v>
      </c>
      <c r="AY179">
        <v>668</v>
      </c>
      <c r="AZ179">
        <v>0</v>
      </c>
      <c r="BA179">
        <v>1920</v>
      </c>
      <c r="BB179">
        <v>1</v>
      </c>
      <c r="BC179">
        <v>0</v>
      </c>
      <c r="BD179">
        <v>2</v>
      </c>
      <c r="BE179">
        <v>0</v>
      </c>
      <c r="BF179">
        <v>4</v>
      </c>
      <c r="BG179">
        <v>1</v>
      </c>
      <c r="BH179" t="s">
        <v>97</v>
      </c>
      <c r="BI179">
        <v>8</v>
      </c>
      <c r="BJ179" t="s">
        <v>107</v>
      </c>
      <c r="BK179">
        <v>1</v>
      </c>
      <c r="BL179" t="s">
        <v>97</v>
      </c>
      <c r="BM179" t="s">
        <v>108</v>
      </c>
      <c r="BN179">
        <v>1958</v>
      </c>
      <c r="BO179" t="s">
        <v>102</v>
      </c>
      <c r="BP179">
        <v>2</v>
      </c>
      <c r="BQ179">
        <v>451</v>
      </c>
      <c r="BR179" t="s">
        <v>98</v>
      </c>
      <c r="BS179" t="s">
        <v>98</v>
      </c>
      <c r="BT179" t="s">
        <v>105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 t="s">
        <v>83</v>
      </c>
      <c r="CB179" t="s">
        <v>83</v>
      </c>
      <c r="CC179" t="s">
        <v>83</v>
      </c>
      <c r="CD179">
        <v>0</v>
      </c>
      <c r="CE179">
        <v>7</v>
      </c>
      <c r="CF179">
        <v>2006</v>
      </c>
      <c r="CG179" t="str">
        <f t="shared" si="20"/>
        <v>7/2006</v>
      </c>
      <c r="CH179" t="s">
        <v>110</v>
      </c>
      <c r="CI179" t="s">
        <v>111</v>
      </c>
      <c r="CJ179" s="1">
        <v>172500</v>
      </c>
    </row>
    <row r="180" spans="1:88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 t="str">
        <f t="shared" si="16"/>
        <v>2000's</v>
      </c>
      <c r="V180">
        <v>2009</v>
      </c>
      <c r="W180">
        <f t="shared" si="14"/>
        <v>1</v>
      </c>
      <c r="X180" t="str">
        <f t="shared" si="15"/>
        <v>Y</v>
      </c>
      <c r="Y180" t="str">
        <f t="shared" si="17"/>
        <v>Y</v>
      </c>
      <c r="Z180" t="str">
        <f t="shared" si="18"/>
        <v>Y</v>
      </c>
      <c r="AA180" t="str">
        <f t="shared" si="19"/>
        <v>Y</v>
      </c>
      <c r="AB180" t="s">
        <v>152</v>
      </c>
      <c r="AC180" t="s">
        <v>94</v>
      </c>
      <c r="AD180" t="s">
        <v>95</v>
      </c>
      <c r="AE180" t="s">
        <v>95</v>
      </c>
      <c r="AF180" t="s">
        <v>137</v>
      </c>
      <c r="AG180">
        <v>748</v>
      </c>
      <c r="AH180" t="s">
        <v>104</v>
      </c>
      <c r="AI180" t="s">
        <v>98</v>
      </c>
      <c r="AJ180" t="s">
        <v>99</v>
      </c>
      <c r="AK180" t="s">
        <v>104</v>
      </c>
      <c r="AL180" t="s">
        <v>98</v>
      </c>
      <c r="AM180" t="s">
        <v>100</v>
      </c>
      <c r="AN180" t="s">
        <v>101</v>
      </c>
      <c r="AO180">
        <v>1904</v>
      </c>
      <c r="AP180" t="s">
        <v>102</v>
      </c>
      <c r="AQ180">
        <v>0</v>
      </c>
      <c r="AR180">
        <v>312</v>
      </c>
      <c r="AS180">
        <v>2216</v>
      </c>
      <c r="AT180" t="s">
        <v>103</v>
      </c>
      <c r="AU180" t="s">
        <v>104</v>
      </c>
      <c r="AV180" t="s">
        <v>105</v>
      </c>
      <c r="AW180" t="s">
        <v>106</v>
      </c>
      <c r="AX180">
        <v>2234</v>
      </c>
      <c r="AY180">
        <v>0</v>
      </c>
      <c r="AZ180">
        <v>0</v>
      </c>
      <c r="BA180">
        <v>2234</v>
      </c>
      <c r="BB180">
        <v>1</v>
      </c>
      <c r="BC180">
        <v>0</v>
      </c>
      <c r="BD180">
        <v>2</v>
      </c>
      <c r="BE180">
        <v>0</v>
      </c>
      <c r="BF180">
        <v>1</v>
      </c>
      <c r="BG180">
        <v>1</v>
      </c>
      <c r="BH180" t="s">
        <v>104</v>
      </c>
      <c r="BI180">
        <v>9</v>
      </c>
      <c r="BJ180" t="s">
        <v>107</v>
      </c>
      <c r="BK180">
        <v>1</v>
      </c>
      <c r="BL180" t="s">
        <v>97</v>
      </c>
      <c r="BM180" t="s">
        <v>108</v>
      </c>
      <c r="BN180">
        <v>2009</v>
      </c>
      <c r="BO180" t="s">
        <v>157</v>
      </c>
      <c r="BP180">
        <v>3</v>
      </c>
      <c r="BQ180">
        <v>1166</v>
      </c>
      <c r="BR180" t="s">
        <v>98</v>
      </c>
      <c r="BS180" t="s">
        <v>98</v>
      </c>
      <c r="BT180" t="s">
        <v>105</v>
      </c>
      <c r="BU180">
        <v>0</v>
      </c>
      <c r="BV180">
        <v>60</v>
      </c>
      <c r="BW180">
        <v>0</v>
      </c>
      <c r="BX180">
        <v>0</v>
      </c>
      <c r="BY180">
        <v>0</v>
      </c>
      <c r="BZ180">
        <v>0</v>
      </c>
      <c r="CA180" t="s">
        <v>83</v>
      </c>
      <c r="CB180" t="s">
        <v>83</v>
      </c>
      <c r="CC180" t="s">
        <v>83</v>
      </c>
      <c r="CD180">
        <v>0</v>
      </c>
      <c r="CE180">
        <v>7</v>
      </c>
      <c r="CF180">
        <v>2009</v>
      </c>
      <c r="CG180" t="str">
        <f t="shared" si="20"/>
        <v>7/2009</v>
      </c>
      <c r="CH180" t="s">
        <v>158</v>
      </c>
      <c r="CI180" t="s">
        <v>159</v>
      </c>
      <c r="CJ180" s="1">
        <v>501837</v>
      </c>
    </row>
    <row r="181" spans="1:88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 t="str">
        <f t="shared" si="16"/>
        <v>20's</v>
      </c>
      <c r="V181">
        <v>2006</v>
      </c>
      <c r="W181">
        <f t="shared" si="14"/>
        <v>83</v>
      </c>
      <c r="X181" t="str">
        <f t="shared" si="15"/>
        <v>Y</v>
      </c>
      <c r="Y181" t="str">
        <f t="shared" si="17"/>
        <v>Y</v>
      </c>
      <c r="Z181" t="str">
        <f t="shared" si="18"/>
        <v>Y</v>
      </c>
      <c r="AA181" t="str">
        <f t="shared" si="19"/>
        <v>Y</v>
      </c>
      <c r="AB181" t="s">
        <v>93</v>
      </c>
      <c r="AC181" t="s">
        <v>94</v>
      </c>
      <c r="AD181" t="s">
        <v>124</v>
      </c>
      <c r="AE181" t="s">
        <v>124</v>
      </c>
      <c r="AF181" t="s">
        <v>117</v>
      </c>
      <c r="AG181">
        <v>0</v>
      </c>
      <c r="AH181" t="s">
        <v>97</v>
      </c>
      <c r="AI181" t="s">
        <v>98</v>
      </c>
      <c r="AJ181" t="s">
        <v>118</v>
      </c>
      <c r="AK181" t="s">
        <v>98</v>
      </c>
      <c r="AL181" t="s">
        <v>98</v>
      </c>
      <c r="AM181" t="s">
        <v>100</v>
      </c>
      <c r="AN181" t="s">
        <v>102</v>
      </c>
      <c r="AO181">
        <v>0</v>
      </c>
      <c r="AP181" t="s">
        <v>102</v>
      </c>
      <c r="AQ181">
        <v>0</v>
      </c>
      <c r="AR181">
        <v>968</v>
      </c>
      <c r="AS181">
        <v>968</v>
      </c>
      <c r="AT181" t="s">
        <v>103</v>
      </c>
      <c r="AU181" t="s">
        <v>98</v>
      </c>
      <c r="AV181" t="s">
        <v>105</v>
      </c>
      <c r="AW181" t="s">
        <v>106</v>
      </c>
      <c r="AX181">
        <v>968</v>
      </c>
      <c r="AY181">
        <v>0</v>
      </c>
      <c r="AZ181">
        <v>0</v>
      </c>
      <c r="BA181">
        <v>968</v>
      </c>
      <c r="BB181">
        <v>0</v>
      </c>
      <c r="BC181">
        <v>0</v>
      </c>
      <c r="BD181">
        <v>1</v>
      </c>
      <c r="BE181">
        <v>0</v>
      </c>
      <c r="BF181">
        <v>2</v>
      </c>
      <c r="BG181">
        <v>1</v>
      </c>
      <c r="BH181" t="s">
        <v>98</v>
      </c>
      <c r="BI181">
        <v>5</v>
      </c>
      <c r="BJ181" t="s">
        <v>107</v>
      </c>
      <c r="BK181">
        <v>0</v>
      </c>
      <c r="BL181" t="s">
        <v>83</v>
      </c>
      <c r="BM181" t="s">
        <v>127</v>
      </c>
      <c r="BN181">
        <v>1935</v>
      </c>
      <c r="BO181" t="s">
        <v>102</v>
      </c>
      <c r="BP181">
        <v>2</v>
      </c>
      <c r="BQ181">
        <v>480</v>
      </c>
      <c r="BR181" t="s">
        <v>147</v>
      </c>
      <c r="BS181" t="s">
        <v>98</v>
      </c>
      <c r="BT181" t="s">
        <v>177</v>
      </c>
      <c r="BU181">
        <v>0</v>
      </c>
      <c r="BV181">
        <v>0</v>
      </c>
      <c r="BW181">
        <v>184</v>
      </c>
      <c r="BX181">
        <v>0</v>
      </c>
      <c r="BY181">
        <v>0</v>
      </c>
      <c r="BZ181">
        <v>0</v>
      </c>
      <c r="CA181" t="s">
        <v>83</v>
      </c>
      <c r="CB181" t="s">
        <v>83</v>
      </c>
      <c r="CC181" t="s">
        <v>83</v>
      </c>
      <c r="CD181">
        <v>0</v>
      </c>
      <c r="CE181">
        <v>7</v>
      </c>
      <c r="CF181">
        <v>2007</v>
      </c>
      <c r="CG181" t="str">
        <f t="shared" si="20"/>
        <v>7/2007</v>
      </c>
      <c r="CH181" t="s">
        <v>110</v>
      </c>
      <c r="CI181" t="s">
        <v>111</v>
      </c>
      <c r="CJ181" s="1">
        <v>100000</v>
      </c>
    </row>
    <row r="182" spans="1:88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 t="str">
        <f t="shared" si="16"/>
        <v>2000's</v>
      </c>
      <c r="V182">
        <v>2000</v>
      </c>
      <c r="W182">
        <f t="shared" si="14"/>
        <v>0</v>
      </c>
      <c r="X182" t="str">
        <f t="shared" si="15"/>
        <v>N</v>
      </c>
      <c r="Y182" t="str">
        <f t="shared" si="17"/>
        <v>N</v>
      </c>
      <c r="Z182" t="str">
        <f t="shared" si="18"/>
        <v>Y</v>
      </c>
      <c r="AA182" t="str">
        <f t="shared" si="19"/>
        <v>Y</v>
      </c>
      <c r="AB182" t="s">
        <v>93</v>
      </c>
      <c r="AC182" t="s">
        <v>94</v>
      </c>
      <c r="AD182" t="s">
        <v>116</v>
      </c>
      <c r="AE182" t="s">
        <v>116</v>
      </c>
      <c r="AF182" t="s">
        <v>96</v>
      </c>
      <c r="AG182">
        <v>456</v>
      </c>
      <c r="AH182" t="s">
        <v>97</v>
      </c>
      <c r="AI182" t="s">
        <v>98</v>
      </c>
      <c r="AJ182" t="s">
        <v>99</v>
      </c>
      <c r="AK182" t="s">
        <v>97</v>
      </c>
      <c r="AL182" t="s">
        <v>98</v>
      </c>
      <c r="AM182" t="s">
        <v>100</v>
      </c>
      <c r="AN182" t="s">
        <v>101</v>
      </c>
      <c r="AO182">
        <v>436</v>
      </c>
      <c r="AP182" t="s">
        <v>102</v>
      </c>
      <c r="AQ182">
        <v>0</v>
      </c>
      <c r="AR182">
        <v>320</v>
      </c>
      <c r="AS182">
        <v>756</v>
      </c>
      <c r="AT182" t="s">
        <v>103</v>
      </c>
      <c r="AU182" t="s">
        <v>104</v>
      </c>
      <c r="AV182" t="s">
        <v>105</v>
      </c>
      <c r="AW182" t="s">
        <v>106</v>
      </c>
      <c r="AX182">
        <v>769</v>
      </c>
      <c r="AY182">
        <v>756</v>
      </c>
      <c r="AZ182">
        <v>0</v>
      </c>
      <c r="BA182">
        <v>1525</v>
      </c>
      <c r="BB182">
        <v>0</v>
      </c>
      <c r="BC182">
        <v>0</v>
      </c>
      <c r="BD182">
        <v>2</v>
      </c>
      <c r="BE182">
        <v>1</v>
      </c>
      <c r="BF182">
        <v>3</v>
      </c>
      <c r="BG182">
        <v>1</v>
      </c>
      <c r="BH182" t="s">
        <v>97</v>
      </c>
      <c r="BI182">
        <v>5</v>
      </c>
      <c r="BJ182" t="s">
        <v>107</v>
      </c>
      <c r="BK182">
        <v>1</v>
      </c>
      <c r="BL182" t="s">
        <v>98</v>
      </c>
      <c r="BM182" t="s">
        <v>127</v>
      </c>
      <c r="BN182">
        <v>2000</v>
      </c>
      <c r="BO182" t="s">
        <v>102</v>
      </c>
      <c r="BP182">
        <v>2</v>
      </c>
      <c r="BQ182">
        <v>440</v>
      </c>
      <c r="BR182" t="s">
        <v>98</v>
      </c>
      <c r="BS182" t="s">
        <v>98</v>
      </c>
      <c r="BT182" t="s">
        <v>105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 t="s">
        <v>83</v>
      </c>
      <c r="CB182" t="s">
        <v>83</v>
      </c>
      <c r="CC182" t="s">
        <v>83</v>
      </c>
      <c r="CD182">
        <v>0</v>
      </c>
      <c r="CE182">
        <v>6</v>
      </c>
      <c r="CF182">
        <v>2007</v>
      </c>
      <c r="CG182" t="str">
        <f t="shared" si="20"/>
        <v>6/2007</v>
      </c>
      <c r="CH182" t="s">
        <v>110</v>
      </c>
      <c r="CI182" t="s">
        <v>111</v>
      </c>
      <c r="CJ182" s="1">
        <v>177000</v>
      </c>
    </row>
    <row r="183" spans="1:88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 t="str">
        <f t="shared" si="16"/>
        <v>20's</v>
      </c>
      <c r="V183">
        <v>1950</v>
      </c>
      <c r="W183">
        <f t="shared" si="14"/>
        <v>30</v>
      </c>
      <c r="X183" t="str">
        <f t="shared" si="15"/>
        <v>Y</v>
      </c>
      <c r="Y183" t="str">
        <f t="shared" si="17"/>
        <v>N</v>
      </c>
      <c r="Z183" t="str">
        <f t="shared" si="18"/>
        <v>N</v>
      </c>
      <c r="AA183" t="str">
        <f t="shared" si="19"/>
        <v>N</v>
      </c>
      <c r="AB183" t="s">
        <v>93</v>
      </c>
      <c r="AC183" t="s">
        <v>94</v>
      </c>
      <c r="AD183" t="s">
        <v>203</v>
      </c>
      <c r="AE183" t="s">
        <v>203</v>
      </c>
      <c r="AF183" t="s">
        <v>117</v>
      </c>
      <c r="AG183">
        <v>0</v>
      </c>
      <c r="AH183" t="s">
        <v>98</v>
      </c>
      <c r="AI183" t="s">
        <v>98</v>
      </c>
      <c r="AJ183" t="s">
        <v>126</v>
      </c>
      <c r="AK183" t="s">
        <v>147</v>
      </c>
      <c r="AL183" t="s">
        <v>98</v>
      </c>
      <c r="AM183" t="s">
        <v>100</v>
      </c>
      <c r="AN183" t="s">
        <v>172</v>
      </c>
      <c r="AO183">
        <v>352</v>
      </c>
      <c r="AP183" t="s">
        <v>102</v>
      </c>
      <c r="AQ183">
        <v>0</v>
      </c>
      <c r="AR183">
        <v>441</v>
      </c>
      <c r="AS183">
        <v>793</v>
      </c>
      <c r="AT183" t="s">
        <v>103</v>
      </c>
      <c r="AU183" t="s">
        <v>97</v>
      </c>
      <c r="AV183" t="s">
        <v>105</v>
      </c>
      <c r="AW183" t="s">
        <v>106</v>
      </c>
      <c r="AX183">
        <v>901</v>
      </c>
      <c r="AY183">
        <v>901</v>
      </c>
      <c r="AZ183">
        <v>0</v>
      </c>
      <c r="BA183">
        <v>1802</v>
      </c>
      <c r="BB183">
        <v>0</v>
      </c>
      <c r="BC183">
        <v>0</v>
      </c>
      <c r="BD183">
        <v>1</v>
      </c>
      <c r="BE183">
        <v>1</v>
      </c>
      <c r="BF183">
        <v>4</v>
      </c>
      <c r="BG183">
        <v>1</v>
      </c>
      <c r="BH183" t="s">
        <v>98</v>
      </c>
      <c r="BI183">
        <v>9</v>
      </c>
      <c r="BJ183" t="s">
        <v>107</v>
      </c>
      <c r="BK183">
        <v>1</v>
      </c>
      <c r="BL183" t="s">
        <v>97</v>
      </c>
      <c r="BM183" t="s">
        <v>127</v>
      </c>
      <c r="BN183">
        <v>1920</v>
      </c>
      <c r="BO183" t="s">
        <v>102</v>
      </c>
      <c r="BP183">
        <v>1</v>
      </c>
      <c r="BQ183">
        <v>216</v>
      </c>
      <c r="BR183" t="s">
        <v>147</v>
      </c>
      <c r="BS183" t="s">
        <v>98</v>
      </c>
      <c r="BT183" t="s">
        <v>105</v>
      </c>
      <c r="BU183">
        <v>0</v>
      </c>
      <c r="BV183">
        <v>0</v>
      </c>
      <c r="BW183">
        <v>40</v>
      </c>
      <c r="BX183">
        <v>0</v>
      </c>
      <c r="BY183">
        <v>0</v>
      </c>
      <c r="BZ183">
        <v>0</v>
      </c>
      <c r="CA183" t="s">
        <v>83</v>
      </c>
      <c r="CB183" t="s">
        <v>83</v>
      </c>
      <c r="CC183" t="s">
        <v>83</v>
      </c>
      <c r="CD183">
        <v>0</v>
      </c>
      <c r="CE183">
        <v>7</v>
      </c>
      <c r="CF183">
        <v>2006</v>
      </c>
      <c r="CG183" t="str">
        <f t="shared" si="20"/>
        <v>7/2006</v>
      </c>
      <c r="CH183" t="s">
        <v>110</v>
      </c>
      <c r="CI183" t="s">
        <v>111</v>
      </c>
      <c r="CJ183" s="1">
        <v>200100</v>
      </c>
    </row>
    <row r="184" spans="1:88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 t="str">
        <f t="shared" si="16"/>
        <v>50's</v>
      </c>
      <c r="V184">
        <v>2006</v>
      </c>
      <c r="W184">
        <f t="shared" si="14"/>
        <v>49</v>
      </c>
      <c r="X184" t="str">
        <f t="shared" si="15"/>
        <v>Y</v>
      </c>
      <c r="Y184" t="str">
        <f t="shared" si="17"/>
        <v>Y</v>
      </c>
      <c r="Z184" t="str">
        <f t="shared" si="18"/>
        <v>Y</v>
      </c>
      <c r="AA184" t="str">
        <f t="shared" si="19"/>
        <v>Y</v>
      </c>
      <c r="AB184" t="s">
        <v>152</v>
      </c>
      <c r="AC184" t="s">
        <v>94</v>
      </c>
      <c r="AD184" t="s">
        <v>124</v>
      </c>
      <c r="AE184" t="s">
        <v>124</v>
      </c>
      <c r="AF184" t="s">
        <v>96</v>
      </c>
      <c r="AG184">
        <v>98</v>
      </c>
      <c r="AH184" t="s">
        <v>98</v>
      </c>
      <c r="AI184" t="s">
        <v>98</v>
      </c>
      <c r="AJ184" t="s">
        <v>99</v>
      </c>
      <c r="AK184" t="s">
        <v>83</v>
      </c>
      <c r="AL184" t="s">
        <v>83</v>
      </c>
      <c r="AM184" t="s">
        <v>83</v>
      </c>
      <c r="AN184" t="s">
        <v>83</v>
      </c>
      <c r="AO184">
        <v>0</v>
      </c>
      <c r="AP184" t="s">
        <v>83</v>
      </c>
      <c r="AQ184">
        <v>0</v>
      </c>
      <c r="AR184">
        <v>0</v>
      </c>
      <c r="AS184">
        <v>0</v>
      </c>
      <c r="AT184" t="s">
        <v>103</v>
      </c>
      <c r="AU184" t="s">
        <v>104</v>
      </c>
      <c r="AV184" t="s">
        <v>105</v>
      </c>
      <c r="AW184" t="s">
        <v>106</v>
      </c>
      <c r="AX184">
        <v>1340</v>
      </c>
      <c r="AY184">
        <v>0</v>
      </c>
      <c r="AZ184">
        <v>0</v>
      </c>
      <c r="BA184">
        <v>1340</v>
      </c>
      <c r="BB184">
        <v>0</v>
      </c>
      <c r="BC184">
        <v>0</v>
      </c>
      <c r="BD184">
        <v>1</v>
      </c>
      <c r="BE184">
        <v>0</v>
      </c>
      <c r="BF184">
        <v>3</v>
      </c>
      <c r="BG184">
        <v>1</v>
      </c>
      <c r="BH184" t="s">
        <v>98</v>
      </c>
      <c r="BI184">
        <v>7</v>
      </c>
      <c r="BJ184" t="s">
        <v>107</v>
      </c>
      <c r="BK184">
        <v>1</v>
      </c>
      <c r="BL184" t="s">
        <v>97</v>
      </c>
      <c r="BM184" t="s">
        <v>108</v>
      </c>
      <c r="BN184">
        <v>1957</v>
      </c>
      <c r="BO184" t="s">
        <v>109</v>
      </c>
      <c r="BP184">
        <v>1</v>
      </c>
      <c r="BQ184">
        <v>252</v>
      </c>
      <c r="BR184" t="s">
        <v>98</v>
      </c>
      <c r="BS184" t="s">
        <v>98</v>
      </c>
      <c r="BT184" t="s">
        <v>105</v>
      </c>
      <c r="BU184">
        <v>116</v>
      </c>
      <c r="BV184">
        <v>0</v>
      </c>
      <c r="BW184">
        <v>0</v>
      </c>
      <c r="BX184">
        <v>180</v>
      </c>
      <c r="BY184">
        <v>0</v>
      </c>
      <c r="BZ184">
        <v>0</v>
      </c>
      <c r="CA184" t="s">
        <v>83</v>
      </c>
      <c r="CB184" t="s">
        <v>134</v>
      </c>
      <c r="CC184" t="s">
        <v>83</v>
      </c>
      <c r="CD184">
        <v>0</v>
      </c>
      <c r="CE184">
        <v>6</v>
      </c>
      <c r="CF184">
        <v>2007</v>
      </c>
      <c r="CG184" t="str">
        <f t="shared" si="20"/>
        <v>6/2007</v>
      </c>
      <c r="CH184" t="s">
        <v>110</v>
      </c>
      <c r="CI184" t="s">
        <v>111</v>
      </c>
      <c r="CJ184" s="1">
        <v>120000</v>
      </c>
    </row>
    <row r="185" spans="1:88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 t="str">
        <f t="shared" si="16"/>
        <v>2000's</v>
      </c>
      <c r="V185">
        <v>2003</v>
      </c>
      <c r="W185">
        <f t="shared" si="14"/>
        <v>0</v>
      </c>
      <c r="X185" t="str">
        <f t="shared" si="15"/>
        <v>N</v>
      </c>
      <c r="Y185" t="str">
        <f t="shared" si="17"/>
        <v>N</v>
      </c>
      <c r="Z185" t="str">
        <f t="shared" si="18"/>
        <v>Y</v>
      </c>
      <c r="AA185" t="str">
        <f t="shared" si="19"/>
        <v>Y</v>
      </c>
      <c r="AB185" t="s">
        <v>93</v>
      </c>
      <c r="AC185" t="s">
        <v>94</v>
      </c>
      <c r="AD185" t="s">
        <v>95</v>
      </c>
      <c r="AE185" t="s">
        <v>95</v>
      </c>
      <c r="AF185" t="s">
        <v>117</v>
      </c>
      <c r="AG185">
        <v>0</v>
      </c>
      <c r="AH185" t="s">
        <v>98</v>
      </c>
      <c r="AI185" t="s">
        <v>98</v>
      </c>
      <c r="AJ185" t="s">
        <v>99</v>
      </c>
      <c r="AK185" t="s">
        <v>97</v>
      </c>
      <c r="AL185" t="s">
        <v>98</v>
      </c>
      <c r="AM185" t="s">
        <v>100</v>
      </c>
      <c r="AN185" t="s">
        <v>102</v>
      </c>
      <c r="AO185">
        <v>0</v>
      </c>
      <c r="AP185" t="s">
        <v>102</v>
      </c>
      <c r="AQ185">
        <v>0</v>
      </c>
      <c r="AR185">
        <v>1362</v>
      </c>
      <c r="AS185">
        <v>1362</v>
      </c>
      <c r="AT185" t="s">
        <v>103</v>
      </c>
      <c r="AU185" t="s">
        <v>104</v>
      </c>
      <c r="AV185" t="s">
        <v>105</v>
      </c>
      <c r="AW185" t="s">
        <v>106</v>
      </c>
      <c r="AX185">
        <v>1362</v>
      </c>
      <c r="AY185">
        <v>720</v>
      </c>
      <c r="AZ185">
        <v>0</v>
      </c>
      <c r="BA185">
        <v>2082</v>
      </c>
      <c r="BB185">
        <v>0</v>
      </c>
      <c r="BC185">
        <v>0</v>
      </c>
      <c r="BD185">
        <v>2</v>
      </c>
      <c r="BE185">
        <v>1</v>
      </c>
      <c r="BF185">
        <v>3</v>
      </c>
      <c r="BG185">
        <v>1</v>
      </c>
      <c r="BH185" t="s">
        <v>97</v>
      </c>
      <c r="BI185">
        <v>6</v>
      </c>
      <c r="BJ185" t="s">
        <v>194</v>
      </c>
      <c r="BK185">
        <v>0</v>
      </c>
      <c r="BL185" t="s">
        <v>83</v>
      </c>
      <c r="BM185" t="s">
        <v>127</v>
      </c>
      <c r="BN185">
        <v>2003</v>
      </c>
      <c r="BO185" t="s">
        <v>102</v>
      </c>
      <c r="BP185">
        <v>2</v>
      </c>
      <c r="BQ185">
        <v>484</v>
      </c>
      <c r="BR185" t="s">
        <v>98</v>
      </c>
      <c r="BS185" t="s">
        <v>98</v>
      </c>
      <c r="BT185" t="s">
        <v>177</v>
      </c>
      <c r="BU185">
        <v>280</v>
      </c>
      <c r="BV185">
        <v>238</v>
      </c>
      <c r="BW185">
        <v>0</v>
      </c>
      <c r="BX185">
        <v>0</v>
      </c>
      <c r="BY185">
        <v>0</v>
      </c>
      <c r="BZ185">
        <v>0</v>
      </c>
      <c r="CA185" t="s">
        <v>83</v>
      </c>
      <c r="CB185" t="s">
        <v>83</v>
      </c>
      <c r="CC185" t="s">
        <v>83</v>
      </c>
      <c r="CD185">
        <v>0</v>
      </c>
      <c r="CE185">
        <v>6</v>
      </c>
      <c r="CF185">
        <v>2008</v>
      </c>
      <c r="CG185" t="str">
        <f t="shared" si="20"/>
        <v>6/2008</v>
      </c>
      <c r="CH185" t="s">
        <v>110</v>
      </c>
      <c r="CI185" t="s">
        <v>111</v>
      </c>
      <c r="CJ185" s="1">
        <v>200000</v>
      </c>
    </row>
    <row r="186" spans="1:88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 t="str">
        <f t="shared" si="16"/>
        <v>1900's</v>
      </c>
      <c r="V186">
        <v>1991</v>
      </c>
      <c r="W186">
        <f t="shared" si="14"/>
        <v>83</v>
      </c>
      <c r="X186" t="str">
        <f t="shared" si="15"/>
        <v>Y</v>
      </c>
      <c r="Y186" t="str">
        <f t="shared" si="17"/>
        <v>N</v>
      </c>
      <c r="Z186" t="str">
        <f t="shared" si="18"/>
        <v>N</v>
      </c>
      <c r="AA186" t="str">
        <f t="shared" si="19"/>
        <v>N</v>
      </c>
      <c r="AB186" t="s">
        <v>93</v>
      </c>
      <c r="AC186" t="s">
        <v>94</v>
      </c>
      <c r="AD186" t="s">
        <v>186</v>
      </c>
      <c r="AE186" t="s">
        <v>161</v>
      </c>
      <c r="AF186" t="s">
        <v>117</v>
      </c>
      <c r="AG186">
        <v>0</v>
      </c>
      <c r="AH186" t="s">
        <v>98</v>
      </c>
      <c r="AI186" t="s">
        <v>98</v>
      </c>
      <c r="AJ186" t="s">
        <v>99</v>
      </c>
      <c r="AK186" t="s">
        <v>147</v>
      </c>
      <c r="AL186" t="s">
        <v>98</v>
      </c>
      <c r="AM186" t="s">
        <v>100</v>
      </c>
      <c r="AN186" t="s">
        <v>102</v>
      </c>
      <c r="AO186">
        <v>0</v>
      </c>
      <c r="AP186" t="s">
        <v>102</v>
      </c>
      <c r="AQ186">
        <v>0</v>
      </c>
      <c r="AR186">
        <v>504</v>
      </c>
      <c r="AS186">
        <v>504</v>
      </c>
      <c r="AT186" t="s">
        <v>103</v>
      </c>
      <c r="AU186" t="s">
        <v>97</v>
      </c>
      <c r="AV186" t="s">
        <v>105</v>
      </c>
      <c r="AW186" t="s">
        <v>106</v>
      </c>
      <c r="AX186">
        <v>936</v>
      </c>
      <c r="AY186">
        <v>316</v>
      </c>
      <c r="AZ186">
        <v>0</v>
      </c>
      <c r="BA186">
        <v>1252</v>
      </c>
      <c r="BB186">
        <v>0</v>
      </c>
      <c r="BC186">
        <v>0</v>
      </c>
      <c r="BD186">
        <v>1</v>
      </c>
      <c r="BE186">
        <v>0</v>
      </c>
      <c r="BF186">
        <v>3</v>
      </c>
      <c r="BG186">
        <v>1</v>
      </c>
      <c r="BH186" t="s">
        <v>98</v>
      </c>
      <c r="BI186">
        <v>5</v>
      </c>
      <c r="BJ186" t="s">
        <v>107</v>
      </c>
      <c r="BK186">
        <v>0</v>
      </c>
      <c r="BL186" t="s">
        <v>83</v>
      </c>
      <c r="BM186" t="s">
        <v>108</v>
      </c>
      <c r="BN186">
        <v>1986</v>
      </c>
      <c r="BO186" t="s">
        <v>102</v>
      </c>
      <c r="BP186">
        <v>2</v>
      </c>
      <c r="BQ186">
        <v>576</v>
      </c>
      <c r="BR186" t="s">
        <v>98</v>
      </c>
      <c r="BS186" t="s">
        <v>98</v>
      </c>
      <c r="BT186" t="s">
        <v>105</v>
      </c>
      <c r="BU186">
        <v>104</v>
      </c>
      <c r="BV186">
        <v>0</v>
      </c>
      <c r="BW186">
        <v>0</v>
      </c>
      <c r="BX186">
        <v>0</v>
      </c>
      <c r="BY186">
        <v>0</v>
      </c>
      <c r="BZ186">
        <v>0</v>
      </c>
      <c r="CA186" t="s">
        <v>83</v>
      </c>
      <c r="CB186" t="s">
        <v>134</v>
      </c>
      <c r="CC186" t="s">
        <v>83</v>
      </c>
      <c r="CD186">
        <v>0</v>
      </c>
      <c r="CE186">
        <v>6</v>
      </c>
      <c r="CF186">
        <v>2006</v>
      </c>
      <c r="CG186" t="str">
        <f t="shared" si="20"/>
        <v>6/2006</v>
      </c>
      <c r="CH186" t="s">
        <v>110</v>
      </c>
      <c r="CI186" t="s">
        <v>111</v>
      </c>
      <c r="CJ186" s="1">
        <v>127000</v>
      </c>
    </row>
    <row r="187" spans="1:88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 t="str">
        <f t="shared" si="16"/>
        <v>1890's</v>
      </c>
      <c r="V187">
        <v>1993</v>
      </c>
      <c r="W187">
        <f t="shared" si="14"/>
        <v>101</v>
      </c>
      <c r="X187" t="str">
        <f t="shared" si="15"/>
        <v>Y</v>
      </c>
      <c r="Y187" t="str">
        <f t="shared" si="17"/>
        <v>N</v>
      </c>
      <c r="Z187" t="str">
        <f t="shared" si="18"/>
        <v>N</v>
      </c>
      <c r="AA187" t="str">
        <f t="shared" si="19"/>
        <v>N</v>
      </c>
      <c r="AB187" t="s">
        <v>93</v>
      </c>
      <c r="AC187" t="s">
        <v>196</v>
      </c>
      <c r="AD187" t="s">
        <v>124</v>
      </c>
      <c r="AE187" t="s">
        <v>124</v>
      </c>
      <c r="AF187" t="s">
        <v>117</v>
      </c>
      <c r="AG187">
        <v>0</v>
      </c>
      <c r="AH187" t="s">
        <v>97</v>
      </c>
      <c r="AI187" t="s">
        <v>97</v>
      </c>
      <c r="AJ187" t="s">
        <v>126</v>
      </c>
      <c r="AK187" t="s">
        <v>98</v>
      </c>
      <c r="AL187" t="s">
        <v>98</v>
      </c>
      <c r="AM187" t="s">
        <v>121</v>
      </c>
      <c r="AN187" t="s">
        <v>102</v>
      </c>
      <c r="AO187">
        <v>0</v>
      </c>
      <c r="AP187" t="s">
        <v>102</v>
      </c>
      <c r="AQ187">
        <v>0</v>
      </c>
      <c r="AR187">
        <v>1107</v>
      </c>
      <c r="AS187">
        <v>1107</v>
      </c>
      <c r="AT187" t="s">
        <v>103</v>
      </c>
      <c r="AU187" t="s">
        <v>104</v>
      </c>
      <c r="AV187" t="s">
        <v>105</v>
      </c>
      <c r="AW187" t="s">
        <v>106</v>
      </c>
      <c r="AX187">
        <v>1518</v>
      </c>
      <c r="AY187">
        <v>1518</v>
      </c>
      <c r="AZ187">
        <v>572</v>
      </c>
      <c r="BA187">
        <v>3608</v>
      </c>
      <c r="BB187">
        <v>0</v>
      </c>
      <c r="BC187">
        <v>0</v>
      </c>
      <c r="BD187">
        <v>2</v>
      </c>
      <c r="BE187">
        <v>1</v>
      </c>
      <c r="BF187">
        <v>4</v>
      </c>
      <c r="BG187">
        <v>1</v>
      </c>
      <c r="BH187" t="s">
        <v>104</v>
      </c>
      <c r="BI187">
        <v>12</v>
      </c>
      <c r="BJ187" t="s">
        <v>107</v>
      </c>
      <c r="BK187">
        <v>2</v>
      </c>
      <c r="BL187" t="s">
        <v>98</v>
      </c>
      <c r="BM187" t="s">
        <v>127</v>
      </c>
      <c r="BN187">
        <v>1993</v>
      </c>
      <c r="BO187" t="s">
        <v>102</v>
      </c>
      <c r="BP187">
        <v>3</v>
      </c>
      <c r="BQ187">
        <v>840</v>
      </c>
      <c r="BR187" t="s">
        <v>104</v>
      </c>
      <c r="BS187" t="s">
        <v>98</v>
      </c>
      <c r="BT187" t="s">
        <v>105</v>
      </c>
      <c r="BU187">
        <v>0</v>
      </c>
      <c r="BV187">
        <v>260</v>
      </c>
      <c r="BW187">
        <v>0</v>
      </c>
      <c r="BX187">
        <v>0</v>
      </c>
      <c r="BY187">
        <v>410</v>
      </c>
      <c r="BZ187">
        <v>0</v>
      </c>
      <c r="CA187" t="s">
        <v>83</v>
      </c>
      <c r="CB187" t="s">
        <v>165</v>
      </c>
      <c r="CC187" t="s">
        <v>83</v>
      </c>
      <c r="CD187">
        <v>0</v>
      </c>
      <c r="CE187">
        <v>6</v>
      </c>
      <c r="CF187">
        <v>2006</v>
      </c>
      <c r="CG187" t="str">
        <f t="shared" si="20"/>
        <v>6/2006</v>
      </c>
      <c r="CH187" t="s">
        <v>110</v>
      </c>
      <c r="CI187" t="s">
        <v>111</v>
      </c>
      <c r="CJ187" s="1">
        <v>475000</v>
      </c>
    </row>
    <row r="188" spans="1:88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 t="str">
        <f t="shared" si="16"/>
        <v>90's</v>
      </c>
      <c r="V188">
        <v>1991</v>
      </c>
      <c r="W188">
        <f t="shared" si="14"/>
        <v>1</v>
      </c>
      <c r="X188" t="str">
        <f t="shared" si="15"/>
        <v>Y</v>
      </c>
      <c r="Y188" t="str">
        <f t="shared" si="17"/>
        <v>N</v>
      </c>
      <c r="Z188" t="str">
        <f t="shared" si="18"/>
        <v>N</v>
      </c>
      <c r="AA188" t="str">
        <f t="shared" si="19"/>
        <v>N</v>
      </c>
      <c r="AB188" t="s">
        <v>93</v>
      </c>
      <c r="AC188" t="s">
        <v>94</v>
      </c>
      <c r="AD188" t="s">
        <v>140</v>
      </c>
      <c r="AE188" t="s">
        <v>140</v>
      </c>
      <c r="AF188" t="s">
        <v>117</v>
      </c>
      <c r="AG188">
        <v>0</v>
      </c>
      <c r="AH188" t="s">
        <v>98</v>
      </c>
      <c r="AI188" t="s">
        <v>98</v>
      </c>
      <c r="AJ188" t="s">
        <v>99</v>
      </c>
      <c r="AK188" t="s">
        <v>97</v>
      </c>
      <c r="AL188" t="s">
        <v>98</v>
      </c>
      <c r="AM188" t="s">
        <v>130</v>
      </c>
      <c r="AN188" t="s">
        <v>101</v>
      </c>
      <c r="AO188">
        <v>611</v>
      </c>
      <c r="AP188" t="s">
        <v>102</v>
      </c>
      <c r="AQ188">
        <v>0</v>
      </c>
      <c r="AR188">
        <v>577</v>
      </c>
      <c r="AS188">
        <v>1188</v>
      </c>
      <c r="AT188" t="s">
        <v>103</v>
      </c>
      <c r="AU188" t="s">
        <v>104</v>
      </c>
      <c r="AV188" t="s">
        <v>105</v>
      </c>
      <c r="AW188" t="s">
        <v>106</v>
      </c>
      <c r="AX188">
        <v>1217</v>
      </c>
      <c r="AY188">
        <v>0</v>
      </c>
      <c r="AZ188">
        <v>0</v>
      </c>
      <c r="BA188">
        <v>1217</v>
      </c>
      <c r="BB188">
        <v>1</v>
      </c>
      <c r="BC188">
        <v>0</v>
      </c>
      <c r="BD188">
        <v>2</v>
      </c>
      <c r="BE188">
        <v>0</v>
      </c>
      <c r="BF188">
        <v>3</v>
      </c>
      <c r="BG188">
        <v>1</v>
      </c>
      <c r="BH188" t="s">
        <v>97</v>
      </c>
      <c r="BI188">
        <v>6</v>
      </c>
      <c r="BJ188" t="s">
        <v>107</v>
      </c>
      <c r="BK188">
        <v>0</v>
      </c>
      <c r="BL188" t="s">
        <v>83</v>
      </c>
      <c r="BM188" t="s">
        <v>108</v>
      </c>
      <c r="BN188">
        <v>1990</v>
      </c>
      <c r="BO188" t="s">
        <v>102</v>
      </c>
      <c r="BP188">
        <v>2</v>
      </c>
      <c r="BQ188">
        <v>497</v>
      </c>
      <c r="BR188" t="s">
        <v>98</v>
      </c>
      <c r="BS188" t="s">
        <v>98</v>
      </c>
      <c r="BT188" t="s">
        <v>105</v>
      </c>
      <c r="BU188">
        <v>168</v>
      </c>
      <c r="BV188">
        <v>27</v>
      </c>
      <c r="BW188">
        <v>0</v>
      </c>
      <c r="BX188">
        <v>0</v>
      </c>
      <c r="BY188">
        <v>0</v>
      </c>
      <c r="BZ188">
        <v>0</v>
      </c>
      <c r="CA188" t="s">
        <v>83</v>
      </c>
      <c r="CB188" t="s">
        <v>165</v>
      </c>
      <c r="CC188" t="s">
        <v>83</v>
      </c>
      <c r="CD188">
        <v>0</v>
      </c>
      <c r="CE188">
        <v>6</v>
      </c>
      <c r="CF188">
        <v>2009</v>
      </c>
      <c r="CG188" t="str">
        <f t="shared" si="20"/>
        <v>6/2009</v>
      </c>
      <c r="CH188" t="s">
        <v>110</v>
      </c>
      <c r="CI188" t="s">
        <v>111</v>
      </c>
      <c r="CJ188" s="1">
        <v>173000</v>
      </c>
    </row>
    <row r="189" spans="1:88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 t="str">
        <f t="shared" si="16"/>
        <v>10's</v>
      </c>
      <c r="V189">
        <v>1987</v>
      </c>
      <c r="W189">
        <f t="shared" si="14"/>
        <v>71</v>
      </c>
      <c r="X189" t="str">
        <f t="shared" si="15"/>
        <v>Y</v>
      </c>
      <c r="Y189" t="str">
        <f t="shared" si="17"/>
        <v>N</v>
      </c>
      <c r="Z189" t="str">
        <f t="shared" si="18"/>
        <v>N</v>
      </c>
      <c r="AA189" t="str">
        <f t="shared" si="19"/>
        <v>N</v>
      </c>
      <c r="AB189" t="s">
        <v>93</v>
      </c>
      <c r="AC189" t="s">
        <v>94</v>
      </c>
      <c r="AD189" t="s">
        <v>140</v>
      </c>
      <c r="AE189" t="s">
        <v>140</v>
      </c>
      <c r="AF189" t="s">
        <v>117</v>
      </c>
      <c r="AG189">
        <v>0</v>
      </c>
      <c r="AH189" t="s">
        <v>98</v>
      </c>
      <c r="AI189" t="s">
        <v>98</v>
      </c>
      <c r="AJ189" t="s">
        <v>118</v>
      </c>
      <c r="AK189" t="s">
        <v>147</v>
      </c>
      <c r="AL189" t="s">
        <v>98</v>
      </c>
      <c r="AM189" t="s">
        <v>100</v>
      </c>
      <c r="AN189" t="s">
        <v>102</v>
      </c>
      <c r="AO189">
        <v>0</v>
      </c>
      <c r="AP189" t="s">
        <v>102</v>
      </c>
      <c r="AQ189">
        <v>0</v>
      </c>
      <c r="AR189">
        <v>660</v>
      </c>
      <c r="AS189">
        <v>660</v>
      </c>
      <c r="AT189" t="s">
        <v>103</v>
      </c>
      <c r="AU189" t="s">
        <v>104</v>
      </c>
      <c r="AV189" t="s">
        <v>105</v>
      </c>
      <c r="AW189" t="s">
        <v>106</v>
      </c>
      <c r="AX189">
        <v>808</v>
      </c>
      <c r="AY189">
        <v>704</v>
      </c>
      <c r="AZ189">
        <v>144</v>
      </c>
      <c r="BA189">
        <v>1656</v>
      </c>
      <c r="BB189">
        <v>0</v>
      </c>
      <c r="BC189">
        <v>0</v>
      </c>
      <c r="BD189">
        <v>2</v>
      </c>
      <c r="BE189">
        <v>1</v>
      </c>
      <c r="BF189">
        <v>3</v>
      </c>
      <c r="BG189">
        <v>1</v>
      </c>
      <c r="BH189" t="s">
        <v>98</v>
      </c>
      <c r="BI189">
        <v>8</v>
      </c>
      <c r="BJ189" t="s">
        <v>224</v>
      </c>
      <c r="BK189">
        <v>0</v>
      </c>
      <c r="BL189" t="s">
        <v>83</v>
      </c>
      <c r="BM189" t="s">
        <v>127</v>
      </c>
      <c r="BN189">
        <v>1916</v>
      </c>
      <c r="BO189" t="s">
        <v>102</v>
      </c>
      <c r="BP189">
        <v>1</v>
      </c>
      <c r="BQ189">
        <v>180</v>
      </c>
      <c r="BR189" t="s">
        <v>147</v>
      </c>
      <c r="BS189" t="s">
        <v>147</v>
      </c>
      <c r="BT189" t="s">
        <v>177</v>
      </c>
      <c r="BU189">
        <v>0</v>
      </c>
      <c r="BV189">
        <v>0</v>
      </c>
      <c r="BW189">
        <v>0</v>
      </c>
      <c r="BX189">
        <v>140</v>
      </c>
      <c r="BY189">
        <v>0</v>
      </c>
      <c r="BZ189">
        <v>0</v>
      </c>
      <c r="CA189" t="s">
        <v>83</v>
      </c>
      <c r="CB189" t="s">
        <v>134</v>
      </c>
      <c r="CC189" t="s">
        <v>83</v>
      </c>
      <c r="CD189">
        <v>0</v>
      </c>
      <c r="CE189">
        <v>8</v>
      </c>
      <c r="CF189">
        <v>2009</v>
      </c>
      <c r="CG189" t="str">
        <f t="shared" si="20"/>
        <v>8/2009</v>
      </c>
      <c r="CH189" t="s">
        <v>110</v>
      </c>
      <c r="CI189" t="s">
        <v>111</v>
      </c>
      <c r="CJ189" s="1">
        <v>135000</v>
      </c>
    </row>
    <row r="190" spans="1:88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 t="str">
        <f t="shared" si="16"/>
        <v>70's</v>
      </c>
      <c r="V190">
        <v>1979</v>
      </c>
      <c r="W190">
        <f t="shared" si="14"/>
        <v>0</v>
      </c>
      <c r="X190" t="str">
        <f t="shared" si="15"/>
        <v>N</v>
      </c>
      <c r="Y190" t="str">
        <f t="shared" si="17"/>
        <v>N</v>
      </c>
      <c r="Z190" t="str">
        <f t="shared" si="18"/>
        <v>N</v>
      </c>
      <c r="AA190" t="str">
        <f t="shared" si="19"/>
        <v>N</v>
      </c>
      <c r="AB190" t="s">
        <v>93</v>
      </c>
      <c r="AC190" t="s">
        <v>94</v>
      </c>
      <c r="AD190" t="s">
        <v>161</v>
      </c>
      <c r="AE190" t="s">
        <v>161</v>
      </c>
      <c r="AF190" t="s">
        <v>137</v>
      </c>
      <c r="AG190">
        <v>275</v>
      </c>
      <c r="AH190" t="s">
        <v>98</v>
      </c>
      <c r="AI190" t="s">
        <v>98</v>
      </c>
      <c r="AJ190" t="s">
        <v>118</v>
      </c>
      <c r="AK190" t="s">
        <v>97</v>
      </c>
      <c r="AL190" t="s">
        <v>98</v>
      </c>
      <c r="AM190" t="s">
        <v>130</v>
      </c>
      <c r="AN190" t="s">
        <v>101</v>
      </c>
      <c r="AO190">
        <v>1086</v>
      </c>
      <c r="AP190" t="s">
        <v>102</v>
      </c>
      <c r="AQ190">
        <v>0</v>
      </c>
      <c r="AR190">
        <v>0</v>
      </c>
      <c r="AS190">
        <v>1086</v>
      </c>
      <c r="AT190" t="s">
        <v>103</v>
      </c>
      <c r="AU190" t="s">
        <v>98</v>
      </c>
      <c r="AV190" t="s">
        <v>105</v>
      </c>
      <c r="AW190" t="s">
        <v>106</v>
      </c>
      <c r="AX190">
        <v>1224</v>
      </c>
      <c r="AY190">
        <v>0</v>
      </c>
      <c r="AZ190">
        <v>0</v>
      </c>
      <c r="BA190">
        <v>1224</v>
      </c>
      <c r="BB190">
        <v>2</v>
      </c>
      <c r="BC190">
        <v>0</v>
      </c>
      <c r="BD190">
        <v>0</v>
      </c>
      <c r="BE190">
        <v>2</v>
      </c>
      <c r="BF190">
        <v>2</v>
      </c>
      <c r="BG190">
        <v>2</v>
      </c>
      <c r="BH190" t="s">
        <v>98</v>
      </c>
      <c r="BI190">
        <v>6</v>
      </c>
      <c r="BJ190" t="s">
        <v>107</v>
      </c>
      <c r="BK190">
        <v>2</v>
      </c>
      <c r="BL190" t="s">
        <v>98</v>
      </c>
      <c r="BM190" t="s">
        <v>127</v>
      </c>
      <c r="BN190">
        <v>1979</v>
      </c>
      <c r="BO190" t="s">
        <v>102</v>
      </c>
      <c r="BP190">
        <v>2</v>
      </c>
      <c r="BQ190">
        <v>528</v>
      </c>
      <c r="BR190" t="s">
        <v>98</v>
      </c>
      <c r="BS190" t="s">
        <v>98</v>
      </c>
      <c r="BT190" t="s">
        <v>105</v>
      </c>
      <c r="BU190">
        <v>120</v>
      </c>
      <c r="BV190">
        <v>0</v>
      </c>
      <c r="BW190">
        <v>0</v>
      </c>
      <c r="BX190">
        <v>0</v>
      </c>
      <c r="BY190">
        <v>0</v>
      </c>
      <c r="BZ190">
        <v>0</v>
      </c>
      <c r="CA190" t="s">
        <v>83</v>
      </c>
      <c r="CB190" t="s">
        <v>83</v>
      </c>
      <c r="CC190" t="s">
        <v>83</v>
      </c>
      <c r="CD190">
        <v>0</v>
      </c>
      <c r="CE190">
        <v>6</v>
      </c>
      <c r="CF190">
        <v>2009</v>
      </c>
      <c r="CG190" t="str">
        <f t="shared" si="20"/>
        <v>6/2009</v>
      </c>
      <c r="CH190" t="s">
        <v>110</v>
      </c>
      <c r="CI190" t="s">
        <v>210</v>
      </c>
      <c r="CJ190" s="1">
        <v>153337</v>
      </c>
    </row>
    <row r="191" spans="1:88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 t="str">
        <f t="shared" si="16"/>
        <v>2000's</v>
      </c>
      <c r="V191">
        <v>2002</v>
      </c>
      <c r="W191">
        <f t="shared" si="14"/>
        <v>1</v>
      </c>
      <c r="X191" t="str">
        <f t="shared" si="15"/>
        <v>Y</v>
      </c>
      <c r="Y191" t="str">
        <f t="shared" si="17"/>
        <v>N</v>
      </c>
      <c r="Z191" t="str">
        <f t="shared" si="18"/>
        <v>Y</v>
      </c>
      <c r="AA191" t="str">
        <f t="shared" si="19"/>
        <v>Y</v>
      </c>
      <c r="AB191" t="s">
        <v>93</v>
      </c>
      <c r="AC191" t="s">
        <v>94</v>
      </c>
      <c r="AD191" t="s">
        <v>180</v>
      </c>
      <c r="AE191" t="s">
        <v>181</v>
      </c>
      <c r="AF191" t="s">
        <v>117</v>
      </c>
      <c r="AG191">
        <v>0</v>
      </c>
      <c r="AH191" t="s">
        <v>97</v>
      </c>
      <c r="AI191" t="s">
        <v>98</v>
      </c>
      <c r="AJ191" t="s">
        <v>99</v>
      </c>
      <c r="AK191" t="s">
        <v>104</v>
      </c>
      <c r="AL191" t="s">
        <v>98</v>
      </c>
      <c r="AM191" t="s">
        <v>130</v>
      </c>
      <c r="AN191" t="s">
        <v>101</v>
      </c>
      <c r="AO191">
        <v>1153</v>
      </c>
      <c r="AP191" t="s">
        <v>102</v>
      </c>
      <c r="AQ191">
        <v>0</v>
      </c>
      <c r="AR191">
        <v>440</v>
      </c>
      <c r="AS191">
        <v>1593</v>
      </c>
      <c r="AT191" t="s">
        <v>103</v>
      </c>
      <c r="AU191" t="s">
        <v>104</v>
      </c>
      <c r="AV191" t="s">
        <v>105</v>
      </c>
      <c r="AW191" t="s">
        <v>106</v>
      </c>
      <c r="AX191">
        <v>1593</v>
      </c>
      <c r="AY191">
        <v>0</v>
      </c>
      <c r="AZ191">
        <v>0</v>
      </c>
      <c r="BA191">
        <v>1593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1</v>
      </c>
      <c r="BH191" t="s">
        <v>104</v>
      </c>
      <c r="BI191">
        <v>5</v>
      </c>
      <c r="BJ191" t="s">
        <v>107</v>
      </c>
      <c r="BK191">
        <v>1</v>
      </c>
      <c r="BL191" t="s">
        <v>97</v>
      </c>
      <c r="BM191" t="s">
        <v>108</v>
      </c>
      <c r="BN191">
        <v>2001</v>
      </c>
      <c r="BO191" t="s">
        <v>157</v>
      </c>
      <c r="BP191">
        <v>2</v>
      </c>
      <c r="BQ191">
        <v>682</v>
      </c>
      <c r="BR191" t="s">
        <v>98</v>
      </c>
      <c r="BS191" t="s">
        <v>98</v>
      </c>
      <c r="BT191" t="s">
        <v>105</v>
      </c>
      <c r="BU191">
        <v>0</v>
      </c>
      <c r="BV191">
        <v>120</v>
      </c>
      <c r="BW191">
        <v>0</v>
      </c>
      <c r="BX191">
        <v>0</v>
      </c>
      <c r="BY191">
        <v>224</v>
      </c>
      <c r="BZ191">
        <v>0</v>
      </c>
      <c r="CA191" t="s">
        <v>83</v>
      </c>
      <c r="CB191" t="s">
        <v>83</v>
      </c>
      <c r="CC191" t="s">
        <v>83</v>
      </c>
      <c r="CD191">
        <v>0</v>
      </c>
      <c r="CE191">
        <v>8</v>
      </c>
      <c r="CF191">
        <v>2008</v>
      </c>
      <c r="CG191" t="str">
        <f t="shared" si="20"/>
        <v>8/2008</v>
      </c>
      <c r="CH191" t="s">
        <v>110</v>
      </c>
      <c r="CI191" t="s">
        <v>111</v>
      </c>
      <c r="CJ191" s="1">
        <v>286000</v>
      </c>
    </row>
    <row r="192" spans="1:88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 t="str">
        <f t="shared" si="16"/>
        <v>30's</v>
      </c>
      <c r="V192">
        <v>1994</v>
      </c>
      <c r="W192">
        <f t="shared" si="14"/>
        <v>62</v>
      </c>
      <c r="X192" t="str">
        <f t="shared" si="15"/>
        <v>Y</v>
      </c>
      <c r="Y192" t="str">
        <f t="shared" si="17"/>
        <v>N</v>
      </c>
      <c r="Z192" t="str">
        <f t="shared" si="18"/>
        <v>N</v>
      </c>
      <c r="AA192" t="str">
        <f t="shared" si="19"/>
        <v>N</v>
      </c>
      <c r="AB192" t="s">
        <v>152</v>
      </c>
      <c r="AC192" t="s">
        <v>94</v>
      </c>
      <c r="AD192" t="s">
        <v>96</v>
      </c>
      <c r="AE192" t="s">
        <v>96</v>
      </c>
      <c r="AF192" t="s">
        <v>117</v>
      </c>
      <c r="AG192">
        <v>0</v>
      </c>
      <c r="AH192" t="s">
        <v>97</v>
      </c>
      <c r="AI192" t="s">
        <v>98</v>
      </c>
      <c r="AJ192" t="s">
        <v>118</v>
      </c>
      <c r="AK192" t="s">
        <v>97</v>
      </c>
      <c r="AL192" t="s">
        <v>97</v>
      </c>
      <c r="AM192" t="s">
        <v>100</v>
      </c>
      <c r="AN192" t="s">
        <v>153</v>
      </c>
      <c r="AO192">
        <v>297</v>
      </c>
      <c r="AP192" t="s">
        <v>102</v>
      </c>
      <c r="AQ192">
        <v>0</v>
      </c>
      <c r="AR192">
        <v>556</v>
      </c>
      <c r="AS192">
        <v>853</v>
      </c>
      <c r="AT192" t="s">
        <v>103</v>
      </c>
      <c r="AU192" t="s">
        <v>98</v>
      </c>
      <c r="AV192" t="s">
        <v>105</v>
      </c>
      <c r="AW192" t="s">
        <v>106</v>
      </c>
      <c r="AX192">
        <v>1549</v>
      </c>
      <c r="AY192">
        <v>1178</v>
      </c>
      <c r="AZ192">
        <v>0</v>
      </c>
      <c r="BA192">
        <v>2727</v>
      </c>
      <c r="BB192">
        <v>0</v>
      </c>
      <c r="BC192">
        <v>0</v>
      </c>
      <c r="BD192">
        <v>2</v>
      </c>
      <c r="BE192">
        <v>1</v>
      </c>
      <c r="BF192">
        <v>3</v>
      </c>
      <c r="BG192">
        <v>1</v>
      </c>
      <c r="BH192" t="s">
        <v>97</v>
      </c>
      <c r="BI192">
        <v>10</v>
      </c>
      <c r="BJ192" t="s">
        <v>221</v>
      </c>
      <c r="BK192">
        <v>2</v>
      </c>
      <c r="BL192" t="s">
        <v>98</v>
      </c>
      <c r="BM192" t="s">
        <v>127</v>
      </c>
      <c r="BN192">
        <v>1932</v>
      </c>
      <c r="BO192" t="s">
        <v>102</v>
      </c>
      <c r="BP192">
        <v>2</v>
      </c>
      <c r="BQ192">
        <v>440</v>
      </c>
      <c r="BR192" t="s">
        <v>98</v>
      </c>
      <c r="BS192" t="s">
        <v>98</v>
      </c>
      <c r="BT192" t="s">
        <v>105</v>
      </c>
      <c r="BU192">
        <v>0</v>
      </c>
      <c r="BV192">
        <v>74</v>
      </c>
      <c r="BW192">
        <v>0</v>
      </c>
      <c r="BX192">
        <v>0</v>
      </c>
      <c r="BY192">
        <v>0</v>
      </c>
      <c r="BZ192">
        <v>0</v>
      </c>
      <c r="CA192" t="s">
        <v>83</v>
      </c>
      <c r="CB192" t="s">
        <v>83</v>
      </c>
      <c r="CC192" t="s">
        <v>83</v>
      </c>
      <c r="CD192">
        <v>0</v>
      </c>
      <c r="CE192">
        <v>12</v>
      </c>
      <c r="CF192">
        <v>2007</v>
      </c>
      <c r="CG192" t="str">
        <f t="shared" si="20"/>
        <v>12/2007</v>
      </c>
      <c r="CH192" t="s">
        <v>110</v>
      </c>
      <c r="CI192" t="s">
        <v>111</v>
      </c>
      <c r="CJ192" s="1">
        <v>315000</v>
      </c>
    </row>
    <row r="193" spans="1:88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 t="str">
        <f t="shared" si="16"/>
        <v>70's</v>
      </c>
      <c r="V193">
        <v>2004</v>
      </c>
      <c r="W193">
        <f t="shared" si="14"/>
        <v>32</v>
      </c>
      <c r="X193" t="str">
        <f t="shared" si="15"/>
        <v>Y</v>
      </c>
      <c r="Y193" t="str">
        <f t="shared" si="17"/>
        <v>N</v>
      </c>
      <c r="Z193" t="str">
        <f t="shared" si="18"/>
        <v>Y</v>
      </c>
      <c r="AA193" t="str">
        <f t="shared" si="19"/>
        <v>Y</v>
      </c>
      <c r="AB193" t="s">
        <v>93</v>
      </c>
      <c r="AC193" t="s">
        <v>94</v>
      </c>
      <c r="AD193" t="s">
        <v>140</v>
      </c>
      <c r="AE193" t="s">
        <v>140</v>
      </c>
      <c r="AF193" t="s">
        <v>96</v>
      </c>
      <c r="AG193">
        <v>138</v>
      </c>
      <c r="AH193" t="s">
        <v>98</v>
      </c>
      <c r="AI193" t="s">
        <v>98</v>
      </c>
      <c r="AJ193" t="s">
        <v>118</v>
      </c>
      <c r="AK193" t="s">
        <v>98</v>
      </c>
      <c r="AL193" t="s">
        <v>98</v>
      </c>
      <c r="AM193" t="s">
        <v>100</v>
      </c>
      <c r="AN193" t="s">
        <v>119</v>
      </c>
      <c r="AO193">
        <v>626</v>
      </c>
      <c r="AP193" t="s">
        <v>102</v>
      </c>
      <c r="AQ193">
        <v>0</v>
      </c>
      <c r="AR193">
        <v>99</v>
      </c>
      <c r="AS193">
        <v>725</v>
      </c>
      <c r="AT193" t="s">
        <v>103</v>
      </c>
      <c r="AU193" t="s">
        <v>97</v>
      </c>
      <c r="AV193" t="s">
        <v>105</v>
      </c>
      <c r="AW193" t="s">
        <v>106</v>
      </c>
      <c r="AX193">
        <v>725</v>
      </c>
      <c r="AY193">
        <v>754</v>
      </c>
      <c r="AZ193">
        <v>0</v>
      </c>
      <c r="BA193">
        <v>1479</v>
      </c>
      <c r="BB193">
        <v>1</v>
      </c>
      <c r="BC193">
        <v>0</v>
      </c>
      <c r="BD193">
        <v>1</v>
      </c>
      <c r="BE193">
        <v>1</v>
      </c>
      <c r="BF193">
        <v>4</v>
      </c>
      <c r="BG193">
        <v>1</v>
      </c>
      <c r="BH193" t="s">
        <v>97</v>
      </c>
      <c r="BI193">
        <v>7</v>
      </c>
      <c r="BJ193" t="s">
        <v>107</v>
      </c>
      <c r="BK193">
        <v>0</v>
      </c>
      <c r="BL193" t="s">
        <v>83</v>
      </c>
      <c r="BM193" t="s">
        <v>108</v>
      </c>
      <c r="BN193">
        <v>1972</v>
      </c>
      <c r="BO193" t="s">
        <v>157</v>
      </c>
      <c r="BP193">
        <v>2</v>
      </c>
      <c r="BQ193">
        <v>484</v>
      </c>
      <c r="BR193" t="s">
        <v>98</v>
      </c>
      <c r="BS193" t="s">
        <v>98</v>
      </c>
      <c r="BT193" t="s">
        <v>105</v>
      </c>
      <c r="BU193">
        <v>0</v>
      </c>
      <c r="BV193">
        <v>32</v>
      </c>
      <c r="BW193">
        <v>0</v>
      </c>
      <c r="BX193">
        <v>0</v>
      </c>
      <c r="BY193">
        <v>0</v>
      </c>
      <c r="BZ193">
        <v>0</v>
      </c>
      <c r="CA193" t="s">
        <v>83</v>
      </c>
      <c r="CB193" t="s">
        <v>83</v>
      </c>
      <c r="CC193" t="s">
        <v>83</v>
      </c>
      <c r="CD193">
        <v>0</v>
      </c>
      <c r="CE193">
        <v>6</v>
      </c>
      <c r="CF193">
        <v>2007</v>
      </c>
      <c r="CG193" t="str">
        <f t="shared" si="20"/>
        <v>6/2007</v>
      </c>
      <c r="CH193" t="s">
        <v>110</v>
      </c>
      <c r="CI193" t="s">
        <v>111</v>
      </c>
      <c r="CJ193" s="1">
        <v>184000</v>
      </c>
    </row>
    <row r="194" spans="1:88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 t="str">
        <f t="shared" si="16"/>
        <v>90's</v>
      </c>
      <c r="V194">
        <v>1999</v>
      </c>
      <c r="W194">
        <f t="shared" ref="W194:W257" si="21">V194-T194</f>
        <v>0</v>
      </c>
      <c r="X194" t="str">
        <f t="shared" ref="X194:X257" si="22">IF($W194&gt;0, "Y", "N")</f>
        <v>N</v>
      </c>
      <c r="Y194" t="str">
        <f t="shared" si="17"/>
        <v>N</v>
      </c>
      <c r="Z194" t="str">
        <f t="shared" si="18"/>
        <v>N</v>
      </c>
      <c r="AA194" t="str">
        <f t="shared" si="19"/>
        <v>Y</v>
      </c>
      <c r="AB194" t="s">
        <v>93</v>
      </c>
      <c r="AC194" t="s">
        <v>94</v>
      </c>
      <c r="AD194" t="s">
        <v>95</v>
      </c>
      <c r="AE194" t="s">
        <v>95</v>
      </c>
      <c r="AF194" t="s">
        <v>117</v>
      </c>
      <c r="AG194">
        <v>0</v>
      </c>
      <c r="AH194" t="s">
        <v>97</v>
      </c>
      <c r="AI194" t="s">
        <v>98</v>
      </c>
      <c r="AJ194" t="s">
        <v>99</v>
      </c>
      <c r="AK194" t="s">
        <v>97</v>
      </c>
      <c r="AL194" t="s">
        <v>98</v>
      </c>
      <c r="AM194" t="s">
        <v>130</v>
      </c>
      <c r="AN194" t="s">
        <v>101</v>
      </c>
      <c r="AO194">
        <v>560</v>
      </c>
      <c r="AP194" t="s">
        <v>102</v>
      </c>
      <c r="AQ194">
        <v>0</v>
      </c>
      <c r="AR194">
        <v>871</v>
      </c>
      <c r="AS194">
        <v>1431</v>
      </c>
      <c r="AT194" t="s">
        <v>103</v>
      </c>
      <c r="AU194" t="s">
        <v>104</v>
      </c>
      <c r="AV194" t="s">
        <v>105</v>
      </c>
      <c r="AW194" t="s">
        <v>106</v>
      </c>
      <c r="AX194">
        <v>1431</v>
      </c>
      <c r="AY194">
        <v>0</v>
      </c>
      <c r="AZ194">
        <v>0</v>
      </c>
      <c r="BA194">
        <v>1431</v>
      </c>
      <c r="BB194">
        <v>1</v>
      </c>
      <c r="BC194">
        <v>0</v>
      </c>
      <c r="BD194">
        <v>2</v>
      </c>
      <c r="BE194">
        <v>0</v>
      </c>
      <c r="BF194">
        <v>3</v>
      </c>
      <c r="BG194">
        <v>1</v>
      </c>
      <c r="BH194" t="s">
        <v>97</v>
      </c>
      <c r="BI194">
        <v>6</v>
      </c>
      <c r="BJ194" t="s">
        <v>107</v>
      </c>
      <c r="BK194">
        <v>0</v>
      </c>
      <c r="BL194" t="s">
        <v>83</v>
      </c>
      <c r="BM194" t="s">
        <v>108</v>
      </c>
      <c r="BN194">
        <v>1999</v>
      </c>
      <c r="BO194" t="s">
        <v>157</v>
      </c>
      <c r="BP194">
        <v>2</v>
      </c>
      <c r="BQ194">
        <v>666</v>
      </c>
      <c r="BR194" t="s">
        <v>98</v>
      </c>
      <c r="BS194" t="s">
        <v>98</v>
      </c>
      <c r="BT194" t="s">
        <v>105</v>
      </c>
      <c r="BU194">
        <v>0</v>
      </c>
      <c r="BV194">
        <v>35</v>
      </c>
      <c r="BW194">
        <v>0</v>
      </c>
      <c r="BX194">
        <v>0</v>
      </c>
      <c r="BY194">
        <v>0</v>
      </c>
      <c r="BZ194">
        <v>0</v>
      </c>
      <c r="CA194" t="s">
        <v>83</v>
      </c>
      <c r="CB194" t="s">
        <v>83</v>
      </c>
      <c r="CC194" t="s">
        <v>83</v>
      </c>
      <c r="CD194">
        <v>0</v>
      </c>
      <c r="CE194">
        <v>9</v>
      </c>
      <c r="CF194">
        <v>2009</v>
      </c>
      <c r="CG194" t="str">
        <f t="shared" si="20"/>
        <v>9/2009</v>
      </c>
      <c r="CH194" t="s">
        <v>110</v>
      </c>
      <c r="CI194" t="s">
        <v>111</v>
      </c>
      <c r="CJ194" s="1">
        <v>192000</v>
      </c>
    </row>
    <row r="195" spans="1:88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 t="str">
        <f t="shared" ref="U195:U258" si="23">IF($T195&gt;=2010, "2010's", IF($T195&gt;=2000, "2000's", IF($T195&gt;=1990, "90's", IF($T195&gt;=1980, "80's", IF($T195&gt;=1970, "70's", IF($T195&gt;=1960, "60's", IF($T195&gt;=1950, "50's", IF($T195&gt;=1940, "40's", IF($T195&gt;=1930, "30's", IF($T195&gt;=1920, "20's", IF($T195&gt;1910, "10's", IF($T195&gt;=1900, "1900's", IF($T195&gt;=1890, "1890's", IF($T195&gt;=1880, "1880's", "1870's"))))))))))))))</f>
        <v>2000's</v>
      </c>
      <c r="V195">
        <v>2004</v>
      </c>
      <c r="W195">
        <f t="shared" si="21"/>
        <v>0</v>
      </c>
      <c r="X195" t="str">
        <f t="shared" si="22"/>
        <v>N</v>
      </c>
      <c r="Y195" t="str">
        <f t="shared" ref="Y195:Y258" si="24">IF($V195&gt;2004, "Y", "N")</f>
        <v>N</v>
      </c>
      <c r="Z195" t="str">
        <f t="shared" ref="Z195:Z258" si="25">IF($V195&gt;1999, "Y", "N")</f>
        <v>Y</v>
      </c>
      <c r="AA195" t="str">
        <f t="shared" ref="AA195:AA258" si="26">IF($V195&gt;1994, "Y", "N")</f>
        <v>Y</v>
      </c>
      <c r="AB195" t="s">
        <v>93</v>
      </c>
      <c r="AC195" t="s">
        <v>94</v>
      </c>
      <c r="AD195" t="s">
        <v>95</v>
      </c>
      <c r="AE195" t="s">
        <v>95</v>
      </c>
      <c r="AF195" t="s">
        <v>137</v>
      </c>
      <c r="AG195">
        <v>50</v>
      </c>
      <c r="AH195" t="s">
        <v>97</v>
      </c>
      <c r="AI195" t="s">
        <v>98</v>
      </c>
      <c r="AJ195" t="s">
        <v>99</v>
      </c>
      <c r="AK195" t="s">
        <v>97</v>
      </c>
      <c r="AL195" t="s">
        <v>98</v>
      </c>
      <c r="AM195" t="s">
        <v>100</v>
      </c>
      <c r="AN195" t="s">
        <v>102</v>
      </c>
      <c r="AO195">
        <v>0</v>
      </c>
      <c r="AP195" t="s">
        <v>102</v>
      </c>
      <c r="AQ195">
        <v>0</v>
      </c>
      <c r="AR195">
        <v>970</v>
      </c>
      <c r="AS195">
        <v>970</v>
      </c>
      <c r="AT195" t="s">
        <v>103</v>
      </c>
      <c r="AU195" t="s">
        <v>104</v>
      </c>
      <c r="AV195" t="s">
        <v>105</v>
      </c>
      <c r="AW195" t="s">
        <v>106</v>
      </c>
      <c r="AX195">
        <v>970</v>
      </c>
      <c r="AY195">
        <v>739</v>
      </c>
      <c r="AZ195">
        <v>0</v>
      </c>
      <c r="BA195">
        <v>1709</v>
      </c>
      <c r="BB195">
        <v>0</v>
      </c>
      <c r="BC195">
        <v>0</v>
      </c>
      <c r="BD195">
        <v>2</v>
      </c>
      <c r="BE195">
        <v>0</v>
      </c>
      <c r="BF195">
        <v>3</v>
      </c>
      <c r="BG195">
        <v>1</v>
      </c>
      <c r="BH195" t="s">
        <v>97</v>
      </c>
      <c r="BI195">
        <v>7</v>
      </c>
      <c r="BJ195" t="s">
        <v>221</v>
      </c>
      <c r="BK195">
        <v>0</v>
      </c>
      <c r="BL195" t="s">
        <v>83</v>
      </c>
      <c r="BM195" t="s">
        <v>127</v>
      </c>
      <c r="BN195">
        <v>2004</v>
      </c>
      <c r="BO195" t="s">
        <v>102</v>
      </c>
      <c r="BP195">
        <v>2</v>
      </c>
      <c r="BQ195">
        <v>380</v>
      </c>
      <c r="BR195" t="s">
        <v>98</v>
      </c>
      <c r="BS195" t="s">
        <v>98</v>
      </c>
      <c r="BT195" t="s">
        <v>105</v>
      </c>
      <c r="BU195">
        <v>0</v>
      </c>
      <c r="BV195">
        <v>40</v>
      </c>
      <c r="BW195">
        <v>0</v>
      </c>
      <c r="BX195">
        <v>0</v>
      </c>
      <c r="BY195">
        <v>0</v>
      </c>
      <c r="BZ195">
        <v>0</v>
      </c>
      <c r="CA195" t="s">
        <v>83</v>
      </c>
      <c r="CB195" t="s">
        <v>83</v>
      </c>
      <c r="CC195" t="s">
        <v>83</v>
      </c>
      <c r="CD195">
        <v>0</v>
      </c>
      <c r="CE195">
        <v>5</v>
      </c>
      <c r="CF195">
        <v>2006</v>
      </c>
      <c r="CG195" t="str">
        <f t="shared" ref="CG195:CG258" si="27">_xlfn.CONCAT(CE195, "/",CF195)</f>
        <v>5/2006</v>
      </c>
      <c r="CH195" t="s">
        <v>110</v>
      </c>
      <c r="CI195" t="s">
        <v>111</v>
      </c>
      <c r="CJ195" s="1">
        <v>130000</v>
      </c>
    </row>
    <row r="196" spans="1:88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 t="str">
        <f t="shared" si="23"/>
        <v>70's</v>
      </c>
      <c r="V196">
        <v>1972</v>
      </c>
      <c r="W196">
        <f t="shared" si="21"/>
        <v>0</v>
      </c>
      <c r="X196" t="str">
        <f t="shared" si="22"/>
        <v>N</v>
      </c>
      <c r="Y196" t="str">
        <f t="shared" si="24"/>
        <v>N</v>
      </c>
      <c r="Z196" t="str">
        <f t="shared" si="25"/>
        <v>N</v>
      </c>
      <c r="AA196" t="str">
        <f t="shared" si="26"/>
        <v>N</v>
      </c>
      <c r="AB196" t="s">
        <v>152</v>
      </c>
      <c r="AC196" t="s">
        <v>94</v>
      </c>
      <c r="AD196" t="s">
        <v>140</v>
      </c>
      <c r="AE196" t="s">
        <v>140</v>
      </c>
      <c r="AF196" t="s">
        <v>117</v>
      </c>
      <c r="AG196">
        <v>0</v>
      </c>
      <c r="AH196" t="s">
        <v>98</v>
      </c>
      <c r="AI196" t="s">
        <v>98</v>
      </c>
      <c r="AJ196" t="s">
        <v>118</v>
      </c>
      <c r="AK196" t="s">
        <v>98</v>
      </c>
      <c r="AL196" t="s">
        <v>98</v>
      </c>
      <c r="AM196" t="s">
        <v>130</v>
      </c>
      <c r="AN196" t="s">
        <v>119</v>
      </c>
      <c r="AO196">
        <v>390</v>
      </c>
      <c r="AP196" t="s">
        <v>102</v>
      </c>
      <c r="AQ196">
        <v>0</v>
      </c>
      <c r="AR196">
        <v>474</v>
      </c>
      <c r="AS196">
        <v>864</v>
      </c>
      <c r="AT196" t="s">
        <v>103</v>
      </c>
      <c r="AU196" t="s">
        <v>98</v>
      </c>
      <c r="AV196" t="s">
        <v>105</v>
      </c>
      <c r="AW196" t="s">
        <v>106</v>
      </c>
      <c r="AX196">
        <v>864</v>
      </c>
      <c r="AY196">
        <v>0</v>
      </c>
      <c r="AZ196">
        <v>0</v>
      </c>
      <c r="BA196">
        <v>864</v>
      </c>
      <c r="BB196">
        <v>0</v>
      </c>
      <c r="BC196">
        <v>0</v>
      </c>
      <c r="BD196">
        <v>1</v>
      </c>
      <c r="BE196">
        <v>0</v>
      </c>
      <c r="BF196">
        <v>3</v>
      </c>
      <c r="BG196">
        <v>1</v>
      </c>
      <c r="BH196" t="s">
        <v>98</v>
      </c>
      <c r="BI196">
        <v>5</v>
      </c>
      <c r="BJ196" t="s">
        <v>107</v>
      </c>
      <c r="BK196">
        <v>0</v>
      </c>
      <c r="BL196" t="s">
        <v>83</v>
      </c>
      <c r="BM196" t="s">
        <v>127</v>
      </c>
      <c r="BN196">
        <v>1989</v>
      </c>
      <c r="BO196" t="s">
        <v>102</v>
      </c>
      <c r="BP196">
        <v>1</v>
      </c>
      <c r="BQ196">
        <v>352</v>
      </c>
      <c r="BR196" t="s">
        <v>98</v>
      </c>
      <c r="BS196" t="s">
        <v>98</v>
      </c>
      <c r="BT196" t="s">
        <v>105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 t="s">
        <v>83</v>
      </c>
      <c r="CB196" t="s">
        <v>83</v>
      </c>
      <c r="CC196" t="s">
        <v>83</v>
      </c>
      <c r="CD196">
        <v>0</v>
      </c>
      <c r="CE196">
        <v>5</v>
      </c>
      <c r="CF196">
        <v>2008</v>
      </c>
      <c r="CG196" t="str">
        <f t="shared" si="27"/>
        <v>5/2008</v>
      </c>
      <c r="CH196" t="s">
        <v>110</v>
      </c>
      <c r="CI196" t="s">
        <v>111</v>
      </c>
      <c r="CJ196" s="1">
        <v>127000</v>
      </c>
    </row>
    <row r="197" spans="1:88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 t="str">
        <f t="shared" si="23"/>
        <v>70's</v>
      </c>
      <c r="V197">
        <v>1976</v>
      </c>
      <c r="W197">
        <f t="shared" si="21"/>
        <v>0</v>
      </c>
      <c r="X197" t="str">
        <f t="shared" si="22"/>
        <v>N</v>
      </c>
      <c r="Y197" t="str">
        <f t="shared" si="24"/>
        <v>N</v>
      </c>
      <c r="Z197" t="str">
        <f t="shared" si="25"/>
        <v>N</v>
      </c>
      <c r="AA197" t="str">
        <f t="shared" si="26"/>
        <v>N</v>
      </c>
      <c r="AB197" t="s">
        <v>93</v>
      </c>
      <c r="AC197" t="s">
        <v>94</v>
      </c>
      <c r="AD197" t="s">
        <v>161</v>
      </c>
      <c r="AE197" t="s">
        <v>226</v>
      </c>
      <c r="AF197" t="s">
        <v>117</v>
      </c>
      <c r="AG197">
        <v>0</v>
      </c>
      <c r="AH197" t="s">
        <v>98</v>
      </c>
      <c r="AI197" t="s">
        <v>98</v>
      </c>
      <c r="AJ197" t="s">
        <v>118</v>
      </c>
      <c r="AK197" t="s">
        <v>97</v>
      </c>
      <c r="AL197" t="s">
        <v>98</v>
      </c>
      <c r="AM197" t="s">
        <v>100</v>
      </c>
      <c r="AN197" t="s">
        <v>119</v>
      </c>
      <c r="AO197">
        <v>566</v>
      </c>
      <c r="AP197" t="s">
        <v>102</v>
      </c>
      <c r="AQ197">
        <v>0</v>
      </c>
      <c r="AR197">
        <v>289</v>
      </c>
      <c r="AS197">
        <v>855</v>
      </c>
      <c r="AT197" t="s">
        <v>103</v>
      </c>
      <c r="AU197" t="s">
        <v>98</v>
      </c>
      <c r="AV197" t="s">
        <v>105</v>
      </c>
      <c r="AW197" t="s">
        <v>106</v>
      </c>
      <c r="AX197">
        <v>855</v>
      </c>
      <c r="AY197">
        <v>601</v>
      </c>
      <c r="AZ197">
        <v>0</v>
      </c>
      <c r="BA197">
        <v>1456</v>
      </c>
      <c r="BB197">
        <v>0</v>
      </c>
      <c r="BC197">
        <v>0</v>
      </c>
      <c r="BD197">
        <v>2</v>
      </c>
      <c r="BE197">
        <v>1</v>
      </c>
      <c r="BF197">
        <v>3</v>
      </c>
      <c r="BG197">
        <v>1</v>
      </c>
      <c r="BH197" t="s">
        <v>98</v>
      </c>
      <c r="BI197">
        <v>7</v>
      </c>
      <c r="BJ197" t="s">
        <v>107</v>
      </c>
      <c r="BK197">
        <v>1</v>
      </c>
      <c r="BL197" t="s">
        <v>98</v>
      </c>
      <c r="BM197" t="s">
        <v>108</v>
      </c>
      <c r="BN197">
        <v>1976</v>
      </c>
      <c r="BO197" t="s">
        <v>102</v>
      </c>
      <c r="BP197">
        <v>2</v>
      </c>
      <c r="BQ197">
        <v>440</v>
      </c>
      <c r="BR197" t="s">
        <v>98</v>
      </c>
      <c r="BS197" t="s">
        <v>98</v>
      </c>
      <c r="BT197" t="s">
        <v>105</v>
      </c>
      <c r="BU197">
        <v>87</v>
      </c>
      <c r="BV197">
        <v>0</v>
      </c>
      <c r="BW197">
        <v>0</v>
      </c>
      <c r="BX197">
        <v>0</v>
      </c>
      <c r="BY197">
        <v>0</v>
      </c>
      <c r="BZ197">
        <v>0</v>
      </c>
      <c r="CA197" t="s">
        <v>83</v>
      </c>
      <c r="CB197" t="s">
        <v>83</v>
      </c>
      <c r="CC197" t="s">
        <v>83</v>
      </c>
      <c r="CD197">
        <v>0</v>
      </c>
      <c r="CE197">
        <v>7</v>
      </c>
      <c r="CF197">
        <v>2009</v>
      </c>
      <c r="CG197" t="str">
        <f t="shared" si="27"/>
        <v>7/2009</v>
      </c>
      <c r="CH197" t="s">
        <v>110</v>
      </c>
      <c r="CI197" t="s">
        <v>111</v>
      </c>
      <c r="CJ197" s="1">
        <v>148500</v>
      </c>
    </row>
    <row r="198" spans="1:88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 t="str">
        <f t="shared" si="23"/>
        <v>2000's</v>
      </c>
      <c r="V198">
        <v>2007</v>
      </c>
      <c r="W198">
        <f t="shared" si="21"/>
        <v>0</v>
      </c>
      <c r="X198" t="str">
        <f t="shared" si="22"/>
        <v>N</v>
      </c>
      <c r="Y198" t="str">
        <f t="shared" si="24"/>
        <v>Y</v>
      </c>
      <c r="Z198" t="str">
        <f t="shared" si="25"/>
        <v>Y</v>
      </c>
      <c r="AA198" t="str">
        <f t="shared" si="26"/>
        <v>Y</v>
      </c>
      <c r="AB198" t="s">
        <v>152</v>
      </c>
      <c r="AC198" t="s">
        <v>94</v>
      </c>
      <c r="AD198" t="s">
        <v>180</v>
      </c>
      <c r="AE198" t="s">
        <v>181</v>
      </c>
      <c r="AF198" t="s">
        <v>137</v>
      </c>
      <c r="AG198">
        <v>205</v>
      </c>
      <c r="AH198" t="s">
        <v>104</v>
      </c>
      <c r="AI198" t="s">
        <v>98</v>
      </c>
      <c r="AJ198" t="s">
        <v>99</v>
      </c>
      <c r="AK198" t="s">
        <v>104</v>
      </c>
      <c r="AL198" t="s">
        <v>98</v>
      </c>
      <c r="AM198" t="s">
        <v>100</v>
      </c>
      <c r="AN198" t="s">
        <v>101</v>
      </c>
      <c r="AO198">
        <v>1126</v>
      </c>
      <c r="AP198" t="s">
        <v>102</v>
      </c>
      <c r="AQ198">
        <v>0</v>
      </c>
      <c r="AR198">
        <v>600</v>
      </c>
      <c r="AS198">
        <v>1726</v>
      </c>
      <c r="AT198" t="s">
        <v>103</v>
      </c>
      <c r="AU198" t="s">
        <v>104</v>
      </c>
      <c r="AV198" t="s">
        <v>105</v>
      </c>
      <c r="AW198" t="s">
        <v>106</v>
      </c>
      <c r="AX198">
        <v>1726</v>
      </c>
      <c r="AY198">
        <v>0</v>
      </c>
      <c r="AZ198">
        <v>0</v>
      </c>
      <c r="BA198">
        <v>1726</v>
      </c>
      <c r="BB198">
        <v>1</v>
      </c>
      <c r="BC198">
        <v>0</v>
      </c>
      <c r="BD198">
        <v>2</v>
      </c>
      <c r="BE198">
        <v>0</v>
      </c>
      <c r="BF198">
        <v>3</v>
      </c>
      <c r="BG198">
        <v>1</v>
      </c>
      <c r="BH198" t="s">
        <v>104</v>
      </c>
      <c r="BI198">
        <v>8</v>
      </c>
      <c r="BJ198" t="s">
        <v>107</v>
      </c>
      <c r="BK198">
        <v>1</v>
      </c>
      <c r="BL198" t="s">
        <v>97</v>
      </c>
      <c r="BM198" t="s">
        <v>108</v>
      </c>
      <c r="BN198">
        <v>2007</v>
      </c>
      <c r="BO198" t="s">
        <v>157</v>
      </c>
      <c r="BP198">
        <v>3</v>
      </c>
      <c r="BQ198">
        <v>786</v>
      </c>
      <c r="BR198" t="s">
        <v>98</v>
      </c>
      <c r="BS198" t="s">
        <v>98</v>
      </c>
      <c r="BT198" t="s">
        <v>105</v>
      </c>
      <c r="BU198">
        <v>171</v>
      </c>
      <c r="BV198">
        <v>138</v>
      </c>
      <c r="BW198">
        <v>0</v>
      </c>
      <c r="BX198">
        <v>0</v>
      </c>
      <c r="BY198">
        <v>266</v>
      </c>
      <c r="BZ198">
        <v>0</v>
      </c>
      <c r="CA198" t="s">
        <v>83</v>
      </c>
      <c r="CB198" t="s">
        <v>83</v>
      </c>
      <c r="CC198" t="s">
        <v>83</v>
      </c>
      <c r="CD198">
        <v>0</v>
      </c>
      <c r="CE198">
        <v>9</v>
      </c>
      <c r="CF198">
        <v>2007</v>
      </c>
      <c r="CG198" t="str">
        <f t="shared" si="27"/>
        <v>9/2007</v>
      </c>
      <c r="CH198" t="s">
        <v>158</v>
      </c>
      <c r="CI198" t="s">
        <v>159</v>
      </c>
      <c r="CJ198" s="1">
        <v>311872</v>
      </c>
    </row>
    <row r="199" spans="1:88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 t="str">
        <f t="shared" si="23"/>
        <v>10's</v>
      </c>
      <c r="V199">
        <v>1990</v>
      </c>
      <c r="W199">
        <f t="shared" si="21"/>
        <v>72</v>
      </c>
      <c r="X199" t="str">
        <f t="shared" si="22"/>
        <v>Y</v>
      </c>
      <c r="Y199" t="str">
        <f t="shared" si="24"/>
        <v>N</v>
      </c>
      <c r="Z199" t="str">
        <f t="shared" si="25"/>
        <v>N</v>
      </c>
      <c r="AA199" t="str">
        <f t="shared" si="26"/>
        <v>N</v>
      </c>
      <c r="AB199" t="s">
        <v>93</v>
      </c>
      <c r="AC199" t="s">
        <v>94</v>
      </c>
      <c r="AD199" t="s">
        <v>203</v>
      </c>
      <c r="AE199" t="s">
        <v>203</v>
      </c>
      <c r="AF199" t="s">
        <v>117</v>
      </c>
      <c r="AG199">
        <v>0</v>
      </c>
      <c r="AH199" t="s">
        <v>97</v>
      </c>
      <c r="AI199" t="s">
        <v>97</v>
      </c>
      <c r="AJ199" t="s">
        <v>99</v>
      </c>
      <c r="AK199" t="s">
        <v>98</v>
      </c>
      <c r="AL199" t="s">
        <v>98</v>
      </c>
      <c r="AM199" t="s">
        <v>100</v>
      </c>
      <c r="AN199" t="s">
        <v>101</v>
      </c>
      <c r="AO199">
        <v>1036</v>
      </c>
      <c r="AP199" t="s">
        <v>172</v>
      </c>
      <c r="AQ199">
        <v>184</v>
      </c>
      <c r="AR199">
        <v>140</v>
      </c>
      <c r="AS199">
        <v>1360</v>
      </c>
      <c r="AT199" t="s">
        <v>103</v>
      </c>
      <c r="AU199" t="s">
        <v>97</v>
      </c>
      <c r="AV199" t="s">
        <v>105</v>
      </c>
      <c r="AW199" t="s">
        <v>106</v>
      </c>
      <c r="AX199">
        <v>1360</v>
      </c>
      <c r="AY199">
        <v>1360</v>
      </c>
      <c r="AZ199">
        <v>392</v>
      </c>
      <c r="BA199">
        <v>3112</v>
      </c>
      <c r="BB199">
        <v>1</v>
      </c>
      <c r="BC199">
        <v>1</v>
      </c>
      <c r="BD199">
        <v>2</v>
      </c>
      <c r="BE199">
        <v>0</v>
      </c>
      <c r="BF199">
        <v>4</v>
      </c>
      <c r="BG199">
        <v>1</v>
      </c>
      <c r="BH199" t="s">
        <v>97</v>
      </c>
      <c r="BI199">
        <v>8</v>
      </c>
      <c r="BJ199" t="s">
        <v>107</v>
      </c>
      <c r="BK199">
        <v>1</v>
      </c>
      <c r="BL199" t="s">
        <v>104</v>
      </c>
      <c r="BM199" t="s">
        <v>127</v>
      </c>
      <c r="BN199">
        <v>1918</v>
      </c>
      <c r="BO199" t="s">
        <v>102</v>
      </c>
      <c r="BP199">
        <v>2</v>
      </c>
      <c r="BQ199">
        <v>795</v>
      </c>
      <c r="BR199" t="s">
        <v>98</v>
      </c>
      <c r="BS199" t="s">
        <v>98</v>
      </c>
      <c r="BT199" t="s">
        <v>105</v>
      </c>
      <c r="BU199">
        <v>0</v>
      </c>
      <c r="BV199">
        <v>16</v>
      </c>
      <c r="BW199">
        <v>552</v>
      </c>
      <c r="BX199">
        <v>0</v>
      </c>
      <c r="BY199">
        <v>0</v>
      </c>
      <c r="BZ199">
        <v>512</v>
      </c>
      <c r="CA199" t="s">
        <v>104</v>
      </c>
      <c r="CB199" t="s">
        <v>165</v>
      </c>
      <c r="CC199" t="s">
        <v>83</v>
      </c>
      <c r="CD199">
        <v>0</v>
      </c>
      <c r="CE199">
        <v>3</v>
      </c>
      <c r="CF199">
        <v>2006</v>
      </c>
      <c r="CG199" t="str">
        <f t="shared" si="27"/>
        <v>3/2006</v>
      </c>
      <c r="CH199" t="s">
        <v>110</v>
      </c>
      <c r="CI199" t="s">
        <v>128</v>
      </c>
      <c r="CJ199" s="1">
        <v>235000</v>
      </c>
    </row>
    <row r="200" spans="1:88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 t="str">
        <f t="shared" si="23"/>
        <v>10's</v>
      </c>
      <c r="V200">
        <v>1950</v>
      </c>
      <c r="W200">
        <f t="shared" si="21"/>
        <v>38</v>
      </c>
      <c r="X200" t="str">
        <f t="shared" si="22"/>
        <v>Y</v>
      </c>
      <c r="Y200" t="str">
        <f t="shared" si="24"/>
        <v>N</v>
      </c>
      <c r="Z200" t="str">
        <f t="shared" si="25"/>
        <v>N</v>
      </c>
      <c r="AA200" t="str">
        <f t="shared" si="26"/>
        <v>N</v>
      </c>
      <c r="AB200" t="s">
        <v>93</v>
      </c>
      <c r="AC200" t="s">
        <v>94</v>
      </c>
      <c r="AD200" t="s">
        <v>124</v>
      </c>
      <c r="AE200" t="s">
        <v>124</v>
      </c>
      <c r="AF200" t="s">
        <v>117</v>
      </c>
      <c r="AG200">
        <v>0</v>
      </c>
      <c r="AH200" t="s">
        <v>98</v>
      </c>
      <c r="AI200" t="s">
        <v>98</v>
      </c>
      <c r="AJ200" t="s">
        <v>118</v>
      </c>
      <c r="AK200" t="s">
        <v>98</v>
      </c>
      <c r="AL200" t="s">
        <v>98</v>
      </c>
      <c r="AM200" t="s">
        <v>100</v>
      </c>
      <c r="AN200" t="s">
        <v>102</v>
      </c>
      <c r="AO200">
        <v>0</v>
      </c>
      <c r="AP200" t="s">
        <v>102</v>
      </c>
      <c r="AQ200">
        <v>0</v>
      </c>
      <c r="AR200">
        <v>755</v>
      </c>
      <c r="AS200">
        <v>755</v>
      </c>
      <c r="AT200" t="s">
        <v>103</v>
      </c>
      <c r="AU200" t="s">
        <v>104</v>
      </c>
      <c r="AV200" t="s">
        <v>105</v>
      </c>
      <c r="AW200" t="s">
        <v>106</v>
      </c>
      <c r="AX200">
        <v>929</v>
      </c>
      <c r="AY200">
        <v>929</v>
      </c>
      <c r="AZ200">
        <v>371</v>
      </c>
      <c r="BA200">
        <v>2229</v>
      </c>
      <c r="BB200">
        <v>0</v>
      </c>
      <c r="BC200">
        <v>0</v>
      </c>
      <c r="BD200">
        <v>1</v>
      </c>
      <c r="BE200">
        <v>0</v>
      </c>
      <c r="BF200">
        <v>5</v>
      </c>
      <c r="BG200">
        <v>1</v>
      </c>
      <c r="BH200" t="s">
        <v>98</v>
      </c>
      <c r="BI200">
        <v>8</v>
      </c>
      <c r="BJ200" t="s">
        <v>107</v>
      </c>
      <c r="BK200">
        <v>0</v>
      </c>
      <c r="BL200" t="s">
        <v>83</v>
      </c>
      <c r="BM200" t="s">
        <v>83</v>
      </c>
      <c r="BN200" t="s">
        <v>83</v>
      </c>
      <c r="BO200" t="s">
        <v>83</v>
      </c>
      <c r="BP200">
        <v>0</v>
      </c>
      <c r="BQ200">
        <v>0</v>
      </c>
      <c r="BR200" t="s">
        <v>83</v>
      </c>
      <c r="BS200" t="s">
        <v>83</v>
      </c>
      <c r="BT200" t="s">
        <v>105</v>
      </c>
      <c r="BU200">
        <v>0</v>
      </c>
      <c r="BV200">
        <v>198</v>
      </c>
      <c r="BW200">
        <v>30</v>
      </c>
      <c r="BX200">
        <v>0</v>
      </c>
      <c r="BY200">
        <v>0</v>
      </c>
      <c r="BZ200">
        <v>0</v>
      </c>
      <c r="CA200" t="s">
        <v>83</v>
      </c>
      <c r="CB200" t="s">
        <v>134</v>
      </c>
      <c r="CC200" t="s">
        <v>83</v>
      </c>
      <c r="CD200">
        <v>0</v>
      </c>
      <c r="CE200">
        <v>7</v>
      </c>
      <c r="CF200">
        <v>2009</v>
      </c>
      <c r="CG200" t="str">
        <f t="shared" si="27"/>
        <v>7/2009</v>
      </c>
      <c r="CH200" t="s">
        <v>110</v>
      </c>
      <c r="CI200" t="s">
        <v>128</v>
      </c>
      <c r="CJ200" s="1">
        <v>104000</v>
      </c>
    </row>
    <row r="201" spans="1:88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 t="str">
        <f t="shared" si="23"/>
        <v>2000's</v>
      </c>
      <c r="V201">
        <v>2005</v>
      </c>
      <c r="W201">
        <f t="shared" si="21"/>
        <v>1</v>
      </c>
      <c r="X201" t="str">
        <f t="shared" si="22"/>
        <v>Y</v>
      </c>
      <c r="Y201" t="str">
        <f t="shared" si="24"/>
        <v>Y</v>
      </c>
      <c r="Z201" t="str">
        <f t="shared" si="25"/>
        <v>Y</v>
      </c>
      <c r="AA201" t="str">
        <f t="shared" si="26"/>
        <v>Y</v>
      </c>
      <c r="AB201" t="s">
        <v>152</v>
      </c>
      <c r="AC201" t="s">
        <v>94</v>
      </c>
      <c r="AD201" t="s">
        <v>95</v>
      </c>
      <c r="AE201" t="s">
        <v>95</v>
      </c>
      <c r="AF201" t="s">
        <v>96</v>
      </c>
      <c r="AG201">
        <v>262</v>
      </c>
      <c r="AH201" t="s">
        <v>97</v>
      </c>
      <c r="AI201" t="s">
        <v>98</v>
      </c>
      <c r="AJ201" t="s">
        <v>99</v>
      </c>
      <c r="AK201" t="s">
        <v>104</v>
      </c>
      <c r="AL201" t="s">
        <v>98</v>
      </c>
      <c r="AM201" t="s">
        <v>130</v>
      </c>
      <c r="AN201" t="s">
        <v>101</v>
      </c>
      <c r="AO201">
        <v>1088</v>
      </c>
      <c r="AP201" t="s">
        <v>102</v>
      </c>
      <c r="AQ201">
        <v>0</v>
      </c>
      <c r="AR201">
        <v>625</v>
      </c>
      <c r="AS201">
        <v>1713</v>
      </c>
      <c r="AT201" t="s">
        <v>103</v>
      </c>
      <c r="AU201" t="s">
        <v>104</v>
      </c>
      <c r="AV201" t="s">
        <v>105</v>
      </c>
      <c r="AW201" t="s">
        <v>106</v>
      </c>
      <c r="AX201">
        <v>1713</v>
      </c>
      <c r="AY201">
        <v>0</v>
      </c>
      <c r="AZ201">
        <v>0</v>
      </c>
      <c r="BA201">
        <v>1713</v>
      </c>
      <c r="BB201">
        <v>1</v>
      </c>
      <c r="BC201">
        <v>0</v>
      </c>
      <c r="BD201">
        <v>2</v>
      </c>
      <c r="BE201">
        <v>0</v>
      </c>
      <c r="BF201">
        <v>3</v>
      </c>
      <c r="BG201">
        <v>1</v>
      </c>
      <c r="BH201" t="s">
        <v>104</v>
      </c>
      <c r="BI201">
        <v>7</v>
      </c>
      <c r="BJ201" t="s">
        <v>107</v>
      </c>
      <c r="BK201">
        <v>1</v>
      </c>
      <c r="BL201" t="s">
        <v>97</v>
      </c>
      <c r="BM201" t="s">
        <v>108</v>
      </c>
      <c r="BN201">
        <v>2004</v>
      </c>
      <c r="BO201" t="s">
        <v>157</v>
      </c>
      <c r="BP201">
        <v>3</v>
      </c>
      <c r="BQ201">
        <v>856</v>
      </c>
      <c r="BR201" t="s">
        <v>98</v>
      </c>
      <c r="BS201" t="s">
        <v>98</v>
      </c>
      <c r="BT201" t="s">
        <v>105</v>
      </c>
      <c r="BU201">
        <v>0</v>
      </c>
      <c r="BV201">
        <v>26</v>
      </c>
      <c r="BW201">
        <v>0</v>
      </c>
      <c r="BX201">
        <v>0</v>
      </c>
      <c r="BY201">
        <v>170</v>
      </c>
      <c r="BZ201">
        <v>0</v>
      </c>
      <c r="CA201" t="s">
        <v>83</v>
      </c>
      <c r="CB201" t="s">
        <v>83</v>
      </c>
      <c r="CC201" t="s">
        <v>83</v>
      </c>
      <c r="CD201">
        <v>0</v>
      </c>
      <c r="CE201">
        <v>1</v>
      </c>
      <c r="CF201">
        <v>2009</v>
      </c>
      <c r="CG201" t="str">
        <f t="shared" si="27"/>
        <v>1/2009</v>
      </c>
      <c r="CH201" t="s">
        <v>110</v>
      </c>
      <c r="CI201" t="s">
        <v>111</v>
      </c>
      <c r="CJ201" s="1">
        <v>274900</v>
      </c>
    </row>
    <row r="202" spans="1:88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 t="str">
        <f t="shared" si="23"/>
        <v>2000's</v>
      </c>
      <c r="V202">
        <v>2004</v>
      </c>
      <c r="W202">
        <f t="shared" si="21"/>
        <v>1</v>
      </c>
      <c r="X202" t="str">
        <f t="shared" si="22"/>
        <v>Y</v>
      </c>
      <c r="Y202" t="str">
        <f t="shared" si="24"/>
        <v>N</v>
      </c>
      <c r="Z202" t="str">
        <f t="shared" si="25"/>
        <v>Y</v>
      </c>
      <c r="AA202" t="str">
        <f t="shared" si="26"/>
        <v>Y</v>
      </c>
      <c r="AB202" t="s">
        <v>93</v>
      </c>
      <c r="AC202" t="s">
        <v>94</v>
      </c>
      <c r="AD202" t="s">
        <v>95</v>
      </c>
      <c r="AE202" t="s">
        <v>95</v>
      </c>
      <c r="AF202" t="s">
        <v>117</v>
      </c>
      <c r="AG202">
        <v>0</v>
      </c>
      <c r="AH202" t="s">
        <v>98</v>
      </c>
      <c r="AI202" t="s">
        <v>98</v>
      </c>
      <c r="AJ202" t="s">
        <v>99</v>
      </c>
      <c r="AK202" t="s">
        <v>97</v>
      </c>
      <c r="AL202" t="s">
        <v>98</v>
      </c>
      <c r="AM202" t="s">
        <v>100</v>
      </c>
      <c r="AN202" t="s">
        <v>102</v>
      </c>
      <c r="AO202">
        <v>0</v>
      </c>
      <c r="AP202" t="s">
        <v>102</v>
      </c>
      <c r="AQ202">
        <v>0</v>
      </c>
      <c r="AR202">
        <v>1121</v>
      </c>
      <c r="AS202">
        <v>1121</v>
      </c>
      <c r="AT202" t="s">
        <v>103</v>
      </c>
      <c r="AU202" t="s">
        <v>104</v>
      </c>
      <c r="AV202" t="s">
        <v>105</v>
      </c>
      <c r="AW202" t="s">
        <v>106</v>
      </c>
      <c r="AX202">
        <v>1121</v>
      </c>
      <c r="AY202">
        <v>0</v>
      </c>
      <c r="AZ202">
        <v>0</v>
      </c>
      <c r="BA202">
        <v>1121</v>
      </c>
      <c r="BB202">
        <v>0</v>
      </c>
      <c r="BC202">
        <v>0</v>
      </c>
      <c r="BD202">
        <v>2</v>
      </c>
      <c r="BE202">
        <v>0</v>
      </c>
      <c r="BF202">
        <v>2</v>
      </c>
      <c r="BG202">
        <v>1</v>
      </c>
      <c r="BH202" t="s">
        <v>98</v>
      </c>
      <c r="BI202">
        <v>5</v>
      </c>
      <c r="BJ202" t="s">
        <v>107</v>
      </c>
      <c r="BK202">
        <v>0</v>
      </c>
      <c r="BL202" t="s">
        <v>83</v>
      </c>
      <c r="BM202" t="s">
        <v>108</v>
      </c>
      <c r="BN202">
        <v>2003</v>
      </c>
      <c r="BO202" t="s">
        <v>109</v>
      </c>
      <c r="BP202">
        <v>2</v>
      </c>
      <c r="BQ202">
        <v>440</v>
      </c>
      <c r="BR202" t="s">
        <v>98</v>
      </c>
      <c r="BS202" t="s">
        <v>98</v>
      </c>
      <c r="BT202" t="s">
        <v>105</v>
      </c>
      <c r="BU202">
        <v>132</v>
      </c>
      <c r="BV202">
        <v>64</v>
      </c>
      <c r="BW202">
        <v>0</v>
      </c>
      <c r="BX202">
        <v>0</v>
      </c>
      <c r="BY202">
        <v>0</v>
      </c>
      <c r="BZ202">
        <v>0</v>
      </c>
      <c r="CA202" t="s">
        <v>83</v>
      </c>
      <c r="CB202" t="s">
        <v>83</v>
      </c>
      <c r="CC202" t="s">
        <v>83</v>
      </c>
      <c r="CD202">
        <v>0</v>
      </c>
      <c r="CE202">
        <v>3</v>
      </c>
      <c r="CF202">
        <v>2010</v>
      </c>
      <c r="CG202" t="str">
        <f t="shared" si="27"/>
        <v>3/2010</v>
      </c>
      <c r="CH202" t="s">
        <v>110</v>
      </c>
      <c r="CI202" t="s">
        <v>111</v>
      </c>
      <c r="CJ202" s="1">
        <v>140000</v>
      </c>
    </row>
    <row r="203" spans="1:88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 t="str">
        <f t="shared" si="23"/>
        <v>70's</v>
      </c>
      <c r="V203">
        <v>1977</v>
      </c>
      <c r="W203">
        <f t="shared" si="21"/>
        <v>0</v>
      </c>
      <c r="X203" t="str">
        <f t="shared" si="22"/>
        <v>N</v>
      </c>
      <c r="Y203" t="str">
        <f t="shared" si="24"/>
        <v>N</v>
      </c>
      <c r="Z203" t="str">
        <f t="shared" si="25"/>
        <v>N</v>
      </c>
      <c r="AA203" t="str">
        <f t="shared" si="26"/>
        <v>N</v>
      </c>
      <c r="AB203" t="s">
        <v>93</v>
      </c>
      <c r="AC203" t="s">
        <v>94</v>
      </c>
      <c r="AD203" t="s">
        <v>161</v>
      </c>
      <c r="AE203" t="s">
        <v>161</v>
      </c>
      <c r="AF203" t="s">
        <v>117</v>
      </c>
      <c r="AG203">
        <v>0</v>
      </c>
      <c r="AH203" t="s">
        <v>98</v>
      </c>
      <c r="AI203" t="s">
        <v>98</v>
      </c>
      <c r="AJ203" t="s">
        <v>118</v>
      </c>
      <c r="AK203" t="s">
        <v>98</v>
      </c>
      <c r="AL203" t="s">
        <v>98</v>
      </c>
      <c r="AM203" t="s">
        <v>100</v>
      </c>
      <c r="AN203" t="s">
        <v>119</v>
      </c>
      <c r="AO203">
        <v>641</v>
      </c>
      <c r="AP203" t="s">
        <v>172</v>
      </c>
      <c r="AQ203">
        <v>279</v>
      </c>
      <c r="AR203">
        <v>276</v>
      </c>
      <c r="AS203">
        <v>1196</v>
      </c>
      <c r="AT203" t="s">
        <v>103</v>
      </c>
      <c r="AU203" t="s">
        <v>98</v>
      </c>
      <c r="AV203" t="s">
        <v>105</v>
      </c>
      <c r="AW203" t="s">
        <v>106</v>
      </c>
      <c r="AX203">
        <v>1279</v>
      </c>
      <c r="AY203">
        <v>0</v>
      </c>
      <c r="AZ203">
        <v>0</v>
      </c>
      <c r="BA203">
        <v>1279</v>
      </c>
      <c r="BB203">
        <v>0</v>
      </c>
      <c r="BC203">
        <v>1</v>
      </c>
      <c r="BD203">
        <v>2</v>
      </c>
      <c r="BE203">
        <v>0</v>
      </c>
      <c r="BF203">
        <v>3</v>
      </c>
      <c r="BG203">
        <v>1</v>
      </c>
      <c r="BH203" t="s">
        <v>98</v>
      </c>
      <c r="BI203">
        <v>6</v>
      </c>
      <c r="BJ203" t="s">
        <v>107</v>
      </c>
      <c r="BK203">
        <v>2</v>
      </c>
      <c r="BL203" t="s">
        <v>147</v>
      </c>
      <c r="BM203" t="s">
        <v>127</v>
      </c>
      <c r="BN203">
        <v>1980</v>
      </c>
      <c r="BO203" t="s">
        <v>102</v>
      </c>
      <c r="BP203">
        <v>2</v>
      </c>
      <c r="BQ203">
        <v>473</v>
      </c>
      <c r="BR203" t="s">
        <v>98</v>
      </c>
      <c r="BS203" t="s">
        <v>98</v>
      </c>
      <c r="BT203" t="s">
        <v>105</v>
      </c>
      <c r="BU203">
        <v>238</v>
      </c>
      <c r="BV203">
        <v>83</v>
      </c>
      <c r="BW203">
        <v>0</v>
      </c>
      <c r="BX203">
        <v>0</v>
      </c>
      <c r="BY203">
        <v>0</v>
      </c>
      <c r="BZ203">
        <v>0</v>
      </c>
      <c r="CA203" t="s">
        <v>83</v>
      </c>
      <c r="CB203" t="s">
        <v>134</v>
      </c>
      <c r="CC203" t="s">
        <v>83</v>
      </c>
      <c r="CD203">
        <v>0</v>
      </c>
      <c r="CE203">
        <v>2</v>
      </c>
      <c r="CF203">
        <v>2008</v>
      </c>
      <c r="CG203" t="str">
        <f t="shared" si="27"/>
        <v>2/2008</v>
      </c>
      <c r="CH203" t="s">
        <v>110</v>
      </c>
      <c r="CI203" t="s">
        <v>111</v>
      </c>
      <c r="CJ203" s="1">
        <v>171500</v>
      </c>
    </row>
    <row r="204" spans="1:88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 t="str">
        <f t="shared" si="23"/>
        <v>20's</v>
      </c>
      <c r="V204">
        <v>1950</v>
      </c>
      <c r="W204">
        <f t="shared" si="21"/>
        <v>26</v>
      </c>
      <c r="X204" t="str">
        <f t="shared" si="22"/>
        <v>Y</v>
      </c>
      <c r="Y204" t="str">
        <f t="shared" si="24"/>
        <v>N</v>
      </c>
      <c r="Z204" t="str">
        <f t="shared" si="25"/>
        <v>N</v>
      </c>
      <c r="AA204" t="str">
        <f t="shared" si="26"/>
        <v>N</v>
      </c>
      <c r="AB204" t="s">
        <v>93</v>
      </c>
      <c r="AC204" t="s">
        <v>94</v>
      </c>
      <c r="AD204" t="s">
        <v>116</v>
      </c>
      <c r="AE204" t="s">
        <v>116</v>
      </c>
      <c r="AF204" t="s">
        <v>117</v>
      </c>
      <c r="AG204">
        <v>0</v>
      </c>
      <c r="AH204" t="s">
        <v>98</v>
      </c>
      <c r="AI204" t="s">
        <v>97</v>
      </c>
      <c r="AJ204" t="s">
        <v>126</v>
      </c>
      <c r="AK204" t="s">
        <v>147</v>
      </c>
      <c r="AL204" t="s">
        <v>98</v>
      </c>
      <c r="AM204" t="s">
        <v>100</v>
      </c>
      <c r="AN204" t="s">
        <v>172</v>
      </c>
      <c r="AO204">
        <v>617</v>
      </c>
      <c r="AP204" t="s">
        <v>102</v>
      </c>
      <c r="AQ204">
        <v>0</v>
      </c>
      <c r="AR204">
        <v>0</v>
      </c>
      <c r="AS204">
        <v>617</v>
      </c>
      <c r="AT204" t="s">
        <v>103</v>
      </c>
      <c r="AU204" t="s">
        <v>97</v>
      </c>
      <c r="AV204" t="s">
        <v>105</v>
      </c>
      <c r="AW204" t="s">
        <v>106</v>
      </c>
      <c r="AX204">
        <v>865</v>
      </c>
      <c r="AY204">
        <v>445</v>
      </c>
      <c r="AZ204">
        <v>0</v>
      </c>
      <c r="BA204">
        <v>1310</v>
      </c>
      <c r="BB204">
        <v>0</v>
      </c>
      <c r="BC204">
        <v>0</v>
      </c>
      <c r="BD204">
        <v>2</v>
      </c>
      <c r="BE204">
        <v>0</v>
      </c>
      <c r="BF204">
        <v>2</v>
      </c>
      <c r="BG204">
        <v>1</v>
      </c>
      <c r="BH204" t="s">
        <v>98</v>
      </c>
      <c r="BI204">
        <v>6</v>
      </c>
      <c r="BJ204" t="s">
        <v>146</v>
      </c>
      <c r="BK204">
        <v>0</v>
      </c>
      <c r="BL204" t="s">
        <v>83</v>
      </c>
      <c r="BM204" t="s">
        <v>108</v>
      </c>
      <c r="BN204">
        <v>1924</v>
      </c>
      <c r="BO204" t="s">
        <v>102</v>
      </c>
      <c r="BP204">
        <v>1</v>
      </c>
      <c r="BQ204">
        <v>398</v>
      </c>
      <c r="BR204" t="s">
        <v>98</v>
      </c>
      <c r="BS204" t="s">
        <v>98</v>
      </c>
      <c r="BT204" t="s">
        <v>105</v>
      </c>
      <c r="BU204">
        <v>0</v>
      </c>
      <c r="BV204">
        <v>0</v>
      </c>
      <c r="BW204">
        <v>126</v>
      </c>
      <c r="BX204">
        <v>0</v>
      </c>
      <c r="BY204">
        <v>0</v>
      </c>
      <c r="BZ204">
        <v>0</v>
      </c>
      <c r="CA204" t="s">
        <v>83</v>
      </c>
      <c r="CB204" t="s">
        <v>83</v>
      </c>
      <c r="CC204" t="s">
        <v>83</v>
      </c>
      <c r="CD204">
        <v>0</v>
      </c>
      <c r="CE204">
        <v>5</v>
      </c>
      <c r="CF204">
        <v>2006</v>
      </c>
      <c r="CG204" t="str">
        <f t="shared" si="27"/>
        <v>5/2006</v>
      </c>
      <c r="CH204" t="s">
        <v>173</v>
      </c>
      <c r="CI204" t="s">
        <v>111</v>
      </c>
      <c r="CJ204" s="1">
        <v>112000</v>
      </c>
    </row>
    <row r="205" spans="1:88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 t="str">
        <f t="shared" si="23"/>
        <v>2000's</v>
      </c>
      <c r="V205">
        <v>2004</v>
      </c>
      <c r="W205">
        <f t="shared" si="21"/>
        <v>0</v>
      </c>
      <c r="X205" t="str">
        <f t="shared" si="22"/>
        <v>N</v>
      </c>
      <c r="Y205" t="str">
        <f t="shared" si="24"/>
        <v>N</v>
      </c>
      <c r="Z205" t="str">
        <f t="shared" si="25"/>
        <v>Y</v>
      </c>
      <c r="AA205" t="str">
        <f t="shared" si="26"/>
        <v>Y</v>
      </c>
      <c r="AB205" t="s">
        <v>93</v>
      </c>
      <c r="AC205" t="s">
        <v>94</v>
      </c>
      <c r="AD205" t="s">
        <v>95</v>
      </c>
      <c r="AE205" t="s">
        <v>95</v>
      </c>
      <c r="AF205" t="s">
        <v>96</v>
      </c>
      <c r="AG205">
        <v>205</v>
      </c>
      <c r="AH205" t="s">
        <v>97</v>
      </c>
      <c r="AI205" t="s">
        <v>98</v>
      </c>
      <c r="AJ205" t="s">
        <v>99</v>
      </c>
      <c r="AK205" t="s">
        <v>97</v>
      </c>
      <c r="AL205" t="s">
        <v>98</v>
      </c>
      <c r="AM205" t="s">
        <v>130</v>
      </c>
      <c r="AN205" t="s">
        <v>101</v>
      </c>
      <c r="AO205">
        <v>662</v>
      </c>
      <c r="AP205" t="s">
        <v>102</v>
      </c>
      <c r="AQ205">
        <v>0</v>
      </c>
      <c r="AR205">
        <v>186</v>
      </c>
      <c r="AS205">
        <v>848</v>
      </c>
      <c r="AT205" t="s">
        <v>103</v>
      </c>
      <c r="AU205" t="s">
        <v>104</v>
      </c>
      <c r="AV205" t="s">
        <v>105</v>
      </c>
      <c r="AW205" t="s">
        <v>106</v>
      </c>
      <c r="AX205">
        <v>848</v>
      </c>
      <c r="AY205">
        <v>0</v>
      </c>
      <c r="AZ205">
        <v>0</v>
      </c>
      <c r="BA205">
        <v>848</v>
      </c>
      <c r="BB205">
        <v>1</v>
      </c>
      <c r="BC205">
        <v>0</v>
      </c>
      <c r="BD205">
        <v>1</v>
      </c>
      <c r="BE205">
        <v>0</v>
      </c>
      <c r="BF205">
        <v>1</v>
      </c>
      <c r="BG205">
        <v>1</v>
      </c>
      <c r="BH205" t="s">
        <v>97</v>
      </c>
      <c r="BI205">
        <v>3</v>
      </c>
      <c r="BJ205" t="s">
        <v>107</v>
      </c>
      <c r="BK205">
        <v>1</v>
      </c>
      <c r="BL205" t="s">
        <v>97</v>
      </c>
      <c r="BM205" t="s">
        <v>108</v>
      </c>
      <c r="BN205">
        <v>2004</v>
      </c>
      <c r="BO205" t="s">
        <v>109</v>
      </c>
      <c r="BP205">
        <v>2</v>
      </c>
      <c r="BQ205">
        <v>420</v>
      </c>
      <c r="BR205" t="s">
        <v>98</v>
      </c>
      <c r="BS205" t="s">
        <v>98</v>
      </c>
      <c r="BT205" t="s">
        <v>105</v>
      </c>
      <c r="BU205">
        <v>149</v>
      </c>
      <c r="BV205">
        <v>0</v>
      </c>
      <c r="BW205">
        <v>0</v>
      </c>
      <c r="BX205">
        <v>0</v>
      </c>
      <c r="BY205">
        <v>0</v>
      </c>
      <c r="BZ205">
        <v>0</v>
      </c>
      <c r="CA205" t="s">
        <v>83</v>
      </c>
      <c r="CB205" t="s">
        <v>83</v>
      </c>
      <c r="CC205" t="s">
        <v>83</v>
      </c>
      <c r="CD205">
        <v>0</v>
      </c>
      <c r="CE205">
        <v>1</v>
      </c>
      <c r="CF205">
        <v>2008</v>
      </c>
      <c r="CG205" t="str">
        <f t="shared" si="27"/>
        <v>1/2008</v>
      </c>
      <c r="CH205" t="s">
        <v>110</v>
      </c>
      <c r="CI205" t="s">
        <v>111</v>
      </c>
      <c r="CJ205" s="1">
        <v>149000</v>
      </c>
    </row>
    <row r="206" spans="1:88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 t="str">
        <f t="shared" si="23"/>
        <v>40's</v>
      </c>
      <c r="V206">
        <v>1950</v>
      </c>
      <c r="W206">
        <f t="shared" si="21"/>
        <v>3</v>
      </c>
      <c r="X206" t="str">
        <f t="shared" si="22"/>
        <v>Y</v>
      </c>
      <c r="Y206" t="str">
        <f t="shared" si="24"/>
        <v>N</v>
      </c>
      <c r="Z206" t="str">
        <f t="shared" si="25"/>
        <v>N</v>
      </c>
      <c r="AA206" t="str">
        <f t="shared" si="26"/>
        <v>N</v>
      </c>
      <c r="AB206" t="s">
        <v>93</v>
      </c>
      <c r="AC206" t="s">
        <v>94</v>
      </c>
      <c r="AD206" t="s">
        <v>186</v>
      </c>
      <c r="AE206" t="s">
        <v>186</v>
      </c>
      <c r="AF206" t="s">
        <v>117</v>
      </c>
      <c r="AG206">
        <v>0</v>
      </c>
      <c r="AH206" t="s">
        <v>98</v>
      </c>
      <c r="AI206" t="s">
        <v>98</v>
      </c>
      <c r="AJ206" t="s">
        <v>118</v>
      </c>
      <c r="AK206" t="s">
        <v>98</v>
      </c>
      <c r="AL206" t="s">
        <v>98</v>
      </c>
      <c r="AM206" t="s">
        <v>100</v>
      </c>
      <c r="AN206" t="s">
        <v>172</v>
      </c>
      <c r="AO206">
        <v>312</v>
      </c>
      <c r="AP206" t="s">
        <v>102</v>
      </c>
      <c r="AQ206">
        <v>0</v>
      </c>
      <c r="AR206">
        <v>408</v>
      </c>
      <c r="AS206">
        <v>720</v>
      </c>
      <c r="AT206" t="s">
        <v>103</v>
      </c>
      <c r="AU206" t="s">
        <v>98</v>
      </c>
      <c r="AV206" t="s">
        <v>105</v>
      </c>
      <c r="AW206" t="s">
        <v>106</v>
      </c>
      <c r="AX206">
        <v>720</v>
      </c>
      <c r="AY206">
        <v>564</v>
      </c>
      <c r="AZ206">
        <v>0</v>
      </c>
      <c r="BA206">
        <v>1284</v>
      </c>
      <c r="BB206">
        <v>0</v>
      </c>
      <c r="BC206">
        <v>0</v>
      </c>
      <c r="BD206">
        <v>1</v>
      </c>
      <c r="BE206">
        <v>1</v>
      </c>
      <c r="BF206">
        <v>2</v>
      </c>
      <c r="BG206">
        <v>1</v>
      </c>
      <c r="BH206" t="s">
        <v>98</v>
      </c>
      <c r="BI206">
        <v>5</v>
      </c>
      <c r="BJ206" t="s">
        <v>107</v>
      </c>
      <c r="BK206">
        <v>0</v>
      </c>
      <c r="BL206" t="s">
        <v>83</v>
      </c>
      <c r="BM206" t="s">
        <v>127</v>
      </c>
      <c r="BN206">
        <v>1948</v>
      </c>
      <c r="BO206" t="s">
        <v>102</v>
      </c>
      <c r="BP206">
        <v>1</v>
      </c>
      <c r="BQ206">
        <v>240</v>
      </c>
      <c r="BR206" t="s">
        <v>98</v>
      </c>
      <c r="BS206" t="s">
        <v>98</v>
      </c>
      <c r="BT206" t="s">
        <v>105</v>
      </c>
      <c r="BU206">
        <v>0</v>
      </c>
      <c r="BV206">
        <v>35</v>
      </c>
      <c r="BW206">
        <v>0</v>
      </c>
      <c r="BX206">
        <v>0</v>
      </c>
      <c r="BY206">
        <v>0</v>
      </c>
      <c r="BZ206">
        <v>0</v>
      </c>
      <c r="CA206" t="s">
        <v>83</v>
      </c>
      <c r="CB206" t="s">
        <v>218</v>
      </c>
      <c r="CC206" t="s">
        <v>83</v>
      </c>
      <c r="CD206">
        <v>0</v>
      </c>
      <c r="CE206">
        <v>4</v>
      </c>
      <c r="CF206">
        <v>2009</v>
      </c>
      <c r="CG206" t="str">
        <f t="shared" si="27"/>
        <v>4/2009</v>
      </c>
      <c r="CH206" t="s">
        <v>110</v>
      </c>
      <c r="CI206" t="s">
        <v>111</v>
      </c>
      <c r="CJ206" s="1">
        <v>110000</v>
      </c>
    </row>
    <row r="207" spans="1:88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 t="str">
        <f t="shared" si="23"/>
        <v>90's</v>
      </c>
      <c r="V207">
        <v>1990</v>
      </c>
      <c r="W207">
        <f t="shared" si="21"/>
        <v>0</v>
      </c>
      <c r="X207" t="str">
        <f t="shared" si="22"/>
        <v>N</v>
      </c>
      <c r="Y207" t="str">
        <f t="shared" si="24"/>
        <v>N</v>
      </c>
      <c r="Z207" t="str">
        <f t="shared" si="25"/>
        <v>N</v>
      </c>
      <c r="AA207" t="str">
        <f t="shared" si="26"/>
        <v>N</v>
      </c>
      <c r="AB207" t="s">
        <v>93</v>
      </c>
      <c r="AC207" t="s">
        <v>94</v>
      </c>
      <c r="AD207" t="s">
        <v>140</v>
      </c>
      <c r="AE207" t="s">
        <v>140</v>
      </c>
      <c r="AF207" t="s">
        <v>117</v>
      </c>
      <c r="AG207">
        <v>0</v>
      </c>
      <c r="AH207" t="s">
        <v>98</v>
      </c>
      <c r="AI207" t="s">
        <v>98</v>
      </c>
      <c r="AJ207" t="s">
        <v>99</v>
      </c>
      <c r="AK207" t="s">
        <v>97</v>
      </c>
      <c r="AL207" t="s">
        <v>98</v>
      </c>
      <c r="AM207" t="s">
        <v>100</v>
      </c>
      <c r="AN207" t="s">
        <v>102</v>
      </c>
      <c r="AO207">
        <v>0</v>
      </c>
      <c r="AP207" t="s">
        <v>102</v>
      </c>
      <c r="AQ207">
        <v>0</v>
      </c>
      <c r="AR207">
        <v>1424</v>
      </c>
      <c r="AS207">
        <v>1424</v>
      </c>
      <c r="AT207" t="s">
        <v>103</v>
      </c>
      <c r="AU207" t="s">
        <v>104</v>
      </c>
      <c r="AV207" t="s">
        <v>105</v>
      </c>
      <c r="AW207" t="s">
        <v>106</v>
      </c>
      <c r="AX207">
        <v>1442</v>
      </c>
      <c r="AY207">
        <v>0</v>
      </c>
      <c r="AZ207">
        <v>0</v>
      </c>
      <c r="BA207">
        <v>1442</v>
      </c>
      <c r="BB207">
        <v>0</v>
      </c>
      <c r="BC207">
        <v>0</v>
      </c>
      <c r="BD207">
        <v>2</v>
      </c>
      <c r="BE207">
        <v>0</v>
      </c>
      <c r="BF207">
        <v>3</v>
      </c>
      <c r="BG207">
        <v>1</v>
      </c>
      <c r="BH207" t="s">
        <v>98</v>
      </c>
      <c r="BI207">
        <v>5</v>
      </c>
      <c r="BJ207" t="s">
        <v>107</v>
      </c>
      <c r="BK207">
        <v>0</v>
      </c>
      <c r="BL207" t="s">
        <v>83</v>
      </c>
      <c r="BM207" t="s">
        <v>108</v>
      </c>
      <c r="BN207">
        <v>1990</v>
      </c>
      <c r="BO207" t="s">
        <v>109</v>
      </c>
      <c r="BP207">
        <v>2</v>
      </c>
      <c r="BQ207">
        <v>500</v>
      </c>
      <c r="BR207" t="s">
        <v>98</v>
      </c>
      <c r="BS207" t="s">
        <v>98</v>
      </c>
      <c r="BT207" t="s">
        <v>105</v>
      </c>
      <c r="BU207">
        <v>0</v>
      </c>
      <c r="BV207">
        <v>34</v>
      </c>
      <c r="BW207">
        <v>0</v>
      </c>
      <c r="BX207">
        <v>508</v>
      </c>
      <c r="BY207">
        <v>0</v>
      </c>
      <c r="BZ207">
        <v>0</v>
      </c>
      <c r="CA207" t="s">
        <v>83</v>
      </c>
      <c r="CB207" t="s">
        <v>83</v>
      </c>
      <c r="CC207" t="s">
        <v>83</v>
      </c>
      <c r="CD207">
        <v>0</v>
      </c>
      <c r="CE207">
        <v>5</v>
      </c>
      <c r="CF207">
        <v>2009</v>
      </c>
      <c r="CG207" t="str">
        <f t="shared" si="27"/>
        <v>5/2009</v>
      </c>
      <c r="CH207" t="s">
        <v>110</v>
      </c>
      <c r="CI207" t="s">
        <v>111</v>
      </c>
      <c r="CJ207" s="1">
        <v>180500</v>
      </c>
    </row>
    <row r="208" spans="1:88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 t="str">
        <f t="shared" si="23"/>
        <v>60's</v>
      </c>
      <c r="V208">
        <v>1962</v>
      </c>
      <c r="W208">
        <f t="shared" si="21"/>
        <v>0</v>
      </c>
      <c r="X208" t="str">
        <f t="shared" si="22"/>
        <v>N</v>
      </c>
      <c r="Y208" t="str">
        <f t="shared" si="24"/>
        <v>N</v>
      </c>
      <c r="Z208" t="str">
        <f t="shared" si="25"/>
        <v>N</v>
      </c>
      <c r="AA208" t="str">
        <f t="shared" si="26"/>
        <v>N</v>
      </c>
      <c r="AB208" t="s">
        <v>93</v>
      </c>
      <c r="AC208" t="s">
        <v>94</v>
      </c>
      <c r="AD208" t="s">
        <v>140</v>
      </c>
      <c r="AE208" t="s">
        <v>140</v>
      </c>
      <c r="AF208" t="s">
        <v>117</v>
      </c>
      <c r="AG208">
        <v>0</v>
      </c>
      <c r="AH208" t="s">
        <v>98</v>
      </c>
      <c r="AI208" t="s">
        <v>97</v>
      </c>
      <c r="AJ208" t="s">
        <v>118</v>
      </c>
      <c r="AK208" t="s">
        <v>98</v>
      </c>
      <c r="AL208" t="s">
        <v>98</v>
      </c>
      <c r="AM208" t="s">
        <v>100</v>
      </c>
      <c r="AN208" t="s">
        <v>102</v>
      </c>
      <c r="AO208">
        <v>0</v>
      </c>
      <c r="AP208" t="s">
        <v>102</v>
      </c>
      <c r="AQ208">
        <v>0</v>
      </c>
      <c r="AR208">
        <v>1140</v>
      </c>
      <c r="AS208">
        <v>1140</v>
      </c>
      <c r="AT208" t="s">
        <v>103</v>
      </c>
      <c r="AU208" t="s">
        <v>98</v>
      </c>
      <c r="AV208" t="s">
        <v>105</v>
      </c>
      <c r="AW208" t="s">
        <v>106</v>
      </c>
      <c r="AX208">
        <v>1696</v>
      </c>
      <c r="AY208">
        <v>0</v>
      </c>
      <c r="AZ208">
        <v>0</v>
      </c>
      <c r="BA208">
        <v>1696</v>
      </c>
      <c r="BB208">
        <v>0</v>
      </c>
      <c r="BC208">
        <v>0</v>
      </c>
      <c r="BD208">
        <v>1</v>
      </c>
      <c r="BE208">
        <v>1</v>
      </c>
      <c r="BF208">
        <v>3</v>
      </c>
      <c r="BG208">
        <v>1</v>
      </c>
      <c r="BH208" t="s">
        <v>98</v>
      </c>
      <c r="BI208">
        <v>8</v>
      </c>
      <c r="BJ208" t="s">
        <v>224</v>
      </c>
      <c r="BK208">
        <v>1</v>
      </c>
      <c r="BL208" t="s">
        <v>98</v>
      </c>
      <c r="BM208" t="s">
        <v>108</v>
      </c>
      <c r="BN208">
        <v>1962</v>
      </c>
      <c r="BO208" t="s">
        <v>109</v>
      </c>
      <c r="BP208">
        <v>1</v>
      </c>
      <c r="BQ208">
        <v>349</v>
      </c>
      <c r="BR208" t="s">
        <v>98</v>
      </c>
      <c r="BS208" t="s">
        <v>98</v>
      </c>
      <c r="BT208" t="s">
        <v>105</v>
      </c>
      <c r="BU208">
        <v>0</v>
      </c>
      <c r="BV208">
        <v>30</v>
      </c>
      <c r="BW208">
        <v>0</v>
      </c>
      <c r="BX208">
        <v>0</v>
      </c>
      <c r="BY208">
        <v>0</v>
      </c>
      <c r="BZ208">
        <v>0</v>
      </c>
      <c r="CA208" t="s">
        <v>83</v>
      </c>
      <c r="CB208" t="s">
        <v>83</v>
      </c>
      <c r="CC208" t="s">
        <v>83</v>
      </c>
      <c r="CD208">
        <v>0</v>
      </c>
      <c r="CE208">
        <v>3</v>
      </c>
      <c r="CF208">
        <v>2007</v>
      </c>
      <c r="CG208" t="str">
        <f t="shared" si="27"/>
        <v>3/2007</v>
      </c>
      <c r="CH208" t="s">
        <v>110</v>
      </c>
      <c r="CI208" t="s">
        <v>111</v>
      </c>
      <c r="CJ208" s="1">
        <v>143900</v>
      </c>
    </row>
    <row r="209" spans="1:88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 t="str">
        <f t="shared" si="23"/>
        <v>60's</v>
      </c>
      <c r="V209">
        <v>1960</v>
      </c>
      <c r="W209">
        <f t="shared" si="21"/>
        <v>0</v>
      </c>
      <c r="X209" t="str">
        <f t="shared" si="22"/>
        <v>N</v>
      </c>
      <c r="Y209" t="str">
        <f t="shared" si="24"/>
        <v>N</v>
      </c>
      <c r="Z209" t="str">
        <f t="shared" si="25"/>
        <v>N</v>
      </c>
      <c r="AA209" t="str">
        <f t="shared" si="26"/>
        <v>N</v>
      </c>
      <c r="AB209" t="s">
        <v>93</v>
      </c>
      <c r="AC209" t="s">
        <v>94</v>
      </c>
      <c r="AD209" t="s">
        <v>124</v>
      </c>
      <c r="AE209" t="s">
        <v>124</v>
      </c>
      <c r="AF209" t="s">
        <v>117</v>
      </c>
      <c r="AG209">
        <v>0</v>
      </c>
      <c r="AH209" t="s">
        <v>98</v>
      </c>
      <c r="AI209" t="s">
        <v>98</v>
      </c>
      <c r="AJ209" t="s">
        <v>99</v>
      </c>
      <c r="AK209" t="s">
        <v>98</v>
      </c>
      <c r="AL209" t="s">
        <v>98</v>
      </c>
      <c r="AM209" t="s">
        <v>100</v>
      </c>
      <c r="AN209" t="s">
        <v>119</v>
      </c>
      <c r="AO209">
        <v>419</v>
      </c>
      <c r="AP209" t="s">
        <v>153</v>
      </c>
      <c r="AQ209">
        <v>306</v>
      </c>
      <c r="AR209">
        <v>375</v>
      </c>
      <c r="AS209">
        <v>1100</v>
      </c>
      <c r="AT209" t="s">
        <v>103</v>
      </c>
      <c r="AU209" t="s">
        <v>98</v>
      </c>
      <c r="AV209" t="s">
        <v>105</v>
      </c>
      <c r="AW209" t="s">
        <v>106</v>
      </c>
      <c r="AX209">
        <v>1100</v>
      </c>
      <c r="AY209">
        <v>0</v>
      </c>
      <c r="AZ209">
        <v>0</v>
      </c>
      <c r="BA209">
        <v>1100</v>
      </c>
      <c r="BB209">
        <v>1</v>
      </c>
      <c r="BC209">
        <v>0</v>
      </c>
      <c r="BD209">
        <v>1</v>
      </c>
      <c r="BE209">
        <v>0</v>
      </c>
      <c r="BF209">
        <v>3</v>
      </c>
      <c r="BG209">
        <v>1</v>
      </c>
      <c r="BH209" t="s">
        <v>98</v>
      </c>
      <c r="BI209">
        <v>6</v>
      </c>
      <c r="BJ209" t="s">
        <v>107</v>
      </c>
      <c r="BK209">
        <v>1</v>
      </c>
      <c r="BL209" t="s">
        <v>212</v>
      </c>
      <c r="BM209" t="s">
        <v>108</v>
      </c>
      <c r="BN209">
        <v>1960</v>
      </c>
      <c r="BO209" t="s">
        <v>109</v>
      </c>
      <c r="BP209">
        <v>1</v>
      </c>
      <c r="BQ209">
        <v>312</v>
      </c>
      <c r="BR209" t="s">
        <v>98</v>
      </c>
      <c r="BS209" t="s">
        <v>98</v>
      </c>
      <c r="BT209" t="s">
        <v>105</v>
      </c>
      <c r="BU209">
        <v>355</v>
      </c>
      <c r="BV209">
        <v>0</v>
      </c>
      <c r="BW209">
        <v>0</v>
      </c>
      <c r="BX209">
        <v>0</v>
      </c>
      <c r="BY209">
        <v>0</v>
      </c>
      <c r="BZ209">
        <v>0</v>
      </c>
      <c r="CA209" t="s">
        <v>83</v>
      </c>
      <c r="CB209" t="s">
        <v>163</v>
      </c>
      <c r="CC209" t="s">
        <v>83</v>
      </c>
      <c r="CD209">
        <v>0</v>
      </c>
      <c r="CE209">
        <v>4</v>
      </c>
      <c r="CF209">
        <v>2008</v>
      </c>
      <c r="CG209" t="str">
        <f t="shared" si="27"/>
        <v>4/2008</v>
      </c>
      <c r="CH209" t="s">
        <v>110</v>
      </c>
      <c r="CI209" t="s">
        <v>111</v>
      </c>
      <c r="CJ209" s="1">
        <v>141000</v>
      </c>
    </row>
    <row r="210" spans="1:88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 t="str">
        <f t="shared" si="23"/>
        <v>80's</v>
      </c>
      <c r="V210">
        <v>1989</v>
      </c>
      <c r="W210">
        <f t="shared" si="21"/>
        <v>1</v>
      </c>
      <c r="X210" t="str">
        <f t="shared" si="22"/>
        <v>Y</v>
      </c>
      <c r="Y210" t="str">
        <f t="shared" si="24"/>
        <v>N</v>
      </c>
      <c r="Z210" t="str">
        <f t="shared" si="25"/>
        <v>N</v>
      </c>
      <c r="AA210" t="str">
        <f t="shared" si="26"/>
        <v>N</v>
      </c>
      <c r="AB210" t="s">
        <v>93</v>
      </c>
      <c r="AC210" t="s">
        <v>94</v>
      </c>
      <c r="AD210" t="s">
        <v>161</v>
      </c>
      <c r="AE210" t="s">
        <v>161</v>
      </c>
      <c r="AF210" t="s">
        <v>96</v>
      </c>
      <c r="AG210">
        <v>128</v>
      </c>
      <c r="AH210" t="s">
        <v>97</v>
      </c>
      <c r="AI210" t="s">
        <v>98</v>
      </c>
      <c r="AJ210" t="s">
        <v>118</v>
      </c>
      <c r="AK210" t="s">
        <v>97</v>
      </c>
      <c r="AL210" t="s">
        <v>98</v>
      </c>
      <c r="AM210" t="s">
        <v>97</v>
      </c>
      <c r="AN210" t="s">
        <v>101</v>
      </c>
      <c r="AO210">
        <v>1065</v>
      </c>
      <c r="AP210" t="s">
        <v>102</v>
      </c>
      <c r="AQ210">
        <v>0</v>
      </c>
      <c r="AR210">
        <v>92</v>
      </c>
      <c r="AS210">
        <v>1157</v>
      </c>
      <c r="AT210" t="s">
        <v>103</v>
      </c>
      <c r="AU210" t="s">
        <v>104</v>
      </c>
      <c r="AV210" t="s">
        <v>105</v>
      </c>
      <c r="AW210" t="s">
        <v>106</v>
      </c>
      <c r="AX210">
        <v>1180</v>
      </c>
      <c r="AY210">
        <v>882</v>
      </c>
      <c r="AZ210">
        <v>0</v>
      </c>
      <c r="BA210">
        <v>2062</v>
      </c>
      <c r="BB210">
        <v>1</v>
      </c>
      <c r="BC210">
        <v>0</v>
      </c>
      <c r="BD210">
        <v>2</v>
      </c>
      <c r="BE210">
        <v>1</v>
      </c>
      <c r="BF210">
        <v>3</v>
      </c>
      <c r="BG210">
        <v>1</v>
      </c>
      <c r="BH210" t="s">
        <v>98</v>
      </c>
      <c r="BI210">
        <v>7</v>
      </c>
      <c r="BJ210" t="s">
        <v>107</v>
      </c>
      <c r="BK210">
        <v>1</v>
      </c>
      <c r="BL210" t="s">
        <v>97</v>
      </c>
      <c r="BM210" t="s">
        <v>108</v>
      </c>
      <c r="BN210">
        <v>1988</v>
      </c>
      <c r="BO210" t="s">
        <v>157</v>
      </c>
      <c r="BP210">
        <v>2</v>
      </c>
      <c r="BQ210">
        <v>454</v>
      </c>
      <c r="BR210" t="s">
        <v>98</v>
      </c>
      <c r="BS210" t="s">
        <v>98</v>
      </c>
      <c r="BT210" t="s">
        <v>105</v>
      </c>
      <c r="BU210">
        <v>60</v>
      </c>
      <c r="BV210">
        <v>55</v>
      </c>
      <c r="BW210">
        <v>0</v>
      </c>
      <c r="BX210">
        <v>0</v>
      </c>
      <c r="BY210">
        <v>154</v>
      </c>
      <c r="BZ210">
        <v>0</v>
      </c>
      <c r="CA210" t="s">
        <v>83</v>
      </c>
      <c r="CB210" t="s">
        <v>83</v>
      </c>
      <c r="CC210" t="s">
        <v>83</v>
      </c>
      <c r="CD210">
        <v>0</v>
      </c>
      <c r="CE210">
        <v>4</v>
      </c>
      <c r="CF210">
        <v>2007</v>
      </c>
      <c r="CG210" t="str">
        <f t="shared" si="27"/>
        <v>4/2007</v>
      </c>
      <c r="CH210" t="s">
        <v>110</v>
      </c>
      <c r="CI210" t="s">
        <v>111</v>
      </c>
      <c r="CJ210" s="1">
        <v>277000</v>
      </c>
    </row>
    <row r="211" spans="1:88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 t="str">
        <f t="shared" si="23"/>
        <v>60's</v>
      </c>
      <c r="V211">
        <v>1964</v>
      </c>
      <c r="W211">
        <f t="shared" si="21"/>
        <v>0</v>
      </c>
      <c r="X211" t="str">
        <f t="shared" si="22"/>
        <v>N</v>
      </c>
      <c r="Y211" t="str">
        <f t="shared" si="24"/>
        <v>N</v>
      </c>
      <c r="Z211" t="str">
        <f t="shared" si="25"/>
        <v>N</v>
      </c>
      <c r="AA211" t="str">
        <f t="shared" si="26"/>
        <v>N</v>
      </c>
      <c r="AB211" t="s">
        <v>152</v>
      </c>
      <c r="AC211" t="s">
        <v>94</v>
      </c>
      <c r="AD211" t="s">
        <v>140</v>
      </c>
      <c r="AE211" t="s">
        <v>140</v>
      </c>
      <c r="AF211" t="s">
        <v>137</v>
      </c>
      <c r="AG211">
        <v>260</v>
      </c>
      <c r="AH211" t="s">
        <v>98</v>
      </c>
      <c r="AI211" t="s">
        <v>98</v>
      </c>
      <c r="AJ211" t="s">
        <v>118</v>
      </c>
      <c r="AK211" t="s">
        <v>97</v>
      </c>
      <c r="AL211" t="s">
        <v>98</v>
      </c>
      <c r="AM211" t="s">
        <v>100</v>
      </c>
      <c r="AN211" t="s">
        <v>153</v>
      </c>
      <c r="AO211">
        <v>787</v>
      </c>
      <c r="AP211" t="s">
        <v>102</v>
      </c>
      <c r="AQ211">
        <v>0</v>
      </c>
      <c r="AR211">
        <v>305</v>
      </c>
      <c r="AS211">
        <v>1092</v>
      </c>
      <c r="AT211" t="s">
        <v>103</v>
      </c>
      <c r="AU211" t="s">
        <v>104</v>
      </c>
      <c r="AV211" t="s">
        <v>105</v>
      </c>
      <c r="AW211" t="s">
        <v>106</v>
      </c>
      <c r="AX211">
        <v>1092</v>
      </c>
      <c r="AY211">
        <v>0</v>
      </c>
      <c r="AZ211">
        <v>0</v>
      </c>
      <c r="BA211">
        <v>1092</v>
      </c>
      <c r="BB211">
        <v>1</v>
      </c>
      <c r="BC211">
        <v>0</v>
      </c>
      <c r="BD211">
        <v>1</v>
      </c>
      <c r="BE211">
        <v>0</v>
      </c>
      <c r="BF211">
        <v>3</v>
      </c>
      <c r="BG211">
        <v>1</v>
      </c>
      <c r="BH211" t="s">
        <v>98</v>
      </c>
      <c r="BI211">
        <v>6</v>
      </c>
      <c r="BJ211" t="s">
        <v>107</v>
      </c>
      <c r="BK211">
        <v>0</v>
      </c>
      <c r="BL211" t="s">
        <v>83</v>
      </c>
      <c r="BM211" t="s">
        <v>108</v>
      </c>
      <c r="BN211">
        <v>1964</v>
      </c>
      <c r="BO211" t="s">
        <v>109</v>
      </c>
      <c r="BP211">
        <v>2</v>
      </c>
      <c r="BQ211">
        <v>504</v>
      </c>
      <c r="BR211" t="s">
        <v>98</v>
      </c>
      <c r="BS211" t="s">
        <v>97</v>
      </c>
      <c r="BT211" t="s">
        <v>105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 t="s">
        <v>83</v>
      </c>
      <c r="CB211" t="s">
        <v>134</v>
      </c>
      <c r="CC211" t="s">
        <v>83</v>
      </c>
      <c r="CD211">
        <v>0</v>
      </c>
      <c r="CE211">
        <v>7</v>
      </c>
      <c r="CF211">
        <v>2008</v>
      </c>
      <c r="CG211" t="str">
        <f t="shared" si="27"/>
        <v>7/2008</v>
      </c>
      <c r="CH211" t="s">
        <v>110</v>
      </c>
      <c r="CI211" t="s">
        <v>111</v>
      </c>
      <c r="CJ211" s="1">
        <v>145000</v>
      </c>
    </row>
    <row r="212" spans="1:88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 t="str">
        <f t="shared" si="23"/>
        <v>20's</v>
      </c>
      <c r="V212">
        <v>1950</v>
      </c>
      <c r="W212">
        <f t="shared" si="21"/>
        <v>25</v>
      </c>
      <c r="X212" t="str">
        <f t="shared" si="22"/>
        <v>Y</v>
      </c>
      <c r="Y212" t="str">
        <f t="shared" si="24"/>
        <v>N</v>
      </c>
      <c r="Z212" t="str">
        <f t="shared" si="25"/>
        <v>N</v>
      </c>
      <c r="AA212" t="str">
        <f t="shared" si="26"/>
        <v>N</v>
      </c>
      <c r="AB212" t="s">
        <v>93</v>
      </c>
      <c r="AC212" t="s">
        <v>94</v>
      </c>
      <c r="AD212" t="s">
        <v>203</v>
      </c>
      <c r="AE212" t="s">
        <v>203</v>
      </c>
      <c r="AF212" t="s">
        <v>117</v>
      </c>
      <c r="AG212">
        <v>0</v>
      </c>
      <c r="AH212" t="s">
        <v>98</v>
      </c>
      <c r="AI212" t="s">
        <v>98</v>
      </c>
      <c r="AJ212" t="s">
        <v>118</v>
      </c>
      <c r="AK212" t="s">
        <v>98</v>
      </c>
      <c r="AL212" t="s">
        <v>98</v>
      </c>
      <c r="AM212" t="s">
        <v>100</v>
      </c>
      <c r="AN212" t="s">
        <v>153</v>
      </c>
      <c r="AO212">
        <v>468</v>
      </c>
      <c r="AP212" t="s">
        <v>102</v>
      </c>
      <c r="AQ212">
        <v>0</v>
      </c>
      <c r="AR212">
        <v>396</v>
      </c>
      <c r="AS212">
        <v>864</v>
      </c>
      <c r="AT212" t="s">
        <v>103</v>
      </c>
      <c r="AU212" t="s">
        <v>98</v>
      </c>
      <c r="AV212" t="s">
        <v>177</v>
      </c>
      <c r="AW212" t="s">
        <v>164</v>
      </c>
      <c r="AX212">
        <v>864</v>
      </c>
      <c r="AY212">
        <v>0</v>
      </c>
      <c r="AZ212">
        <v>0</v>
      </c>
      <c r="BA212">
        <v>864</v>
      </c>
      <c r="BB212">
        <v>1</v>
      </c>
      <c r="BC212">
        <v>0</v>
      </c>
      <c r="BD212">
        <v>1</v>
      </c>
      <c r="BE212">
        <v>0</v>
      </c>
      <c r="BF212">
        <v>2</v>
      </c>
      <c r="BG212">
        <v>1</v>
      </c>
      <c r="BH212" t="s">
        <v>98</v>
      </c>
      <c r="BI212">
        <v>5</v>
      </c>
      <c r="BJ212" t="s">
        <v>107</v>
      </c>
      <c r="BK212">
        <v>0</v>
      </c>
      <c r="BL212" t="s">
        <v>83</v>
      </c>
      <c r="BM212" t="s">
        <v>83</v>
      </c>
      <c r="BN212" t="s">
        <v>83</v>
      </c>
      <c r="BO212" t="s">
        <v>83</v>
      </c>
      <c r="BP212">
        <v>0</v>
      </c>
      <c r="BQ212">
        <v>0</v>
      </c>
      <c r="BR212" t="s">
        <v>83</v>
      </c>
      <c r="BS212" t="s">
        <v>83</v>
      </c>
      <c r="BT212" t="s">
        <v>105</v>
      </c>
      <c r="BU212">
        <v>0</v>
      </c>
      <c r="BV212">
        <v>0</v>
      </c>
      <c r="BW212">
        <v>96</v>
      </c>
      <c r="BX212">
        <v>0</v>
      </c>
      <c r="BY212">
        <v>0</v>
      </c>
      <c r="BZ212">
        <v>0</v>
      </c>
      <c r="CA212" t="s">
        <v>83</v>
      </c>
      <c r="CB212" t="s">
        <v>83</v>
      </c>
      <c r="CC212" t="s">
        <v>83</v>
      </c>
      <c r="CD212">
        <v>0</v>
      </c>
      <c r="CE212">
        <v>4</v>
      </c>
      <c r="CF212">
        <v>2008</v>
      </c>
      <c r="CG212" t="str">
        <f t="shared" si="27"/>
        <v>4/2008</v>
      </c>
      <c r="CH212" t="s">
        <v>110</v>
      </c>
      <c r="CI212" t="s">
        <v>111</v>
      </c>
      <c r="CJ212" s="1">
        <v>98000</v>
      </c>
    </row>
    <row r="213" spans="1:88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 t="str">
        <f t="shared" si="23"/>
        <v>2000's</v>
      </c>
      <c r="V213">
        <v>2009</v>
      </c>
      <c r="W213">
        <f t="shared" si="21"/>
        <v>0</v>
      </c>
      <c r="X213" t="str">
        <f t="shared" si="22"/>
        <v>N</v>
      </c>
      <c r="Y213" t="str">
        <f t="shared" si="24"/>
        <v>Y</v>
      </c>
      <c r="Z213" t="str">
        <f t="shared" si="25"/>
        <v>Y</v>
      </c>
      <c r="AA213" t="str">
        <f t="shared" si="26"/>
        <v>Y</v>
      </c>
      <c r="AB213" t="s">
        <v>93</v>
      </c>
      <c r="AC213" t="s">
        <v>94</v>
      </c>
      <c r="AD213" t="s">
        <v>95</v>
      </c>
      <c r="AE213" t="s">
        <v>95</v>
      </c>
      <c r="AF213" t="s">
        <v>117</v>
      </c>
      <c r="AG213">
        <v>0</v>
      </c>
      <c r="AH213" t="s">
        <v>98</v>
      </c>
      <c r="AI213" t="s">
        <v>98</v>
      </c>
      <c r="AJ213" t="s">
        <v>99</v>
      </c>
      <c r="AK213" t="s">
        <v>97</v>
      </c>
      <c r="AL213" t="s">
        <v>98</v>
      </c>
      <c r="AM213" t="s">
        <v>121</v>
      </c>
      <c r="AN213" t="s">
        <v>101</v>
      </c>
      <c r="AO213">
        <v>36</v>
      </c>
      <c r="AP213" t="s">
        <v>102</v>
      </c>
      <c r="AQ213">
        <v>0</v>
      </c>
      <c r="AR213">
        <v>1176</v>
      </c>
      <c r="AS213">
        <v>1212</v>
      </c>
      <c r="AT213" t="s">
        <v>103</v>
      </c>
      <c r="AU213" t="s">
        <v>104</v>
      </c>
      <c r="AV213" t="s">
        <v>105</v>
      </c>
      <c r="AW213" t="s">
        <v>106</v>
      </c>
      <c r="AX213">
        <v>1212</v>
      </c>
      <c r="AY213">
        <v>0</v>
      </c>
      <c r="AZ213">
        <v>0</v>
      </c>
      <c r="BA213">
        <v>1212</v>
      </c>
      <c r="BB213">
        <v>0</v>
      </c>
      <c r="BC213">
        <v>0</v>
      </c>
      <c r="BD213">
        <v>2</v>
      </c>
      <c r="BE213">
        <v>0</v>
      </c>
      <c r="BF213">
        <v>3</v>
      </c>
      <c r="BG213">
        <v>1</v>
      </c>
      <c r="BH213" t="s">
        <v>97</v>
      </c>
      <c r="BI213">
        <v>6</v>
      </c>
      <c r="BJ213" t="s">
        <v>107</v>
      </c>
      <c r="BK213">
        <v>0</v>
      </c>
      <c r="BL213" t="s">
        <v>83</v>
      </c>
      <c r="BM213" t="s">
        <v>108</v>
      </c>
      <c r="BN213">
        <v>2009</v>
      </c>
      <c r="BO213" t="s">
        <v>109</v>
      </c>
      <c r="BP213">
        <v>2</v>
      </c>
      <c r="BQ213">
        <v>460</v>
      </c>
      <c r="BR213" t="s">
        <v>98</v>
      </c>
      <c r="BS213" t="s">
        <v>98</v>
      </c>
      <c r="BT213" t="s">
        <v>105</v>
      </c>
      <c r="BU213">
        <v>100</v>
      </c>
      <c r="BV213">
        <v>22</v>
      </c>
      <c r="BW213">
        <v>0</v>
      </c>
      <c r="BX213">
        <v>0</v>
      </c>
      <c r="BY213">
        <v>0</v>
      </c>
      <c r="BZ213">
        <v>0</v>
      </c>
      <c r="CA213" t="s">
        <v>83</v>
      </c>
      <c r="CB213" t="s">
        <v>83</v>
      </c>
      <c r="CC213" t="s">
        <v>83</v>
      </c>
      <c r="CD213">
        <v>0</v>
      </c>
      <c r="CE213">
        <v>3</v>
      </c>
      <c r="CF213">
        <v>2010</v>
      </c>
      <c r="CG213" t="str">
        <f t="shared" si="27"/>
        <v>3/2010</v>
      </c>
      <c r="CH213" t="s">
        <v>110</v>
      </c>
      <c r="CI213" t="s">
        <v>111</v>
      </c>
      <c r="CJ213" s="1">
        <v>186000</v>
      </c>
    </row>
    <row r="214" spans="1:88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 t="str">
        <f t="shared" si="23"/>
        <v>2000's</v>
      </c>
      <c r="V214">
        <v>2009</v>
      </c>
      <c r="W214">
        <f t="shared" si="21"/>
        <v>0</v>
      </c>
      <c r="X214" t="str">
        <f t="shared" si="22"/>
        <v>N</v>
      </c>
      <c r="Y214" t="str">
        <f t="shared" si="24"/>
        <v>Y</v>
      </c>
      <c r="Z214" t="str">
        <f t="shared" si="25"/>
        <v>Y</v>
      </c>
      <c r="AA214" t="str">
        <f t="shared" si="26"/>
        <v>Y</v>
      </c>
      <c r="AB214" t="s">
        <v>93</v>
      </c>
      <c r="AC214" t="s">
        <v>94</v>
      </c>
      <c r="AD214" t="s">
        <v>95</v>
      </c>
      <c r="AE214" t="s">
        <v>95</v>
      </c>
      <c r="AF214" t="s">
        <v>117</v>
      </c>
      <c r="AG214">
        <v>0</v>
      </c>
      <c r="AH214" t="s">
        <v>98</v>
      </c>
      <c r="AI214" t="s">
        <v>98</v>
      </c>
      <c r="AJ214" t="s">
        <v>99</v>
      </c>
      <c r="AK214" t="s">
        <v>97</v>
      </c>
      <c r="AL214" t="s">
        <v>98</v>
      </c>
      <c r="AM214" t="s">
        <v>100</v>
      </c>
      <c r="AN214" t="s">
        <v>101</v>
      </c>
      <c r="AO214">
        <v>822</v>
      </c>
      <c r="AP214" t="s">
        <v>102</v>
      </c>
      <c r="AQ214">
        <v>0</v>
      </c>
      <c r="AR214">
        <v>78</v>
      </c>
      <c r="AS214">
        <v>900</v>
      </c>
      <c r="AT214" t="s">
        <v>103</v>
      </c>
      <c r="AU214" t="s">
        <v>104</v>
      </c>
      <c r="AV214" t="s">
        <v>105</v>
      </c>
      <c r="AW214" t="s">
        <v>106</v>
      </c>
      <c r="AX214">
        <v>932</v>
      </c>
      <c r="AY214">
        <v>920</v>
      </c>
      <c r="AZ214">
        <v>0</v>
      </c>
      <c r="BA214">
        <v>1852</v>
      </c>
      <c r="BB214">
        <v>1</v>
      </c>
      <c r="BC214">
        <v>0</v>
      </c>
      <c r="BD214">
        <v>2</v>
      </c>
      <c r="BE214">
        <v>1</v>
      </c>
      <c r="BF214">
        <v>3</v>
      </c>
      <c r="BG214">
        <v>1</v>
      </c>
      <c r="BH214" t="s">
        <v>97</v>
      </c>
      <c r="BI214">
        <v>7</v>
      </c>
      <c r="BJ214" t="s">
        <v>107</v>
      </c>
      <c r="BK214">
        <v>1</v>
      </c>
      <c r="BL214" t="s">
        <v>98</v>
      </c>
      <c r="BM214" t="s">
        <v>108</v>
      </c>
      <c r="BN214">
        <v>2009</v>
      </c>
      <c r="BO214" t="s">
        <v>109</v>
      </c>
      <c r="BP214">
        <v>2</v>
      </c>
      <c r="BQ214">
        <v>644</v>
      </c>
      <c r="BR214" t="s">
        <v>98</v>
      </c>
      <c r="BS214" t="s">
        <v>98</v>
      </c>
      <c r="BT214" t="s">
        <v>105</v>
      </c>
      <c r="BU214">
        <v>168</v>
      </c>
      <c r="BV214">
        <v>108</v>
      </c>
      <c r="BW214">
        <v>0</v>
      </c>
      <c r="BX214">
        <v>0</v>
      </c>
      <c r="BY214">
        <v>0</v>
      </c>
      <c r="BZ214">
        <v>0</v>
      </c>
      <c r="CA214" t="s">
        <v>83</v>
      </c>
      <c r="CB214" t="s">
        <v>83</v>
      </c>
      <c r="CC214" t="s">
        <v>83</v>
      </c>
      <c r="CD214">
        <v>0</v>
      </c>
      <c r="CE214">
        <v>7</v>
      </c>
      <c r="CF214">
        <v>2009</v>
      </c>
      <c r="CG214" t="str">
        <f t="shared" si="27"/>
        <v>7/2009</v>
      </c>
      <c r="CH214" t="s">
        <v>158</v>
      </c>
      <c r="CI214" t="s">
        <v>159</v>
      </c>
      <c r="CJ214" s="1">
        <v>252678</v>
      </c>
    </row>
    <row r="215" spans="1:88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 t="str">
        <f t="shared" si="23"/>
        <v>90's</v>
      </c>
      <c r="V215">
        <v>1995</v>
      </c>
      <c r="W215">
        <f t="shared" si="21"/>
        <v>0</v>
      </c>
      <c r="X215" t="str">
        <f t="shared" si="22"/>
        <v>N</v>
      </c>
      <c r="Y215" t="str">
        <f t="shared" si="24"/>
        <v>N</v>
      </c>
      <c r="Z215" t="str">
        <f t="shared" si="25"/>
        <v>N</v>
      </c>
      <c r="AA215" t="str">
        <f t="shared" si="26"/>
        <v>Y</v>
      </c>
      <c r="AB215" t="s">
        <v>93</v>
      </c>
      <c r="AC215" t="s">
        <v>94</v>
      </c>
      <c r="AD215" t="s">
        <v>95</v>
      </c>
      <c r="AE215" t="s">
        <v>95</v>
      </c>
      <c r="AF215" t="s">
        <v>117</v>
      </c>
      <c r="AG215">
        <v>0</v>
      </c>
      <c r="AH215" t="s">
        <v>98</v>
      </c>
      <c r="AI215" t="s">
        <v>98</v>
      </c>
      <c r="AJ215" t="s">
        <v>99</v>
      </c>
      <c r="AK215" t="s">
        <v>97</v>
      </c>
      <c r="AL215" t="s">
        <v>98</v>
      </c>
      <c r="AM215" t="s">
        <v>100</v>
      </c>
      <c r="AN215" t="s">
        <v>119</v>
      </c>
      <c r="AO215">
        <v>716</v>
      </c>
      <c r="AP215" t="s">
        <v>102</v>
      </c>
      <c r="AQ215">
        <v>0</v>
      </c>
      <c r="AR215">
        <v>274</v>
      </c>
      <c r="AS215">
        <v>990</v>
      </c>
      <c r="AT215" t="s">
        <v>103</v>
      </c>
      <c r="AU215" t="s">
        <v>104</v>
      </c>
      <c r="AV215" t="s">
        <v>105</v>
      </c>
      <c r="AW215" t="s">
        <v>106</v>
      </c>
      <c r="AX215">
        <v>990</v>
      </c>
      <c r="AY215">
        <v>0</v>
      </c>
      <c r="AZ215">
        <v>0</v>
      </c>
      <c r="BA215">
        <v>990</v>
      </c>
      <c r="BB215">
        <v>0</v>
      </c>
      <c r="BC215">
        <v>1</v>
      </c>
      <c r="BD215">
        <v>1</v>
      </c>
      <c r="BE215">
        <v>0</v>
      </c>
      <c r="BF215">
        <v>3</v>
      </c>
      <c r="BG215">
        <v>1</v>
      </c>
      <c r="BH215" t="s">
        <v>98</v>
      </c>
      <c r="BI215">
        <v>5</v>
      </c>
      <c r="BJ215" t="s">
        <v>107</v>
      </c>
      <c r="BK215">
        <v>0</v>
      </c>
      <c r="BL215" t="s">
        <v>83</v>
      </c>
      <c r="BM215" t="s">
        <v>108</v>
      </c>
      <c r="BN215">
        <v>1996</v>
      </c>
      <c r="BO215" t="s">
        <v>102</v>
      </c>
      <c r="BP215">
        <v>2</v>
      </c>
      <c r="BQ215">
        <v>576</v>
      </c>
      <c r="BR215" t="s">
        <v>98</v>
      </c>
      <c r="BS215" t="s">
        <v>98</v>
      </c>
      <c r="BT215" t="s">
        <v>105</v>
      </c>
      <c r="BU215">
        <v>224</v>
      </c>
      <c r="BV215">
        <v>0</v>
      </c>
      <c r="BW215">
        <v>0</v>
      </c>
      <c r="BX215">
        <v>0</v>
      </c>
      <c r="BY215">
        <v>0</v>
      </c>
      <c r="BZ215">
        <v>0</v>
      </c>
      <c r="CA215" t="s">
        <v>83</v>
      </c>
      <c r="CB215" t="s">
        <v>83</v>
      </c>
      <c r="CC215" t="s">
        <v>83</v>
      </c>
      <c r="CD215">
        <v>0</v>
      </c>
      <c r="CE215">
        <v>7</v>
      </c>
      <c r="CF215">
        <v>2006</v>
      </c>
      <c r="CG215" t="str">
        <f t="shared" si="27"/>
        <v>7/2006</v>
      </c>
      <c r="CH215" t="s">
        <v>110</v>
      </c>
      <c r="CI215" t="s">
        <v>111</v>
      </c>
      <c r="CJ215" s="1">
        <v>156000</v>
      </c>
    </row>
    <row r="216" spans="1:88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 t="str">
        <f t="shared" si="23"/>
        <v>70's</v>
      </c>
      <c r="V216">
        <v>1977</v>
      </c>
      <c r="W216">
        <f t="shared" si="21"/>
        <v>0</v>
      </c>
      <c r="X216" t="str">
        <f t="shared" si="22"/>
        <v>N</v>
      </c>
      <c r="Y216" t="str">
        <f t="shared" si="24"/>
        <v>N</v>
      </c>
      <c r="Z216" t="str">
        <f t="shared" si="25"/>
        <v>N</v>
      </c>
      <c r="AA216" t="str">
        <f t="shared" si="26"/>
        <v>N</v>
      </c>
      <c r="AB216" t="s">
        <v>93</v>
      </c>
      <c r="AC216" t="s">
        <v>94</v>
      </c>
      <c r="AD216" t="s">
        <v>140</v>
      </c>
      <c r="AE216" t="s">
        <v>140</v>
      </c>
      <c r="AF216" t="s">
        <v>96</v>
      </c>
      <c r="AG216">
        <v>153</v>
      </c>
      <c r="AH216" t="s">
        <v>98</v>
      </c>
      <c r="AI216" t="s">
        <v>98</v>
      </c>
      <c r="AJ216" t="s">
        <v>118</v>
      </c>
      <c r="AK216" t="s">
        <v>97</v>
      </c>
      <c r="AL216" t="s">
        <v>98</v>
      </c>
      <c r="AM216" t="s">
        <v>100</v>
      </c>
      <c r="AN216" t="s">
        <v>101</v>
      </c>
      <c r="AO216">
        <v>378</v>
      </c>
      <c r="AP216" t="s">
        <v>102</v>
      </c>
      <c r="AQ216">
        <v>0</v>
      </c>
      <c r="AR216">
        <v>311</v>
      </c>
      <c r="AS216">
        <v>689</v>
      </c>
      <c r="AT216" t="s">
        <v>103</v>
      </c>
      <c r="AU216" t="s">
        <v>104</v>
      </c>
      <c r="AV216" t="s">
        <v>105</v>
      </c>
      <c r="AW216" t="s">
        <v>106</v>
      </c>
      <c r="AX216">
        <v>689</v>
      </c>
      <c r="AY216">
        <v>703</v>
      </c>
      <c r="AZ216">
        <v>0</v>
      </c>
      <c r="BA216">
        <v>1392</v>
      </c>
      <c r="BB216">
        <v>0</v>
      </c>
      <c r="BC216">
        <v>0</v>
      </c>
      <c r="BD216">
        <v>1</v>
      </c>
      <c r="BE216">
        <v>1</v>
      </c>
      <c r="BF216">
        <v>3</v>
      </c>
      <c r="BG216">
        <v>1</v>
      </c>
      <c r="BH216" t="s">
        <v>98</v>
      </c>
      <c r="BI216">
        <v>6</v>
      </c>
      <c r="BJ216" t="s">
        <v>107</v>
      </c>
      <c r="BK216">
        <v>0</v>
      </c>
      <c r="BL216" t="s">
        <v>83</v>
      </c>
      <c r="BM216" t="s">
        <v>108</v>
      </c>
      <c r="BN216">
        <v>1977</v>
      </c>
      <c r="BO216" t="s">
        <v>157</v>
      </c>
      <c r="BP216">
        <v>1</v>
      </c>
      <c r="BQ216">
        <v>299</v>
      </c>
      <c r="BR216" t="s">
        <v>98</v>
      </c>
      <c r="BS216" t="s">
        <v>98</v>
      </c>
      <c r="BT216" t="s">
        <v>105</v>
      </c>
      <c r="BU216">
        <v>0</v>
      </c>
      <c r="BV216">
        <v>36</v>
      </c>
      <c r="BW216">
        <v>0</v>
      </c>
      <c r="BX216">
        <v>0</v>
      </c>
      <c r="BY216">
        <v>0</v>
      </c>
      <c r="BZ216">
        <v>0</v>
      </c>
      <c r="CA216" t="s">
        <v>83</v>
      </c>
      <c r="CB216" t="s">
        <v>134</v>
      </c>
      <c r="CC216" t="s">
        <v>135</v>
      </c>
      <c r="CD216">
        <v>450</v>
      </c>
      <c r="CE216">
        <v>3</v>
      </c>
      <c r="CF216">
        <v>2010</v>
      </c>
      <c r="CG216" t="str">
        <f t="shared" si="27"/>
        <v>3/2010</v>
      </c>
      <c r="CH216" t="s">
        <v>110</v>
      </c>
      <c r="CI216" t="s">
        <v>111</v>
      </c>
      <c r="CJ216" s="1">
        <v>161750</v>
      </c>
    </row>
    <row r="217" spans="1:88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 t="str">
        <f t="shared" si="23"/>
        <v>50's</v>
      </c>
      <c r="V217">
        <v>1996</v>
      </c>
      <c r="W217">
        <f t="shared" si="21"/>
        <v>39</v>
      </c>
      <c r="X217" t="str">
        <f t="shared" si="22"/>
        <v>Y</v>
      </c>
      <c r="Y217" t="str">
        <f t="shared" si="24"/>
        <v>N</v>
      </c>
      <c r="Z217" t="str">
        <f t="shared" si="25"/>
        <v>N</v>
      </c>
      <c r="AA217" t="str">
        <f t="shared" si="26"/>
        <v>Y</v>
      </c>
      <c r="AB217" t="s">
        <v>93</v>
      </c>
      <c r="AC217" t="s">
        <v>94</v>
      </c>
      <c r="AD217" t="s">
        <v>140</v>
      </c>
      <c r="AE217" t="s">
        <v>140</v>
      </c>
      <c r="AF217" t="s">
        <v>96</v>
      </c>
      <c r="AG217">
        <v>64</v>
      </c>
      <c r="AH217" t="s">
        <v>98</v>
      </c>
      <c r="AI217" t="s">
        <v>98</v>
      </c>
      <c r="AJ217" t="s">
        <v>118</v>
      </c>
      <c r="AK217" t="s">
        <v>98</v>
      </c>
      <c r="AL217" t="s">
        <v>98</v>
      </c>
      <c r="AM217" t="s">
        <v>100</v>
      </c>
      <c r="AN217" t="s">
        <v>141</v>
      </c>
      <c r="AO217">
        <v>360</v>
      </c>
      <c r="AP217" t="s">
        <v>102</v>
      </c>
      <c r="AQ217">
        <v>0</v>
      </c>
      <c r="AR217">
        <v>710</v>
      </c>
      <c r="AS217">
        <v>1070</v>
      </c>
      <c r="AT217" t="s">
        <v>103</v>
      </c>
      <c r="AU217" t="s">
        <v>98</v>
      </c>
      <c r="AV217" t="s">
        <v>105</v>
      </c>
      <c r="AW217" t="s">
        <v>106</v>
      </c>
      <c r="AX217">
        <v>1236</v>
      </c>
      <c r="AY217">
        <v>0</v>
      </c>
      <c r="AZ217">
        <v>0</v>
      </c>
      <c r="BA217">
        <v>1236</v>
      </c>
      <c r="BB217">
        <v>0</v>
      </c>
      <c r="BC217">
        <v>1</v>
      </c>
      <c r="BD217">
        <v>1</v>
      </c>
      <c r="BE217">
        <v>0</v>
      </c>
      <c r="BF217">
        <v>2</v>
      </c>
      <c r="BG217">
        <v>1</v>
      </c>
      <c r="BH217" t="s">
        <v>97</v>
      </c>
      <c r="BI217">
        <v>6</v>
      </c>
      <c r="BJ217" t="s">
        <v>146</v>
      </c>
      <c r="BK217">
        <v>1</v>
      </c>
      <c r="BL217" t="s">
        <v>147</v>
      </c>
      <c r="BM217" t="s">
        <v>108</v>
      </c>
      <c r="BN217">
        <v>1957</v>
      </c>
      <c r="BO217" t="s">
        <v>102</v>
      </c>
      <c r="BP217">
        <v>1</v>
      </c>
      <c r="BQ217">
        <v>447</v>
      </c>
      <c r="BR217" t="s">
        <v>98</v>
      </c>
      <c r="BS217" t="s">
        <v>98</v>
      </c>
      <c r="BT217" t="s">
        <v>105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 t="s">
        <v>83</v>
      </c>
      <c r="CB217" t="s">
        <v>134</v>
      </c>
      <c r="CC217" t="s">
        <v>83</v>
      </c>
      <c r="CD217">
        <v>0</v>
      </c>
      <c r="CE217">
        <v>5</v>
      </c>
      <c r="CF217">
        <v>2006</v>
      </c>
      <c r="CG217" t="str">
        <f t="shared" si="27"/>
        <v>5/2006</v>
      </c>
      <c r="CH217" t="s">
        <v>110</v>
      </c>
      <c r="CI217" t="s">
        <v>111</v>
      </c>
      <c r="CJ217" s="1">
        <v>134450</v>
      </c>
    </row>
    <row r="218" spans="1:88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 t="str">
        <f t="shared" si="23"/>
        <v>2000's</v>
      </c>
      <c r="V218">
        <v>2004</v>
      </c>
      <c r="W218">
        <f t="shared" si="21"/>
        <v>0</v>
      </c>
      <c r="X218" t="str">
        <f t="shared" si="22"/>
        <v>N</v>
      </c>
      <c r="Y218" t="str">
        <f t="shared" si="24"/>
        <v>N</v>
      </c>
      <c r="Z218" t="str">
        <f t="shared" si="25"/>
        <v>Y</v>
      </c>
      <c r="AA218" t="str">
        <f t="shared" si="26"/>
        <v>Y</v>
      </c>
      <c r="AB218" t="s">
        <v>93</v>
      </c>
      <c r="AC218" t="s">
        <v>94</v>
      </c>
      <c r="AD218" t="s">
        <v>95</v>
      </c>
      <c r="AE218" t="s">
        <v>95</v>
      </c>
      <c r="AF218" t="s">
        <v>96</v>
      </c>
      <c r="AG218">
        <v>266</v>
      </c>
      <c r="AH218" t="s">
        <v>97</v>
      </c>
      <c r="AI218" t="s">
        <v>98</v>
      </c>
      <c r="AJ218" t="s">
        <v>99</v>
      </c>
      <c r="AK218" t="s">
        <v>97</v>
      </c>
      <c r="AL218" t="s">
        <v>98</v>
      </c>
      <c r="AM218" t="s">
        <v>121</v>
      </c>
      <c r="AN218" t="s">
        <v>101</v>
      </c>
      <c r="AO218">
        <v>946</v>
      </c>
      <c r="AP218" t="s">
        <v>102</v>
      </c>
      <c r="AQ218">
        <v>0</v>
      </c>
      <c r="AR218">
        <v>490</v>
      </c>
      <c r="AS218">
        <v>1436</v>
      </c>
      <c r="AT218" t="s">
        <v>103</v>
      </c>
      <c r="AU218" t="s">
        <v>104</v>
      </c>
      <c r="AV218" t="s">
        <v>105</v>
      </c>
      <c r="AW218" t="s">
        <v>106</v>
      </c>
      <c r="AX218">
        <v>1436</v>
      </c>
      <c r="AY218">
        <v>0</v>
      </c>
      <c r="AZ218">
        <v>0</v>
      </c>
      <c r="BA218">
        <v>1436</v>
      </c>
      <c r="BB218">
        <v>1</v>
      </c>
      <c r="BC218">
        <v>0</v>
      </c>
      <c r="BD218">
        <v>2</v>
      </c>
      <c r="BE218">
        <v>0</v>
      </c>
      <c r="BF218">
        <v>3</v>
      </c>
      <c r="BG218">
        <v>1</v>
      </c>
      <c r="BH218" t="s">
        <v>97</v>
      </c>
      <c r="BI218">
        <v>8</v>
      </c>
      <c r="BJ218" t="s">
        <v>107</v>
      </c>
      <c r="BK218">
        <v>0</v>
      </c>
      <c r="BL218" t="s">
        <v>83</v>
      </c>
      <c r="BM218" t="s">
        <v>108</v>
      </c>
      <c r="BN218">
        <v>2004</v>
      </c>
      <c r="BO218" t="s">
        <v>102</v>
      </c>
      <c r="BP218">
        <v>2</v>
      </c>
      <c r="BQ218">
        <v>484</v>
      </c>
      <c r="BR218" t="s">
        <v>98</v>
      </c>
      <c r="BS218" t="s">
        <v>98</v>
      </c>
      <c r="BT218" t="s">
        <v>105</v>
      </c>
      <c r="BU218">
        <v>139</v>
      </c>
      <c r="BV218">
        <v>98</v>
      </c>
      <c r="BW218">
        <v>0</v>
      </c>
      <c r="BX218">
        <v>0</v>
      </c>
      <c r="BY218">
        <v>0</v>
      </c>
      <c r="BZ218">
        <v>0</v>
      </c>
      <c r="CA218" t="s">
        <v>83</v>
      </c>
      <c r="CB218" t="s">
        <v>83</v>
      </c>
      <c r="CC218" t="s">
        <v>83</v>
      </c>
      <c r="CD218">
        <v>0</v>
      </c>
      <c r="CE218">
        <v>4</v>
      </c>
      <c r="CF218">
        <v>2008</v>
      </c>
      <c r="CG218" t="str">
        <f t="shared" si="27"/>
        <v>4/2008</v>
      </c>
      <c r="CH218" t="s">
        <v>110</v>
      </c>
      <c r="CI218" t="s">
        <v>111</v>
      </c>
      <c r="CJ218" s="1">
        <v>210000</v>
      </c>
    </row>
    <row r="219" spans="1:88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 t="str">
        <f t="shared" si="23"/>
        <v>20's</v>
      </c>
      <c r="V219">
        <v>1950</v>
      </c>
      <c r="W219">
        <f t="shared" si="21"/>
        <v>25</v>
      </c>
      <c r="X219" t="str">
        <f t="shared" si="22"/>
        <v>Y</v>
      </c>
      <c r="Y219" t="str">
        <f t="shared" si="24"/>
        <v>N</v>
      </c>
      <c r="Z219" t="str">
        <f t="shared" si="25"/>
        <v>N</v>
      </c>
      <c r="AA219" t="str">
        <f t="shared" si="26"/>
        <v>N</v>
      </c>
      <c r="AB219" t="s">
        <v>93</v>
      </c>
      <c r="AC219" t="s">
        <v>94</v>
      </c>
      <c r="AD219" t="s">
        <v>116</v>
      </c>
      <c r="AE219" t="s">
        <v>116</v>
      </c>
      <c r="AF219" t="s">
        <v>117</v>
      </c>
      <c r="AG219">
        <v>0</v>
      </c>
      <c r="AH219" t="s">
        <v>98</v>
      </c>
      <c r="AI219" t="s">
        <v>98</v>
      </c>
      <c r="AJ219" t="s">
        <v>118</v>
      </c>
      <c r="AK219" t="s">
        <v>98</v>
      </c>
      <c r="AL219" t="s">
        <v>98</v>
      </c>
      <c r="AM219" t="s">
        <v>100</v>
      </c>
      <c r="AN219" t="s">
        <v>102</v>
      </c>
      <c r="AO219">
        <v>0</v>
      </c>
      <c r="AP219" t="s">
        <v>102</v>
      </c>
      <c r="AQ219">
        <v>0</v>
      </c>
      <c r="AR219">
        <v>686</v>
      </c>
      <c r="AS219">
        <v>686</v>
      </c>
      <c r="AT219" t="s">
        <v>103</v>
      </c>
      <c r="AU219" t="s">
        <v>147</v>
      </c>
      <c r="AV219" t="s">
        <v>177</v>
      </c>
      <c r="AW219" t="s">
        <v>106</v>
      </c>
      <c r="AX219">
        <v>810</v>
      </c>
      <c r="AY219">
        <v>518</v>
      </c>
      <c r="AZ219">
        <v>0</v>
      </c>
      <c r="BA219">
        <v>1328</v>
      </c>
      <c r="BB219">
        <v>0</v>
      </c>
      <c r="BC219">
        <v>0</v>
      </c>
      <c r="BD219">
        <v>1</v>
      </c>
      <c r="BE219">
        <v>0</v>
      </c>
      <c r="BF219">
        <v>3</v>
      </c>
      <c r="BG219">
        <v>1</v>
      </c>
      <c r="BH219" t="s">
        <v>98</v>
      </c>
      <c r="BI219">
        <v>8</v>
      </c>
      <c r="BJ219" t="s">
        <v>107</v>
      </c>
      <c r="BK219">
        <v>0</v>
      </c>
      <c r="BL219" t="s">
        <v>83</v>
      </c>
      <c r="BM219" t="s">
        <v>127</v>
      </c>
      <c r="BN219">
        <v>1940</v>
      </c>
      <c r="BO219" t="s">
        <v>102</v>
      </c>
      <c r="BP219">
        <v>1</v>
      </c>
      <c r="BQ219">
        <v>210</v>
      </c>
      <c r="BR219" t="s">
        <v>98</v>
      </c>
      <c r="BS219" t="s">
        <v>98</v>
      </c>
      <c r="BT219" t="s">
        <v>105</v>
      </c>
      <c r="BU219">
        <v>0</v>
      </c>
      <c r="BV219">
        <v>172</v>
      </c>
      <c r="BW219">
        <v>60</v>
      </c>
      <c r="BX219">
        <v>0</v>
      </c>
      <c r="BY219">
        <v>0</v>
      </c>
      <c r="BZ219">
        <v>0</v>
      </c>
      <c r="CA219" t="s">
        <v>83</v>
      </c>
      <c r="CB219" t="s">
        <v>83</v>
      </c>
      <c r="CC219" t="s">
        <v>83</v>
      </c>
      <c r="CD219">
        <v>0</v>
      </c>
      <c r="CE219">
        <v>9</v>
      </c>
      <c r="CF219">
        <v>2006</v>
      </c>
      <c r="CG219" t="str">
        <f t="shared" si="27"/>
        <v>9/2006</v>
      </c>
      <c r="CH219" t="s">
        <v>110</v>
      </c>
      <c r="CI219" t="s">
        <v>219</v>
      </c>
      <c r="CJ219" s="1">
        <v>107000</v>
      </c>
    </row>
    <row r="220" spans="1:88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 t="str">
        <f t="shared" si="23"/>
        <v>30's</v>
      </c>
      <c r="V220">
        <v>2006</v>
      </c>
      <c r="W220">
        <f t="shared" si="21"/>
        <v>67</v>
      </c>
      <c r="X220" t="str">
        <f t="shared" si="22"/>
        <v>Y</v>
      </c>
      <c r="Y220" t="str">
        <f t="shared" si="24"/>
        <v>Y</v>
      </c>
      <c r="Z220" t="str">
        <f t="shared" si="25"/>
        <v>Y</v>
      </c>
      <c r="AA220" t="str">
        <f t="shared" si="26"/>
        <v>Y</v>
      </c>
      <c r="AB220" t="s">
        <v>93</v>
      </c>
      <c r="AC220" t="s">
        <v>94</v>
      </c>
      <c r="AD220" t="s">
        <v>95</v>
      </c>
      <c r="AE220" t="s">
        <v>95</v>
      </c>
      <c r="AF220" t="s">
        <v>96</v>
      </c>
      <c r="AG220">
        <v>312</v>
      </c>
      <c r="AH220" t="s">
        <v>97</v>
      </c>
      <c r="AI220" t="s">
        <v>97</v>
      </c>
      <c r="AJ220" t="s">
        <v>118</v>
      </c>
      <c r="AK220" t="s">
        <v>98</v>
      </c>
      <c r="AL220" t="s">
        <v>98</v>
      </c>
      <c r="AM220" t="s">
        <v>100</v>
      </c>
      <c r="AN220" t="s">
        <v>141</v>
      </c>
      <c r="AO220">
        <v>341</v>
      </c>
      <c r="AP220" t="s">
        <v>102</v>
      </c>
      <c r="AQ220">
        <v>0</v>
      </c>
      <c r="AR220">
        <v>457</v>
      </c>
      <c r="AS220">
        <v>798</v>
      </c>
      <c r="AT220" t="s">
        <v>103</v>
      </c>
      <c r="AU220" t="s">
        <v>104</v>
      </c>
      <c r="AV220" t="s">
        <v>105</v>
      </c>
      <c r="AW220" t="s">
        <v>106</v>
      </c>
      <c r="AX220">
        <v>1137</v>
      </c>
      <c r="AY220">
        <v>817</v>
      </c>
      <c r="AZ220">
        <v>0</v>
      </c>
      <c r="BA220">
        <v>1954</v>
      </c>
      <c r="BB220">
        <v>0</v>
      </c>
      <c r="BC220">
        <v>1</v>
      </c>
      <c r="BD220">
        <v>1</v>
      </c>
      <c r="BE220">
        <v>1</v>
      </c>
      <c r="BF220">
        <v>3</v>
      </c>
      <c r="BG220">
        <v>1</v>
      </c>
      <c r="BH220" t="s">
        <v>97</v>
      </c>
      <c r="BI220">
        <v>8</v>
      </c>
      <c r="BJ220" t="s">
        <v>107</v>
      </c>
      <c r="BK220">
        <v>2</v>
      </c>
      <c r="BL220" t="s">
        <v>98</v>
      </c>
      <c r="BM220" t="s">
        <v>108</v>
      </c>
      <c r="BN220">
        <v>1939</v>
      </c>
      <c r="BO220" t="s">
        <v>102</v>
      </c>
      <c r="BP220">
        <v>2</v>
      </c>
      <c r="BQ220">
        <v>431</v>
      </c>
      <c r="BR220" t="s">
        <v>98</v>
      </c>
      <c r="BS220" t="s">
        <v>98</v>
      </c>
      <c r="BT220" t="s">
        <v>105</v>
      </c>
      <c r="BU220">
        <v>0</v>
      </c>
      <c r="BV220">
        <v>119</v>
      </c>
      <c r="BW220">
        <v>150</v>
      </c>
      <c r="BX220">
        <v>0</v>
      </c>
      <c r="BY220">
        <v>0</v>
      </c>
      <c r="BZ220">
        <v>0</v>
      </c>
      <c r="CA220" t="s">
        <v>83</v>
      </c>
      <c r="CB220" t="s">
        <v>83</v>
      </c>
      <c r="CC220" t="s">
        <v>83</v>
      </c>
      <c r="CD220">
        <v>0</v>
      </c>
      <c r="CE220">
        <v>5</v>
      </c>
      <c r="CF220">
        <v>2008</v>
      </c>
      <c r="CG220" t="str">
        <f t="shared" si="27"/>
        <v>5/2008</v>
      </c>
      <c r="CH220" t="s">
        <v>110</v>
      </c>
      <c r="CI220" t="s">
        <v>111</v>
      </c>
      <c r="CJ220" s="1">
        <v>311500</v>
      </c>
    </row>
    <row r="221" spans="1:88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 t="str">
        <f t="shared" si="23"/>
        <v>2000's</v>
      </c>
      <c r="V221">
        <v>2006</v>
      </c>
      <c r="W221">
        <f t="shared" si="21"/>
        <v>1</v>
      </c>
      <c r="X221" t="str">
        <f t="shared" si="22"/>
        <v>Y</v>
      </c>
      <c r="Y221" t="str">
        <f t="shared" si="24"/>
        <v>Y</v>
      </c>
      <c r="Z221" t="str">
        <f t="shared" si="25"/>
        <v>Y</v>
      </c>
      <c r="AA221" t="str">
        <f t="shared" si="26"/>
        <v>Y</v>
      </c>
      <c r="AB221" t="s">
        <v>93</v>
      </c>
      <c r="AC221" t="s">
        <v>94</v>
      </c>
      <c r="AD221" t="s">
        <v>95</v>
      </c>
      <c r="AE221" t="s">
        <v>95</v>
      </c>
      <c r="AF221" t="s">
        <v>96</v>
      </c>
      <c r="AG221">
        <v>16</v>
      </c>
      <c r="AH221" t="s">
        <v>97</v>
      </c>
      <c r="AI221" t="s">
        <v>98</v>
      </c>
      <c r="AJ221" t="s">
        <v>99</v>
      </c>
      <c r="AK221" t="s">
        <v>97</v>
      </c>
      <c r="AL221" t="s">
        <v>98</v>
      </c>
      <c r="AM221" t="s">
        <v>130</v>
      </c>
      <c r="AN221" t="s">
        <v>101</v>
      </c>
      <c r="AO221">
        <v>16</v>
      </c>
      <c r="AP221" t="s">
        <v>102</v>
      </c>
      <c r="AQ221">
        <v>0</v>
      </c>
      <c r="AR221">
        <v>1232</v>
      </c>
      <c r="AS221">
        <v>1248</v>
      </c>
      <c r="AT221" t="s">
        <v>103</v>
      </c>
      <c r="AU221" t="s">
        <v>104</v>
      </c>
      <c r="AV221" t="s">
        <v>105</v>
      </c>
      <c r="AW221" t="s">
        <v>106</v>
      </c>
      <c r="AX221">
        <v>1248</v>
      </c>
      <c r="AY221">
        <v>0</v>
      </c>
      <c r="AZ221">
        <v>0</v>
      </c>
      <c r="BA221">
        <v>1248</v>
      </c>
      <c r="BB221">
        <v>0</v>
      </c>
      <c r="BC221">
        <v>0</v>
      </c>
      <c r="BD221">
        <v>2</v>
      </c>
      <c r="BE221">
        <v>0</v>
      </c>
      <c r="BF221">
        <v>2</v>
      </c>
      <c r="BG221">
        <v>1</v>
      </c>
      <c r="BH221" t="s">
        <v>97</v>
      </c>
      <c r="BI221">
        <v>5</v>
      </c>
      <c r="BJ221" t="s">
        <v>107</v>
      </c>
      <c r="BK221">
        <v>0</v>
      </c>
      <c r="BL221" t="s">
        <v>83</v>
      </c>
      <c r="BM221" t="s">
        <v>108</v>
      </c>
      <c r="BN221">
        <v>2005</v>
      </c>
      <c r="BO221" t="s">
        <v>157</v>
      </c>
      <c r="BP221">
        <v>2</v>
      </c>
      <c r="BQ221">
        <v>438</v>
      </c>
      <c r="BR221" t="s">
        <v>98</v>
      </c>
      <c r="BS221" t="s">
        <v>98</v>
      </c>
      <c r="BT221" t="s">
        <v>105</v>
      </c>
      <c r="BU221">
        <v>108</v>
      </c>
      <c r="BV221">
        <v>0</v>
      </c>
      <c r="BW221">
        <v>0</v>
      </c>
      <c r="BX221">
        <v>0</v>
      </c>
      <c r="BY221">
        <v>0</v>
      </c>
      <c r="BZ221">
        <v>0</v>
      </c>
      <c r="CA221" t="s">
        <v>83</v>
      </c>
      <c r="CB221" t="s">
        <v>83</v>
      </c>
      <c r="CC221" t="s">
        <v>83</v>
      </c>
      <c r="CD221">
        <v>0</v>
      </c>
      <c r="CE221">
        <v>3</v>
      </c>
      <c r="CF221">
        <v>2006</v>
      </c>
      <c r="CG221" t="str">
        <f t="shared" si="27"/>
        <v>3/2006</v>
      </c>
      <c r="CH221" t="s">
        <v>158</v>
      </c>
      <c r="CI221" t="s">
        <v>159</v>
      </c>
      <c r="CJ221" s="1">
        <v>167240</v>
      </c>
    </row>
    <row r="222" spans="1:88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 t="str">
        <f t="shared" si="23"/>
        <v>2000's</v>
      </c>
      <c r="V222">
        <v>2006</v>
      </c>
      <c r="W222">
        <f t="shared" si="21"/>
        <v>0</v>
      </c>
      <c r="X222" t="str">
        <f t="shared" si="22"/>
        <v>N</v>
      </c>
      <c r="Y222" t="str">
        <f t="shared" si="24"/>
        <v>Y</v>
      </c>
      <c r="Z222" t="str">
        <f t="shared" si="25"/>
        <v>Y</v>
      </c>
      <c r="AA222" t="str">
        <f t="shared" si="26"/>
        <v>Y</v>
      </c>
      <c r="AB222" t="s">
        <v>93</v>
      </c>
      <c r="AC222" t="s">
        <v>94</v>
      </c>
      <c r="AD222" t="s">
        <v>95</v>
      </c>
      <c r="AE222" t="s">
        <v>95</v>
      </c>
      <c r="AF222" t="s">
        <v>117</v>
      </c>
      <c r="AG222">
        <v>0</v>
      </c>
      <c r="AH222" t="s">
        <v>97</v>
      </c>
      <c r="AI222" t="s">
        <v>98</v>
      </c>
      <c r="AJ222" t="s">
        <v>99</v>
      </c>
      <c r="AK222" t="s">
        <v>97</v>
      </c>
      <c r="AL222" t="s">
        <v>98</v>
      </c>
      <c r="AM222" t="s">
        <v>121</v>
      </c>
      <c r="AN222" t="s">
        <v>102</v>
      </c>
      <c r="AO222">
        <v>0</v>
      </c>
      <c r="AP222" t="s">
        <v>102</v>
      </c>
      <c r="AQ222">
        <v>0</v>
      </c>
      <c r="AR222">
        <v>1498</v>
      </c>
      <c r="AS222">
        <v>1498</v>
      </c>
      <c r="AT222" t="s">
        <v>103</v>
      </c>
      <c r="AU222" t="s">
        <v>104</v>
      </c>
      <c r="AV222" t="s">
        <v>105</v>
      </c>
      <c r="AW222" t="s">
        <v>106</v>
      </c>
      <c r="AX222">
        <v>1498</v>
      </c>
      <c r="AY222">
        <v>0</v>
      </c>
      <c r="AZ222">
        <v>0</v>
      </c>
      <c r="BA222">
        <v>1498</v>
      </c>
      <c r="BB222">
        <v>0</v>
      </c>
      <c r="BC222">
        <v>0</v>
      </c>
      <c r="BD222">
        <v>2</v>
      </c>
      <c r="BE222">
        <v>0</v>
      </c>
      <c r="BF222">
        <v>2</v>
      </c>
      <c r="BG222">
        <v>1</v>
      </c>
      <c r="BH222" t="s">
        <v>97</v>
      </c>
      <c r="BI222">
        <v>5</v>
      </c>
      <c r="BJ222" t="s">
        <v>107</v>
      </c>
      <c r="BK222">
        <v>0</v>
      </c>
      <c r="BL222" t="s">
        <v>83</v>
      </c>
      <c r="BM222" t="s">
        <v>108</v>
      </c>
      <c r="BN222">
        <v>2006</v>
      </c>
      <c r="BO222" t="s">
        <v>109</v>
      </c>
      <c r="BP222">
        <v>2</v>
      </c>
      <c r="BQ222">
        <v>675</v>
      </c>
      <c r="BR222" t="s">
        <v>98</v>
      </c>
      <c r="BS222" t="s">
        <v>98</v>
      </c>
      <c r="BT222" t="s">
        <v>105</v>
      </c>
      <c r="BU222">
        <v>351</v>
      </c>
      <c r="BV222">
        <v>33</v>
      </c>
      <c r="BW222">
        <v>0</v>
      </c>
      <c r="BX222">
        <v>0</v>
      </c>
      <c r="BY222">
        <v>0</v>
      </c>
      <c r="BZ222">
        <v>0</v>
      </c>
      <c r="CA222" t="s">
        <v>83</v>
      </c>
      <c r="CB222" t="s">
        <v>83</v>
      </c>
      <c r="CC222" t="s">
        <v>83</v>
      </c>
      <c r="CD222">
        <v>0</v>
      </c>
      <c r="CE222">
        <v>4</v>
      </c>
      <c r="CF222">
        <v>2006</v>
      </c>
      <c r="CG222" t="str">
        <f t="shared" si="27"/>
        <v>4/2006</v>
      </c>
      <c r="CH222" t="s">
        <v>158</v>
      </c>
      <c r="CI222" t="s">
        <v>159</v>
      </c>
      <c r="CJ222" s="1">
        <v>204900</v>
      </c>
    </row>
    <row r="223" spans="1:88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 t="str">
        <f t="shared" si="23"/>
        <v>2000's</v>
      </c>
      <c r="V223">
        <v>2002</v>
      </c>
      <c r="W223">
        <f t="shared" si="21"/>
        <v>0</v>
      </c>
      <c r="X223" t="str">
        <f t="shared" si="22"/>
        <v>N</v>
      </c>
      <c r="Y223" t="str">
        <f t="shared" si="24"/>
        <v>N</v>
      </c>
      <c r="Z223" t="str">
        <f t="shared" si="25"/>
        <v>Y</v>
      </c>
      <c r="AA223" t="str">
        <f t="shared" si="26"/>
        <v>Y</v>
      </c>
      <c r="AB223" t="s">
        <v>93</v>
      </c>
      <c r="AC223" t="s">
        <v>94</v>
      </c>
      <c r="AD223" t="s">
        <v>95</v>
      </c>
      <c r="AE223" t="s">
        <v>95</v>
      </c>
      <c r="AF223" t="s">
        <v>117</v>
      </c>
      <c r="AG223">
        <v>0</v>
      </c>
      <c r="AH223" t="s">
        <v>97</v>
      </c>
      <c r="AI223" t="s">
        <v>98</v>
      </c>
      <c r="AJ223" t="s">
        <v>99</v>
      </c>
      <c r="AK223" t="s">
        <v>97</v>
      </c>
      <c r="AL223" t="s">
        <v>98</v>
      </c>
      <c r="AM223" t="s">
        <v>100</v>
      </c>
      <c r="AN223" t="s">
        <v>102</v>
      </c>
      <c r="AO223">
        <v>0</v>
      </c>
      <c r="AP223" t="s">
        <v>102</v>
      </c>
      <c r="AQ223">
        <v>0</v>
      </c>
      <c r="AR223">
        <v>1010</v>
      </c>
      <c r="AS223">
        <v>1010</v>
      </c>
      <c r="AT223" t="s">
        <v>103</v>
      </c>
      <c r="AU223" t="s">
        <v>104</v>
      </c>
      <c r="AV223" t="s">
        <v>105</v>
      </c>
      <c r="AW223" t="s">
        <v>106</v>
      </c>
      <c r="AX223">
        <v>1010</v>
      </c>
      <c r="AY223">
        <v>1257</v>
      </c>
      <c r="AZ223">
        <v>0</v>
      </c>
      <c r="BA223">
        <v>2267</v>
      </c>
      <c r="BB223">
        <v>0</v>
      </c>
      <c r="BC223">
        <v>0</v>
      </c>
      <c r="BD223">
        <v>2</v>
      </c>
      <c r="BE223">
        <v>1</v>
      </c>
      <c r="BF223">
        <v>4</v>
      </c>
      <c r="BG223">
        <v>1</v>
      </c>
      <c r="BH223" t="s">
        <v>97</v>
      </c>
      <c r="BI223">
        <v>8</v>
      </c>
      <c r="BJ223" t="s">
        <v>107</v>
      </c>
      <c r="BK223">
        <v>1</v>
      </c>
      <c r="BL223" t="s">
        <v>98</v>
      </c>
      <c r="BM223" t="s">
        <v>156</v>
      </c>
      <c r="BN223">
        <v>2002</v>
      </c>
      <c r="BO223" t="s">
        <v>109</v>
      </c>
      <c r="BP223">
        <v>2</v>
      </c>
      <c r="BQ223">
        <v>390</v>
      </c>
      <c r="BR223" t="s">
        <v>98</v>
      </c>
      <c r="BS223" t="s">
        <v>98</v>
      </c>
      <c r="BT223" t="s">
        <v>105</v>
      </c>
      <c r="BU223">
        <v>120</v>
      </c>
      <c r="BV223">
        <v>46</v>
      </c>
      <c r="BW223">
        <v>0</v>
      </c>
      <c r="BX223">
        <v>0</v>
      </c>
      <c r="BY223">
        <v>0</v>
      </c>
      <c r="BZ223">
        <v>0</v>
      </c>
      <c r="CA223" t="s">
        <v>83</v>
      </c>
      <c r="CB223" t="s">
        <v>83</v>
      </c>
      <c r="CC223" t="s">
        <v>83</v>
      </c>
      <c r="CD223">
        <v>0</v>
      </c>
      <c r="CE223">
        <v>12</v>
      </c>
      <c r="CF223">
        <v>2009</v>
      </c>
      <c r="CG223" t="str">
        <f t="shared" si="27"/>
        <v>12/2009</v>
      </c>
      <c r="CH223" t="s">
        <v>220</v>
      </c>
      <c r="CI223" t="s">
        <v>111</v>
      </c>
      <c r="CJ223" s="1">
        <v>200000</v>
      </c>
    </row>
    <row r="224" spans="1:88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 t="str">
        <f t="shared" si="23"/>
        <v>70's</v>
      </c>
      <c r="V224">
        <v>1975</v>
      </c>
      <c r="W224">
        <f t="shared" si="21"/>
        <v>0</v>
      </c>
      <c r="X224" t="str">
        <f t="shared" si="22"/>
        <v>N</v>
      </c>
      <c r="Y224" t="str">
        <f t="shared" si="24"/>
        <v>N</v>
      </c>
      <c r="Z224" t="str">
        <f t="shared" si="25"/>
        <v>N</v>
      </c>
      <c r="AA224" t="str">
        <f t="shared" si="26"/>
        <v>N</v>
      </c>
      <c r="AB224" t="s">
        <v>93</v>
      </c>
      <c r="AC224" t="s">
        <v>94</v>
      </c>
      <c r="AD224" t="s">
        <v>95</v>
      </c>
      <c r="AE224" t="s">
        <v>95</v>
      </c>
      <c r="AF224" t="s">
        <v>117</v>
      </c>
      <c r="AG224">
        <v>0</v>
      </c>
      <c r="AH224" t="s">
        <v>98</v>
      </c>
      <c r="AI224" t="s">
        <v>98</v>
      </c>
      <c r="AJ224" t="s">
        <v>118</v>
      </c>
      <c r="AK224" t="s">
        <v>97</v>
      </c>
      <c r="AL224" t="s">
        <v>98</v>
      </c>
      <c r="AM224" t="s">
        <v>100</v>
      </c>
      <c r="AN224" t="s">
        <v>119</v>
      </c>
      <c r="AO224">
        <v>550</v>
      </c>
      <c r="AP224" t="s">
        <v>102</v>
      </c>
      <c r="AQ224">
        <v>0</v>
      </c>
      <c r="AR224">
        <v>163</v>
      </c>
      <c r="AS224">
        <v>713</v>
      </c>
      <c r="AT224" t="s">
        <v>103</v>
      </c>
      <c r="AU224" t="s">
        <v>98</v>
      </c>
      <c r="AV224" t="s">
        <v>105</v>
      </c>
      <c r="AW224" t="s">
        <v>106</v>
      </c>
      <c r="AX224">
        <v>811</v>
      </c>
      <c r="AY224">
        <v>741</v>
      </c>
      <c r="AZ224">
        <v>0</v>
      </c>
      <c r="BA224">
        <v>1552</v>
      </c>
      <c r="BB224">
        <v>1</v>
      </c>
      <c r="BC224">
        <v>0</v>
      </c>
      <c r="BD224">
        <v>2</v>
      </c>
      <c r="BE224">
        <v>1</v>
      </c>
      <c r="BF224">
        <v>3</v>
      </c>
      <c r="BG224">
        <v>1</v>
      </c>
      <c r="BH224" t="s">
        <v>98</v>
      </c>
      <c r="BI224">
        <v>6</v>
      </c>
      <c r="BJ224" t="s">
        <v>107</v>
      </c>
      <c r="BK224">
        <v>1</v>
      </c>
      <c r="BL224" t="s">
        <v>98</v>
      </c>
      <c r="BM224" t="s">
        <v>108</v>
      </c>
      <c r="BN224">
        <v>1975</v>
      </c>
      <c r="BO224" t="s">
        <v>109</v>
      </c>
      <c r="BP224">
        <v>2</v>
      </c>
      <c r="BQ224">
        <v>434</v>
      </c>
      <c r="BR224" t="s">
        <v>98</v>
      </c>
      <c r="BS224" t="s">
        <v>98</v>
      </c>
      <c r="BT224" t="s">
        <v>105</v>
      </c>
      <c r="BU224">
        <v>209</v>
      </c>
      <c r="BV224">
        <v>208</v>
      </c>
      <c r="BW224">
        <v>0</v>
      </c>
      <c r="BX224">
        <v>0</v>
      </c>
      <c r="BY224">
        <v>0</v>
      </c>
      <c r="BZ224">
        <v>0</v>
      </c>
      <c r="CA224" t="s">
        <v>83</v>
      </c>
      <c r="CB224" t="s">
        <v>134</v>
      </c>
      <c r="CC224" t="s">
        <v>83</v>
      </c>
      <c r="CD224">
        <v>0</v>
      </c>
      <c r="CE224">
        <v>2</v>
      </c>
      <c r="CF224">
        <v>2006</v>
      </c>
      <c r="CG224" t="str">
        <f t="shared" si="27"/>
        <v>2/2006</v>
      </c>
      <c r="CH224" t="s">
        <v>110</v>
      </c>
      <c r="CI224" t="s">
        <v>111</v>
      </c>
      <c r="CJ224" s="1">
        <v>179900</v>
      </c>
    </row>
    <row r="225" spans="1:88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 t="str">
        <f t="shared" si="23"/>
        <v>70's</v>
      </c>
      <c r="V225">
        <v>1971</v>
      </c>
      <c r="W225">
        <f t="shared" si="21"/>
        <v>0</v>
      </c>
      <c r="X225" t="str">
        <f t="shared" si="22"/>
        <v>N</v>
      </c>
      <c r="Y225" t="str">
        <f t="shared" si="24"/>
        <v>N</v>
      </c>
      <c r="Z225" t="str">
        <f t="shared" si="25"/>
        <v>N</v>
      </c>
      <c r="AA225" t="str">
        <f t="shared" si="26"/>
        <v>N</v>
      </c>
      <c r="AB225" t="s">
        <v>93</v>
      </c>
      <c r="AC225" t="s">
        <v>94</v>
      </c>
      <c r="AD225" t="s">
        <v>140</v>
      </c>
      <c r="AE225" t="s">
        <v>140</v>
      </c>
      <c r="AF225" t="s">
        <v>117</v>
      </c>
      <c r="AG225">
        <v>0</v>
      </c>
      <c r="AH225" t="s">
        <v>98</v>
      </c>
      <c r="AI225" t="s">
        <v>98</v>
      </c>
      <c r="AJ225" t="s">
        <v>118</v>
      </c>
      <c r="AK225" t="s">
        <v>98</v>
      </c>
      <c r="AL225" t="s">
        <v>98</v>
      </c>
      <c r="AM225" t="s">
        <v>100</v>
      </c>
      <c r="AN225" t="s">
        <v>119</v>
      </c>
      <c r="AO225">
        <v>524</v>
      </c>
      <c r="AP225" t="s">
        <v>172</v>
      </c>
      <c r="AQ225">
        <v>180</v>
      </c>
      <c r="AR225">
        <v>160</v>
      </c>
      <c r="AS225">
        <v>864</v>
      </c>
      <c r="AT225" t="s">
        <v>103</v>
      </c>
      <c r="AU225" t="s">
        <v>97</v>
      </c>
      <c r="AV225" t="s">
        <v>105</v>
      </c>
      <c r="AW225" t="s">
        <v>106</v>
      </c>
      <c r="AX225">
        <v>864</v>
      </c>
      <c r="AY225">
        <v>0</v>
      </c>
      <c r="AZ225">
        <v>0</v>
      </c>
      <c r="BA225">
        <v>864</v>
      </c>
      <c r="BB225">
        <v>0</v>
      </c>
      <c r="BC225">
        <v>0</v>
      </c>
      <c r="BD225">
        <v>1</v>
      </c>
      <c r="BE225">
        <v>0</v>
      </c>
      <c r="BF225">
        <v>2</v>
      </c>
      <c r="BG225">
        <v>1</v>
      </c>
      <c r="BH225" t="s">
        <v>98</v>
      </c>
      <c r="BI225">
        <v>4</v>
      </c>
      <c r="BJ225" t="s">
        <v>107</v>
      </c>
      <c r="BK225">
        <v>0</v>
      </c>
      <c r="BL225" t="s">
        <v>83</v>
      </c>
      <c r="BM225" t="s">
        <v>127</v>
      </c>
      <c r="BN225">
        <v>1989</v>
      </c>
      <c r="BO225" t="s">
        <v>102</v>
      </c>
      <c r="BP225">
        <v>2</v>
      </c>
      <c r="BQ225">
        <v>576</v>
      </c>
      <c r="BR225" t="s">
        <v>98</v>
      </c>
      <c r="BS225" t="s">
        <v>98</v>
      </c>
      <c r="BT225" t="s">
        <v>105</v>
      </c>
      <c r="BU225">
        <v>216</v>
      </c>
      <c r="BV225">
        <v>0</v>
      </c>
      <c r="BW225">
        <v>0</v>
      </c>
      <c r="BX225">
        <v>0</v>
      </c>
      <c r="BY225">
        <v>0</v>
      </c>
      <c r="BZ225">
        <v>0</v>
      </c>
      <c r="CA225" t="s">
        <v>83</v>
      </c>
      <c r="CB225" t="s">
        <v>83</v>
      </c>
      <c r="CC225" t="s">
        <v>83</v>
      </c>
      <c r="CD225">
        <v>0</v>
      </c>
      <c r="CE225">
        <v>3</v>
      </c>
      <c r="CF225">
        <v>2009</v>
      </c>
      <c r="CG225" t="str">
        <f t="shared" si="27"/>
        <v>3/2009</v>
      </c>
      <c r="CH225" t="s">
        <v>110</v>
      </c>
      <c r="CI225" t="s">
        <v>128</v>
      </c>
      <c r="CJ225" s="1">
        <v>97000</v>
      </c>
    </row>
    <row r="226" spans="1:88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 t="str">
        <f t="shared" si="23"/>
        <v>2000's</v>
      </c>
      <c r="V226">
        <v>2003</v>
      </c>
      <c r="W226">
        <f t="shared" si="21"/>
        <v>0</v>
      </c>
      <c r="X226" t="str">
        <f t="shared" si="22"/>
        <v>N</v>
      </c>
      <c r="Y226" t="str">
        <f t="shared" si="24"/>
        <v>N</v>
      </c>
      <c r="Z226" t="str">
        <f t="shared" si="25"/>
        <v>Y</v>
      </c>
      <c r="AA226" t="str">
        <f t="shared" si="26"/>
        <v>Y</v>
      </c>
      <c r="AB226" t="s">
        <v>152</v>
      </c>
      <c r="AC226" t="s">
        <v>94</v>
      </c>
      <c r="AD226" t="s">
        <v>95</v>
      </c>
      <c r="AE226" t="s">
        <v>95</v>
      </c>
      <c r="AF226" t="s">
        <v>96</v>
      </c>
      <c r="AG226">
        <v>922</v>
      </c>
      <c r="AH226" t="s">
        <v>104</v>
      </c>
      <c r="AI226" t="s">
        <v>98</v>
      </c>
      <c r="AJ226" t="s">
        <v>99</v>
      </c>
      <c r="AK226" t="s">
        <v>104</v>
      </c>
      <c r="AL226" t="s">
        <v>98</v>
      </c>
      <c r="AM226" t="s">
        <v>97</v>
      </c>
      <c r="AN226" t="s">
        <v>101</v>
      </c>
      <c r="AO226">
        <v>56</v>
      </c>
      <c r="AP226" t="s">
        <v>102</v>
      </c>
      <c r="AQ226">
        <v>0</v>
      </c>
      <c r="AR226">
        <v>2336</v>
      </c>
      <c r="AS226">
        <v>2392</v>
      </c>
      <c r="AT226" t="s">
        <v>103</v>
      </c>
      <c r="AU226" t="s">
        <v>104</v>
      </c>
      <c r="AV226" t="s">
        <v>105</v>
      </c>
      <c r="AW226" t="s">
        <v>106</v>
      </c>
      <c r="AX226">
        <v>2392</v>
      </c>
      <c r="AY226">
        <v>0</v>
      </c>
      <c r="AZ226">
        <v>0</v>
      </c>
      <c r="BA226">
        <v>2392</v>
      </c>
      <c r="BB226">
        <v>0</v>
      </c>
      <c r="BC226">
        <v>0</v>
      </c>
      <c r="BD226">
        <v>2</v>
      </c>
      <c r="BE226">
        <v>0</v>
      </c>
      <c r="BF226">
        <v>3</v>
      </c>
      <c r="BG226">
        <v>1</v>
      </c>
      <c r="BH226" t="s">
        <v>104</v>
      </c>
      <c r="BI226">
        <v>8</v>
      </c>
      <c r="BJ226" t="s">
        <v>107</v>
      </c>
      <c r="BK226">
        <v>1</v>
      </c>
      <c r="BL226" t="s">
        <v>104</v>
      </c>
      <c r="BM226" t="s">
        <v>108</v>
      </c>
      <c r="BN226">
        <v>2003</v>
      </c>
      <c r="BO226" t="s">
        <v>157</v>
      </c>
      <c r="BP226">
        <v>3</v>
      </c>
      <c r="BQ226">
        <v>968</v>
      </c>
      <c r="BR226" t="s">
        <v>98</v>
      </c>
      <c r="BS226" t="s">
        <v>98</v>
      </c>
      <c r="BT226" t="s">
        <v>105</v>
      </c>
      <c r="BU226">
        <v>248</v>
      </c>
      <c r="BV226">
        <v>105</v>
      </c>
      <c r="BW226">
        <v>0</v>
      </c>
      <c r="BX226">
        <v>0</v>
      </c>
      <c r="BY226">
        <v>0</v>
      </c>
      <c r="BZ226">
        <v>0</v>
      </c>
      <c r="CA226" t="s">
        <v>83</v>
      </c>
      <c r="CB226" t="s">
        <v>83</v>
      </c>
      <c r="CC226" t="s">
        <v>83</v>
      </c>
      <c r="CD226">
        <v>0</v>
      </c>
      <c r="CE226">
        <v>6</v>
      </c>
      <c r="CF226">
        <v>2009</v>
      </c>
      <c r="CG226" t="str">
        <f t="shared" si="27"/>
        <v>6/2009</v>
      </c>
      <c r="CH226" t="s">
        <v>110</v>
      </c>
      <c r="CI226" t="s">
        <v>111</v>
      </c>
      <c r="CJ226" s="1">
        <v>386250</v>
      </c>
    </row>
    <row r="227" spans="1:88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 t="str">
        <f t="shared" si="23"/>
        <v>70's</v>
      </c>
      <c r="V227">
        <v>1971</v>
      </c>
      <c r="W227">
        <f t="shared" si="21"/>
        <v>0</v>
      </c>
      <c r="X227" t="str">
        <f t="shared" si="22"/>
        <v>N</v>
      </c>
      <c r="Y227" t="str">
        <f t="shared" si="24"/>
        <v>N</v>
      </c>
      <c r="Z227" t="str">
        <f t="shared" si="25"/>
        <v>N</v>
      </c>
      <c r="AA227" t="str">
        <f t="shared" si="26"/>
        <v>N</v>
      </c>
      <c r="AB227" t="s">
        <v>93</v>
      </c>
      <c r="AC227" t="s">
        <v>94</v>
      </c>
      <c r="AD227" t="s">
        <v>140</v>
      </c>
      <c r="AE227" t="s">
        <v>140</v>
      </c>
      <c r="AF227" t="s">
        <v>96</v>
      </c>
      <c r="AG227">
        <v>142</v>
      </c>
      <c r="AH227" t="s">
        <v>98</v>
      </c>
      <c r="AI227" t="s">
        <v>98</v>
      </c>
      <c r="AJ227" t="s">
        <v>118</v>
      </c>
      <c r="AK227" t="s">
        <v>98</v>
      </c>
      <c r="AL227" t="s">
        <v>98</v>
      </c>
      <c r="AM227" t="s">
        <v>100</v>
      </c>
      <c r="AN227" t="s">
        <v>102</v>
      </c>
      <c r="AO227">
        <v>0</v>
      </c>
      <c r="AP227" t="s">
        <v>102</v>
      </c>
      <c r="AQ227">
        <v>0</v>
      </c>
      <c r="AR227">
        <v>630</v>
      </c>
      <c r="AS227">
        <v>630</v>
      </c>
      <c r="AT227" t="s">
        <v>103</v>
      </c>
      <c r="AU227" t="s">
        <v>98</v>
      </c>
      <c r="AV227" t="s">
        <v>105</v>
      </c>
      <c r="AW227" t="s">
        <v>106</v>
      </c>
      <c r="AX227">
        <v>630</v>
      </c>
      <c r="AY227">
        <v>672</v>
      </c>
      <c r="AZ227">
        <v>0</v>
      </c>
      <c r="BA227">
        <v>1302</v>
      </c>
      <c r="BB227">
        <v>0</v>
      </c>
      <c r="BC227">
        <v>0</v>
      </c>
      <c r="BD227">
        <v>2</v>
      </c>
      <c r="BE227">
        <v>1</v>
      </c>
      <c r="BF227">
        <v>3</v>
      </c>
      <c r="BG227">
        <v>1</v>
      </c>
      <c r="BH227" t="s">
        <v>98</v>
      </c>
      <c r="BI227">
        <v>6</v>
      </c>
      <c r="BJ227" t="s">
        <v>107</v>
      </c>
      <c r="BK227">
        <v>0</v>
      </c>
      <c r="BL227" t="s">
        <v>83</v>
      </c>
      <c r="BM227" t="s">
        <v>127</v>
      </c>
      <c r="BN227">
        <v>1991</v>
      </c>
      <c r="BO227" t="s">
        <v>102</v>
      </c>
      <c r="BP227">
        <v>1</v>
      </c>
      <c r="BQ227">
        <v>280</v>
      </c>
      <c r="BR227" t="s">
        <v>98</v>
      </c>
      <c r="BS227" t="s">
        <v>98</v>
      </c>
      <c r="BT227" t="s">
        <v>105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 t="s">
        <v>83</v>
      </c>
      <c r="CB227" t="s">
        <v>83</v>
      </c>
      <c r="CC227" t="s">
        <v>83</v>
      </c>
      <c r="CD227">
        <v>0</v>
      </c>
      <c r="CE227">
        <v>5</v>
      </c>
      <c r="CF227">
        <v>2009</v>
      </c>
      <c r="CG227" t="str">
        <f t="shared" si="27"/>
        <v>5/2009</v>
      </c>
      <c r="CH227" t="s">
        <v>173</v>
      </c>
      <c r="CI227" t="s">
        <v>128</v>
      </c>
      <c r="CJ227" s="1">
        <v>112000</v>
      </c>
    </row>
    <row r="228" spans="1:88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 t="str">
        <f t="shared" si="23"/>
        <v>90's</v>
      </c>
      <c r="V228">
        <v>1995</v>
      </c>
      <c r="W228">
        <f t="shared" si="21"/>
        <v>0</v>
      </c>
      <c r="X228" t="str">
        <f t="shared" si="22"/>
        <v>N</v>
      </c>
      <c r="Y228" t="str">
        <f t="shared" si="24"/>
        <v>N</v>
      </c>
      <c r="Z228" t="str">
        <f t="shared" si="25"/>
        <v>N</v>
      </c>
      <c r="AA228" t="str">
        <f t="shared" si="26"/>
        <v>Y</v>
      </c>
      <c r="AB228" t="s">
        <v>93</v>
      </c>
      <c r="AC228" t="s">
        <v>94</v>
      </c>
      <c r="AD228" t="s">
        <v>95</v>
      </c>
      <c r="AE228" t="s">
        <v>95</v>
      </c>
      <c r="AF228" t="s">
        <v>96</v>
      </c>
      <c r="AG228">
        <v>290</v>
      </c>
      <c r="AH228" t="s">
        <v>97</v>
      </c>
      <c r="AI228" t="s">
        <v>98</v>
      </c>
      <c r="AJ228" t="s">
        <v>99</v>
      </c>
      <c r="AK228" t="s">
        <v>97</v>
      </c>
      <c r="AL228" t="s">
        <v>98</v>
      </c>
      <c r="AM228" t="s">
        <v>100</v>
      </c>
      <c r="AN228" t="s">
        <v>101</v>
      </c>
      <c r="AO228">
        <v>565</v>
      </c>
      <c r="AP228" t="s">
        <v>102</v>
      </c>
      <c r="AQ228">
        <v>0</v>
      </c>
      <c r="AR228">
        <v>638</v>
      </c>
      <c r="AS228">
        <v>1203</v>
      </c>
      <c r="AT228" t="s">
        <v>103</v>
      </c>
      <c r="AU228" t="s">
        <v>104</v>
      </c>
      <c r="AV228" t="s">
        <v>105</v>
      </c>
      <c r="AW228" t="s">
        <v>106</v>
      </c>
      <c r="AX228">
        <v>1214</v>
      </c>
      <c r="AY228">
        <v>1306</v>
      </c>
      <c r="AZ228">
        <v>0</v>
      </c>
      <c r="BA228">
        <v>2520</v>
      </c>
      <c r="BB228">
        <v>0</v>
      </c>
      <c r="BC228">
        <v>0</v>
      </c>
      <c r="BD228">
        <v>2</v>
      </c>
      <c r="BE228">
        <v>1</v>
      </c>
      <c r="BF228">
        <v>4</v>
      </c>
      <c r="BG228">
        <v>1</v>
      </c>
      <c r="BH228" t="s">
        <v>97</v>
      </c>
      <c r="BI228">
        <v>9</v>
      </c>
      <c r="BJ228" t="s">
        <v>107</v>
      </c>
      <c r="BK228">
        <v>1</v>
      </c>
      <c r="BL228" t="s">
        <v>98</v>
      </c>
      <c r="BM228" t="s">
        <v>108</v>
      </c>
      <c r="BN228">
        <v>1995</v>
      </c>
      <c r="BO228" t="s">
        <v>109</v>
      </c>
      <c r="BP228">
        <v>3</v>
      </c>
      <c r="BQ228">
        <v>721</v>
      </c>
      <c r="BR228" t="s">
        <v>98</v>
      </c>
      <c r="BS228" t="s">
        <v>98</v>
      </c>
      <c r="BT228" t="s">
        <v>105</v>
      </c>
      <c r="BU228">
        <v>224</v>
      </c>
      <c r="BV228">
        <v>114</v>
      </c>
      <c r="BW228">
        <v>0</v>
      </c>
      <c r="BX228">
        <v>0</v>
      </c>
      <c r="BY228">
        <v>0</v>
      </c>
      <c r="BZ228">
        <v>0</v>
      </c>
      <c r="CA228" t="s">
        <v>83</v>
      </c>
      <c r="CB228" t="s">
        <v>83</v>
      </c>
      <c r="CC228" t="s">
        <v>83</v>
      </c>
      <c r="CD228">
        <v>0</v>
      </c>
      <c r="CE228">
        <v>6</v>
      </c>
      <c r="CF228">
        <v>2007</v>
      </c>
      <c r="CG228" t="str">
        <f t="shared" si="27"/>
        <v>6/2007</v>
      </c>
      <c r="CH228" t="s">
        <v>110</v>
      </c>
      <c r="CI228" t="s">
        <v>128</v>
      </c>
      <c r="CJ228" s="1">
        <v>290000</v>
      </c>
    </row>
    <row r="229" spans="1:88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 t="str">
        <f t="shared" si="23"/>
        <v>70's</v>
      </c>
      <c r="V229">
        <v>1970</v>
      </c>
      <c r="W229">
        <f t="shared" si="21"/>
        <v>0</v>
      </c>
      <c r="X229" t="str">
        <f t="shared" si="22"/>
        <v>N</v>
      </c>
      <c r="Y229" t="str">
        <f t="shared" si="24"/>
        <v>N</v>
      </c>
      <c r="Z229" t="str">
        <f t="shared" si="25"/>
        <v>N</v>
      </c>
      <c r="AA229" t="str">
        <f t="shared" si="26"/>
        <v>N</v>
      </c>
      <c r="AB229" t="s">
        <v>93</v>
      </c>
      <c r="AC229" t="s">
        <v>94</v>
      </c>
      <c r="AD229" t="s">
        <v>140</v>
      </c>
      <c r="AE229" t="s">
        <v>140</v>
      </c>
      <c r="AF229" t="s">
        <v>96</v>
      </c>
      <c r="AG229">
        <v>127</v>
      </c>
      <c r="AH229" t="s">
        <v>98</v>
      </c>
      <c r="AI229" t="s">
        <v>98</v>
      </c>
      <c r="AJ229" t="s">
        <v>118</v>
      </c>
      <c r="AK229" t="s">
        <v>98</v>
      </c>
      <c r="AL229" t="s">
        <v>98</v>
      </c>
      <c r="AM229" t="s">
        <v>100</v>
      </c>
      <c r="AN229" t="s">
        <v>153</v>
      </c>
      <c r="AO229">
        <v>321</v>
      </c>
      <c r="AP229" t="s">
        <v>102</v>
      </c>
      <c r="AQ229">
        <v>0</v>
      </c>
      <c r="AR229">
        <v>162</v>
      </c>
      <c r="AS229">
        <v>483</v>
      </c>
      <c r="AT229" t="s">
        <v>103</v>
      </c>
      <c r="AU229" t="s">
        <v>98</v>
      </c>
      <c r="AV229" t="s">
        <v>105</v>
      </c>
      <c r="AW229" t="s">
        <v>106</v>
      </c>
      <c r="AX229">
        <v>483</v>
      </c>
      <c r="AY229">
        <v>504</v>
      </c>
      <c r="AZ229">
        <v>0</v>
      </c>
      <c r="BA229">
        <v>987</v>
      </c>
      <c r="BB229">
        <v>0</v>
      </c>
      <c r="BC229">
        <v>0</v>
      </c>
      <c r="BD229">
        <v>1</v>
      </c>
      <c r="BE229">
        <v>1</v>
      </c>
      <c r="BF229">
        <v>2</v>
      </c>
      <c r="BG229">
        <v>1</v>
      </c>
      <c r="BH229" t="s">
        <v>98</v>
      </c>
      <c r="BI229">
        <v>5</v>
      </c>
      <c r="BJ229" t="s">
        <v>107</v>
      </c>
      <c r="BK229">
        <v>0</v>
      </c>
      <c r="BL229" t="s">
        <v>83</v>
      </c>
      <c r="BM229" t="s">
        <v>127</v>
      </c>
      <c r="BN229">
        <v>1987</v>
      </c>
      <c r="BO229" t="s">
        <v>102</v>
      </c>
      <c r="BP229">
        <v>1</v>
      </c>
      <c r="BQ229">
        <v>280</v>
      </c>
      <c r="BR229" t="s">
        <v>98</v>
      </c>
      <c r="BS229" t="s">
        <v>98</v>
      </c>
      <c r="BT229" t="s">
        <v>105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 t="s">
        <v>83</v>
      </c>
      <c r="CB229" t="s">
        <v>83</v>
      </c>
      <c r="CC229" t="s">
        <v>83</v>
      </c>
      <c r="CD229">
        <v>0</v>
      </c>
      <c r="CE229">
        <v>9</v>
      </c>
      <c r="CF229">
        <v>2008</v>
      </c>
      <c r="CG229" t="str">
        <f t="shared" si="27"/>
        <v>9/2008</v>
      </c>
      <c r="CH229" t="s">
        <v>110</v>
      </c>
      <c r="CI229" t="s">
        <v>111</v>
      </c>
      <c r="CJ229" s="1">
        <v>106000</v>
      </c>
    </row>
    <row r="230" spans="1:88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 t="str">
        <f t="shared" si="23"/>
        <v>60's</v>
      </c>
      <c r="V230">
        <v>1967</v>
      </c>
      <c r="W230">
        <f t="shared" si="21"/>
        <v>0</v>
      </c>
      <c r="X230" t="str">
        <f t="shared" si="22"/>
        <v>N</v>
      </c>
      <c r="Y230" t="str">
        <f t="shared" si="24"/>
        <v>N</v>
      </c>
      <c r="Z230" t="str">
        <f t="shared" si="25"/>
        <v>N</v>
      </c>
      <c r="AA230" t="str">
        <f t="shared" si="26"/>
        <v>N</v>
      </c>
      <c r="AB230" t="s">
        <v>93</v>
      </c>
      <c r="AC230" t="s">
        <v>94</v>
      </c>
      <c r="AD230" t="s">
        <v>140</v>
      </c>
      <c r="AE230" t="s">
        <v>140</v>
      </c>
      <c r="AF230" t="s">
        <v>117</v>
      </c>
      <c r="AG230">
        <v>0</v>
      </c>
      <c r="AH230" t="s">
        <v>98</v>
      </c>
      <c r="AI230" t="s">
        <v>98</v>
      </c>
      <c r="AJ230" t="s">
        <v>118</v>
      </c>
      <c r="AK230" t="s">
        <v>98</v>
      </c>
      <c r="AL230" t="s">
        <v>98</v>
      </c>
      <c r="AM230" t="s">
        <v>100</v>
      </c>
      <c r="AN230" t="s">
        <v>119</v>
      </c>
      <c r="AO230">
        <v>842</v>
      </c>
      <c r="AP230" t="s">
        <v>102</v>
      </c>
      <c r="AQ230">
        <v>0</v>
      </c>
      <c r="AR230">
        <v>70</v>
      </c>
      <c r="AS230">
        <v>912</v>
      </c>
      <c r="AT230" t="s">
        <v>103</v>
      </c>
      <c r="AU230" t="s">
        <v>98</v>
      </c>
      <c r="AV230" t="s">
        <v>105</v>
      </c>
      <c r="AW230" t="s">
        <v>106</v>
      </c>
      <c r="AX230">
        <v>912</v>
      </c>
      <c r="AY230">
        <v>0</v>
      </c>
      <c r="AZ230">
        <v>0</v>
      </c>
      <c r="BA230">
        <v>912</v>
      </c>
      <c r="BB230">
        <v>0</v>
      </c>
      <c r="BC230">
        <v>0</v>
      </c>
      <c r="BD230">
        <v>1</v>
      </c>
      <c r="BE230">
        <v>0</v>
      </c>
      <c r="BF230">
        <v>3</v>
      </c>
      <c r="BG230">
        <v>1</v>
      </c>
      <c r="BH230" t="s">
        <v>98</v>
      </c>
      <c r="BI230">
        <v>5</v>
      </c>
      <c r="BJ230" t="s">
        <v>107</v>
      </c>
      <c r="BK230">
        <v>1</v>
      </c>
      <c r="BL230" t="s">
        <v>147</v>
      </c>
      <c r="BM230" t="s">
        <v>127</v>
      </c>
      <c r="BN230">
        <v>1974</v>
      </c>
      <c r="BO230" t="s">
        <v>102</v>
      </c>
      <c r="BP230">
        <v>1</v>
      </c>
      <c r="BQ230">
        <v>336</v>
      </c>
      <c r="BR230" t="s">
        <v>98</v>
      </c>
      <c r="BS230" t="s">
        <v>98</v>
      </c>
      <c r="BT230" t="s">
        <v>105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 t="s">
        <v>83</v>
      </c>
      <c r="CB230" t="s">
        <v>134</v>
      </c>
      <c r="CC230" t="s">
        <v>83</v>
      </c>
      <c r="CD230">
        <v>0</v>
      </c>
      <c r="CE230">
        <v>5</v>
      </c>
      <c r="CF230">
        <v>2010</v>
      </c>
      <c r="CG230" t="str">
        <f t="shared" si="27"/>
        <v>5/2010</v>
      </c>
      <c r="CH230" t="s">
        <v>110</v>
      </c>
      <c r="CI230" t="s">
        <v>111</v>
      </c>
      <c r="CJ230" s="1">
        <v>125000</v>
      </c>
    </row>
    <row r="231" spans="1:88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 t="str">
        <f t="shared" si="23"/>
        <v>2000's</v>
      </c>
      <c r="V231">
        <v>2006</v>
      </c>
      <c r="W231">
        <f t="shared" si="21"/>
        <v>1</v>
      </c>
      <c r="X231" t="str">
        <f t="shared" si="22"/>
        <v>Y</v>
      </c>
      <c r="Y231" t="str">
        <f t="shared" si="24"/>
        <v>Y</v>
      </c>
      <c r="Z231" t="str">
        <f t="shared" si="25"/>
        <v>Y</v>
      </c>
      <c r="AA231" t="str">
        <f t="shared" si="26"/>
        <v>Y</v>
      </c>
      <c r="AB231" t="s">
        <v>93</v>
      </c>
      <c r="AC231" t="s">
        <v>94</v>
      </c>
      <c r="AD231" t="s">
        <v>95</v>
      </c>
      <c r="AE231" t="s">
        <v>95</v>
      </c>
      <c r="AF231" t="s">
        <v>96</v>
      </c>
      <c r="AG231">
        <v>16</v>
      </c>
      <c r="AH231" t="s">
        <v>97</v>
      </c>
      <c r="AI231" t="s">
        <v>98</v>
      </c>
      <c r="AJ231" t="s">
        <v>99</v>
      </c>
      <c r="AK231" t="s">
        <v>97</v>
      </c>
      <c r="AL231" t="s">
        <v>98</v>
      </c>
      <c r="AM231" t="s">
        <v>130</v>
      </c>
      <c r="AN231" t="s">
        <v>101</v>
      </c>
      <c r="AO231">
        <v>16</v>
      </c>
      <c r="AP231" t="s">
        <v>102</v>
      </c>
      <c r="AQ231">
        <v>0</v>
      </c>
      <c r="AR231">
        <v>1357</v>
      </c>
      <c r="AS231">
        <v>1373</v>
      </c>
      <c r="AT231" t="s">
        <v>103</v>
      </c>
      <c r="AU231" t="s">
        <v>104</v>
      </c>
      <c r="AV231" t="s">
        <v>105</v>
      </c>
      <c r="AW231" t="s">
        <v>106</v>
      </c>
      <c r="AX231">
        <v>1555</v>
      </c>
      <c r="AY231">
        <v>0</v>
      </c>
      <c r="AZ231">
        <v>0</v>
      </c>
      <c r="BA231">
        <v>1555</v>
      </c>
      <c r="BB231">
        <v>0</v>
      </c>
      <c r="BC231">
        <v>0</v>
      </c>
      <c r="BD231">
        <v>2</v>
      </c>
      <c r="BE231">
        <v>0</v>
      </c>
      <c r="BF231">
        <v>2</v>
      </c>
      <c r="BG231">
        <v>1</v>
      </c>
      <c r="BH231" t="s">
        <v>97</v>
      </c>
      <c r="BI231">
        <v>7</v>
      </c>
      <c r="BJ231" t="s">
        <v>107</v>
      </c>
      <c r="BK231">
        <v>1</v>
      </c>
      <c r="BL231" t="s">
        <v>98</v>
      </c>
      <c r="BM231" t="s">
        <v>108</v>
      </c>
      <c r="BN231">
        <v>2005</v>
      </c>
      <c r="BO231" t="s">
        <v>157</v>
      </c>
      <c r="BP231">
        <v>2</v>
      </c>
      <c r="BQ231">
        <v>430</v>
      </c>
      <c r="BR231" t="s">
        <v>98</v>
      </c>
      <c r="BS231" t="s">
        <v>98</v>
      </c>
      <c r="BT231" t="s">
        <v>105</v>
      </c>
      <c r="BU231">
        <v>143</v>
      </c>
      <c r="BV231">
        <v>20</v>
      </c>
      <c r="BW231">
        <v>0</v>
      </c>
      <c r="BX231">
        <v>0</v>
      </c>
      <c r="BY231">
        <v>0</v>
      </c>
      <c r="BZ231">
        <v>0</v>
      </c>
      <c r="CA231" t="s">
        <v>83</v>
      </c>
      <c r="CB231" t="s">
        <v>83</v>
      </c>
      <c r="CC231" t="s">
        <v>83</v>
      </c>
      <c r="CD231">
        <v>0</v>
      </c>
      <c r="CE231">
        <v>5</v>
      </c>
      <c r="CF231">
        <v>2009</v>
      </c>
      <c r="CG231" t="str">
        <f t="shared" si="27"/>
        <v>5/2009</v>
      </c>
      <c r="CH231" t="s">
        <v>110</v>
      </c>
      <c r="CI231" t="s">
        <v>111</v>
      </c>
      <c r="CJ231" s="1">
        <v>192500</v>
      </c>
    </row>
    <row r="232" spans="1:88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 t="str">
        <f t="shared" si="23"/>
        <v>50's</v>
      </c>
      <c r="V232">
        <v>1959</v>
      </c>
      <c r="W232">
        <f t="shared" si="21"/>
        <v>0</v>
      </c>
      <c r="X232" t="str">
        <f t="shared" si="22"/>
        <v>N</v>
      </c>
      <c r="Y232" t="str">
        <f t="shared" si="24"/>
        <v>N</v>
      </c>
      <c r="Z232" t="str">
        <f t="shared" si="25"/>
        <v>N</v>
      </c>
      <c r="AA232" t="str">
        <f t="shared" si="26"/>
        <v>N</v>
      </c>
      <c r="AB232" t="s">
        <v>152</v>
      </c>
      <c r="AC232" t="s">
        <v>94</v>
      </c>
      <c r="AD232" t="s">
        <v>116</v>
      </c>
      <c r="AE232" t="s">
        <v>116</v>
      </c>
      <c r="AF232" t="s">
        <v>96</v>
      </c>
      <c r="AG232">
        <v>220</v>
      </c>
      <c r="AH232" t="s">
        <v>98</v>
      </c>
      <c r="AI232" t="s">
        <v>98</v>
      </c>
      <c r="AJ232" t="s">
        <v>118</v>
      </c>
      <c r="AK232" t="s">
        <v>98</v>
      </c>
      <c r="AL232" t="s">
        <v>98</v>
      </c>
      <c r="AM232" t="s">
        <v>100</v>
      </c>
      <c r="AN232" t="s">
        <v>102</v>
      </c>
      <c r="AO232">
        <v>0</v>
      </c>
      <c r="AP232" t="s">
        <v>102</v>
      </c>
      <c r="AQ232">
        <v>0</v>
      </c>
      <c r="AR232">
        <v>1194</v>
      </c>
      <c r="AS232">
        <v>1194</v>
      </c>
      <c r="AT232" t="s">
        <v>103</v>
      </c>
      <c r="AU232" t="s">
        <v>98</v>
      </c>
      <c r="AV232" t="s">
        <v>105</v>
      </c>
      <c r="AW232" t="s">
        <v>106</v>
      </c>
      <c r="AX232">
        <v>1194</v>
      </c>
      <c r="AY232">
        <v>0</v>
      </c>
      <c r="AZ232">
        <v>0</v>
      </c>
      <c r="BA232">
        <v>1194</v>
      </c>
      <c r="BB232">
        <v>1</v>
      </c>
      <c r="BC232">
        <v>0</v>
      </c>
      <c r="BD232">
        <v>1</v>
      </c>
      <c r="BE232">
        <v>0</v>
      </c>
      <c r="BF232">
        <v>3</v>
      </c>
      <c r="BG232">
        <v>1</v>
      </c>
      <c r="BH232" t="s">
        <v>98</v>
      </c>
      <c r="BI232">
        <v>6</v>
      </c>
      <c r="BJ232" t="s">
        <v>107</v>
      </c>
      <c r="BK232">
        <v>0</v>
      </c>
      <c r="BL232" t="s">
        <v>83</v>
      </c>
      <c r="BM232" t="s">
        <v>108</v>
      </c>
      <c r="BN232">
        <v>1959</v>
      </c>
      <c r="BO232" t="s">
        <v>109</v>
      </c>
      <c r="BP232">
        <v>1</v>
      </c>
      <c r="BQ232">
        <v>312</v>
      </c>
      <c r="BR232" t="s">
        <v>98</v>
      </c>
      <c r="BS232" t="s">
        <v>98</v>
      </c>
      <c r="BT232" t="s">
        <v>105</v>
      </c>
      <c r="BU232">
        <v>0</v>
      </c>
      <c r="BV232">
        <v>0</v>
      </c>
      <c r="BW232">
        <v>120</v>
      </c>
      <c r="BX232">
        <v>0</v>
      </c>
      <c r="BY232">
        <v>0</v>
      </c>
      <c r="BZ232">
        <v>0</v>
      </c>
      <c r="CA232" t="s">
        <v>83</v>
      </c>
      <c r="CB232" t="s">
        <v>83</v>
      </c>
      <c r="CC232" t="s">
        <v>83</v>
      </c>
      <c r="CD232">
        <v>0</v>
      </c>
      <c r="CE232">
        <v>4</v>
      </c>
      <c r="CF232">
        <v>2010</v>
      </c>
      <c r="CG232" t="str">
        <f t="shared" si="27"/>
        <v>4/2010</v>
      </c>
      <c r="CH232" t="s">
        <v>110</v>
      </c>
      <c r="CI232" t="s">
        <v>111</v>
      </c>
      <c r="CJ232" s="1">
        <v>148000</v>
      </c>
    </row>
    <row r="233" spans="1:88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 t="str">
        <f t="shared" si="23"/>
        <v>90's</v>
      </c>
      <c r="V233">
        <v>1996</v>
      </c>
      <c r="W233">
        <f t="shared" si="21"/>
        <v>1</v>
      </c>
      <c r="X233" t="str">
        <f t="shared" si="22"/>
        <v>Y</v>
      </c>
      <c r="Y233" t="str">
        <f t="shared" si="24"/>
        <v>N</v>
      </c>
      <c r="Z233" t="str">
        <f t="shared" si="25"/>
        <v>N</v>
      </c>
      <c r="AA233" t="str">
        <f t="shared" si="26"/>
        <v>Y</v>
      </c>
      <c r="AB233" t="s">
        <v>93</v>
      </c>
      <c r="AC233" t="s">
        <v>94</v>
      </c>
      <c r="AD233" t="s">
        <v>95</v>
      </c>
      <c r="AE233" t="s">
        <v>95</v>
      </c>
      <c r="AF233" t="s">
        <v>96</v>
      </c>
      <c r="AG233">
        <v>506</v>
      </c>
      <c r="AH233" t="s">
        <v>97</v>
      </c>
      <c r="AI233" t="s">
        <v>98</v>
      </c>
      <c r="AJ233" t="s">
        <v>99</v>
      </c>
      <c r="AK233" t="s">
        <v>97</v>
      </c>
      <c r="AL233" t="s">
        <v>98</v>
      </c>
      <c r="AM233" t="s">
        <v>100</v>
      </c>
      <c r="AN233" t="s">
        <v>101</v>
      </c>
      <c r="AO233">
        <v>689</v>
      </c>
      <c r="AP233" t="s">
        <v>102</v>
      </c>
      <c r="AQ233">
        <v>0</v>
      </c>
      <c r="AR233">
        <v>773</v>
      </c>
      <c r="AS233">
        <v>1462</v>
      </c>
      <c r="AT233" t="s">
        <v>103</v>
      </c>
      <c r="AU233" t="s">
        <v>104</v>
      </c>
      <c r="AV233" t="s">
        <v>105</v>
      </c>
      <c r="AW233" t="s">
        <v>106</v>
      </c>
      <c r="AX233">
        <v>1490</v>
      </c>
      <c r="AY233">
        <v>1304</v>
      </c>
      <c r="AZ233">
        <v>0</v>
      </c>
      <c r="BA233">
        <v>2794</v>
      </c>
      <c r="BB233">
        <v>1</v>
      </c>
      <c r="BC233">
        <v>0</v>
      </c>
      <c r="BD233">
        <v>2</v>
      </c>
      <c r="BE233">
        <v>1</v>
      </c>
      <c r="BF233">
        <v>4</v>
      </c>
      <c r="BG233">
        <v>1</v>
      </c>
      <c r="BH233" t="s">
        <v>104</v>
      </c>
      <c r="BI233">
        <v>9</v>
      </c>
      <c r="BJ233" t="s">
        <v>107</v>
      </c>
      <c r="BK233">
        <v>1</v>
      </c>
      <c r="BL233" t="s">
        <v>98</v>
      </c>
      <c r="BM233" t="s">
        <v>108</v>
      </c>
      <c r="BN233">
        <v>1995</v>
      </c>
      <c r="BO233" t="s">
        <v>157</v>
      </c>
      <c r="BP233">
        <v>3</v>
      </c>
      <c r="BQ233">
        <v>810</v>
      </c>
      <c r="BR233" t="s">
        <v>98</v>
      </c>
      <c r="BS233" t="s">
        <v>98</v>
      </c>
      <c r="BT233" t="s">
        <v>105</v>
      </c>
      <c r="BU233">
        <v>0</v>
      </c>
      <c r="BV233">
        <v>146</v>
      </c>
      <c r="BW233">
        <v>202</v>
      </c>
      <c r="BX233">
        <v>0</v>
      </c>
      <c r="BY233">
        <v>0</v>
      </c>
      <c r="BZ233">
        <v>0</v>
      </c>
      <c r="CA233" t="s">
        <v>83</v>
      </c>
      <c r="CB233" t="s">
        <v>83</v>
      </c>
      <c r="CC233" t="s">
        <v>83</v>
      </c>
      <c r="CD233">
        <v>0</v>
      </c>
      <c r="CE233">
        <v>7</v>
      </c>
      <c r="CF233">
        <v>2009</v>
      </c>
      <c r="CG233" t="str">
        <f t="shared" si="27"/>
        <v>7/2009</v>
      </c>
      <c r="CH233" t="s">
        <v>110</v>
      </c>
      <c r="CI233" t="s">
        <v>111</v>
      </c>
      <c r="CJ233" s="1">
        <v>403000</v>
      </c>
    </row>
    <row r="234" spans="1:88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 t="str">
        <f t="shared" si="23"/>
        <v>70's</v>
      </c>
      <c r="V234">
        <v>1972</v>
      </c>
      <c r="W234">
        <f t="shared" si="21"/>
        <v>0</v>
      </c>
      <c r="X234" t="str">
        <f t="shared" si="22"/>
        <v>N</v>
      </c>
      <c r="Y234" t="str">
        <f t="shared" si="24"/>
        <v>N</v>
      </c>
      <c r="Z234" t="str">
        <f t="shared" si="25"/>
        <v>N</v>
      </c>
      <c r="AA234" t="str">
        <f t="shared" si="26"/>
        <v>N</v>
      </c>
      <c r="AB234" t="s">
        <v>93</v>
      </c>
      <c r="AC234" t="s">
        <v>94</v>
      </c>
      <c r="AD234" t="s">
        <v>140</v>
      </c>
      <c r="AE234" t="s">
        <v>140</v>
      </c>
      <c r="AF234" t="s">
        <v>96</v>
      </c>
      <c r="AG234">
        <v>297</v>
      </c>
      <c r="AH234" t="s">
        <v>98</v>
      </c>
      <c r="AI234" t="s">
        <v>98</v>
      </c>
      <c r="AJ234" t="s">
        <v>118</v>
      </c>
      <c r="AK234" t="s">
        <v>98</v>
      </c>
      <c r="AL234" t="s">
        <v>98</v>
      </c>
      <c r="AM234" t="s">
        <v>100</v>
      </c>
      <c r="AN234" t="s">
        <v>102</v>
      </c>
      <c r="AO234">
        <v>0</v>
      </c>
      <c r="AP234" t="s">
        <v>102</v>
      </c>
      <c r="AQ234">
        <v>0</v>
      </c>
      <c r="AR234">
        <v>483</v>
      </c>
      <c r="AS234">
        <v>483</v>
      </c>
      <c r="AT234" t="s">
        <v>103</v>
      </c>
      <c r="AU234" t="s">
        <v>98</v>
      </c>
      <c r="AV234" t="s">
        <v>105</v>
      </c>
      <c r="AW234" t="s">
        <v>106</v>
      </c>
      <c r="AX234">
        <v>483</v>
      </c>
      <c r="AY234">
        <v>504</v>
      </c>
      <c r="AZ234">
        <v>0</v>
      </c>
      <c r="BA234">
        <v>987</v>
      </c>
      <c r="BB234">
        <v>0</v>
      </c>
      <c r="BC234">
        <v>0</v>
      </c>
      <c r="BD234">
        <v>1</v>
      </c>
      <c r="BE234">
        <v>1</v>
      </c>
      <c r="BF234">
        <v>2</v>
      </c>
      <c r="BG234">
        <v>1</v>
      </c>
      <c r="BH234" t="s">
        <v>98</v>
      </c>
      <c r="BI234">
        <v>5</v>
      </c>
      <c r="BJ234" t="s">
        <v>107</v>
      </c>
      <c r="BK234">
        <v>1</v>
      </c>
      <c r="BL234" t="s">
        <v>212</v>
      </c>
      <c r="BM234" t="s">
        <v>108</v>
      </c>
      <c r="BN234">
        <v>1972</v>
      </c>
      <c r="BO234" t="s">
        <v>102</v>
      </c>
      <c r="BP234">
        <v>1</v>
      </c>
      <c r="BQ234">
        <v>288</v>
      </c>
      <c r="BR234" t="s">
        <v>98</v>
      </c>
      <c r="BS234" t="s">
        <v>98</v>
      </c>
      <c r="BT234" t="s">
        <v>105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 t="s">
        <v>83</v>
      </c>
      <c r="CB234" t="s">
        <v>83</v>
      </c>
      <c r="CC234" t="s">
        <v>83</v>
      </c>
      <c r="CD234">
        <v>0</v>
      </c>
      <c r="CE234">
        <v>6</v>
      </c>
      <c r="CF234">
        <v>2006</v>
      </c>
      <c r="CG234" t="str">
        <f t="shared" si="27"/>
        <v>6/2006</v>
      </c>
      <c r="CH234" t="s">
        <v>110</v>
      </c>
      <c r="CI234" t="s">
        <v>111</v>
      </c>
      <c r="CJ234" s="1">
        <v>94500</v>
      </c>
    </row>
    <row r="235" spans="1:88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 t="str">
        <f t="shared" si="23"/>
        <v>70's</v>
      </c>
      <c r="V235">
        <v>1976</v>
      </c>
      <c r="W235">
        <f t="shared" si="21"/>
        <v>0</v>
      </c>
      <c r="X235" t="str">
        <f t="shared" si="22"/>
        <v>N</v>
      </c>
      <c r="Y235" t="str">
        <f t="shared" si="24"/>
        <v>N</v>
      </c>
      <c r="Z235" t="str">
        <f t="shared" si="25"/>
        <v>N</v>
      </c>
      <c r="AA235" t="str">
        <f t="shared" si="26"/>
        <v>N</v>
      </c>
      <c r="AB235" t="s">
        <v>93</v>
      </c>
      <c r="AC235" t="s">
        <v>94</v>
      </c>
      <c r="AD235" t="s">
        <v>140</v>
      </c>
      <c r="AE235" t="s">
        <v>140</v>
      </c>
      <c r="AF235" t="s">
        <v>117</v>
      </c>
      <c r="AG235">
        <v>0</v>
      </c>
      <c r="AH235" t="s">
        <v>98</v>
      </c>
      <c r="AI235" t="s">
        <v>98</v>
      </c>
      <c r="AJ235" t="s">
        <v>118</v>
      </c>
      <c r="AK235" t="s">
        <v>98</v>
      </c>
      <c r="AL235" t="s">
        <v>97</v>
      </c>
      <c r="AM235" t="s">
        <v>130</v>
      </c>
      <c r="AN235" t="s">
        <v>172</v>
      </c>
      <c r="AO235">
        <v>182</v>
      </c>
      <c r="AP235" t="s">
        <v>119</v>
      </c>
      <c r="AQ235">
        <v>712</v>
      </c>
      <c r="AR235">
        <v>0</v>
      </c>
      <c r="AS235">
        <v>894</v>
      </c>
      <c r="AT235" t="s">
        <v>103</v>
      </c>
      <c r="AU235" t="s">
        <v>98</v>
      </c>
      <c r="AV235" t="s">
        <v>105</v>
      </c>
      <c r="AW235" t="s">
        <v>106</v>
      </c>
      <c r="AX235">
        <v>894</v>
      </c>
      <c r="AY235">
        <v>0</v>
      </c>
      <c r="AZ235">
        <v>0</v>
      </c>
      <c r="BA235">
        <v>894</v>
      </c>
      <c r="BB235">
        <v>1</v>
      </c>
      <c r="BC235">
        <v>0</v>
      </c>
      <c r="BD235">
        <v>1</v>
      </c>
      <c r="BE235">
        <v>0</v>
      </c>
      <c r="BF235">
        <v>3</v>
      </c>
      <c r="BG235">
        <v>1</v>
      </c>
      <c r="BH235" t="s">
        <v>98</v>
      </c>
      <c r="BI235">
        <v>5</v>
      </c>
      <c r="BJ235" t="s">
        <v>107</v>
      </c>
      <c r="BK235">
        <v>0</v>
      </c>
      <c r="BL235" t="s">
        <v>83</v>
      </c>
      <c r="BM235" t="s">
        <v>108</v>
      </c>
      <c r="BN235">
        <v>1976</v>
      </c>
      <c r="BO235" t="s">
        <v>102</v>
      </c>
      <c r="BP235">
        <v>1</v>
      </c>
      <c r="BQ235">
        <v>308</v>
      </c>
      <c r="BR235" t="s">
        <v>98</v>
      </c>
      <c r="BS235" t="s">
        <v>98</v>
      </c>
      <c r="BT235" t="s">
        <v>105</v>
      </c>
      <c r="BU235">
        <v>365</v>
      </c>
      <c r="BV235">
        <v>0</v>
      </c>
      <c r="BW235">
        <v>0</v>
      </c>
      <c r="BX235">
        <v>0</v>
      </c>
      <c r="BY235">
        <v>0</v>
      </c>
      <c r="BZ235">
        <v>0</v>
      </c>
      <c r="CA235" t="s">
        <v>83</v>
      </c>
      <c r="CB235" t="s">
        <v>134</v>
      </c>
      <c r="CC235" t="s">
        <v>83</v>
      </c>
      <c r="CD235">
        <v>0</v>
      </c>
      <c r="CE235">
        <v>2</v>
      </c>
      <c r="CF235">
        <v>2010</v>
      </c>
      <c r="CG235" t="str">
        <f t="shared" si="27"/>
        <v>2/2010</v>
      </c>
      <c r="CH235" t="s">
        <v>110</v>
      </c>
      <c r="CI235" t="s">
        <v>111</v>
      </c>
      <c r="CJ235" s="1">
        <v>128200</v>
      </c>
    </row>
    <row r="236" spans="1:88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 t="str">
        <f t="shared" si="23"/>
        <v>2000's</v>
      </c>
      <c r="V236">
        <v>2002</v>
      </c>
      <c r="W236">
        <f t="shared" si="21"/>
        <v>0</v>
      </c>
      <c r="X236" t="str">
        <f t="shared" si="22"/>
        <v>N</v>
      </c>
      <c r="Y236" t="str">
        <f t="shared" si="24"/>
        <v>N</v>
      </c>
      <c r="Z236" t="str">
        <f t="shared" si="25"/>
        <v>Y</v>
      </c>
      <c r="AA236" t="str">
        <f t="shared" si="26"/>
        <v>Y</v>
      </c>
      <c r="AB236" t="s">
        <v>93</v>
      </c>
      <c r="AC236" t="s">
        <v>94</v>
      </c>
      <c r="AD236" t="s">
        <v>95</v>
      </c>
      <c r="AE236" t="s">
        <v>95</v>
      </c>
      <c r="AF236" t="s">
        <v>83</v>
      </c>
      <c r="AG236" t="s">
        <v>83</v>
      </c>
      <c r="AH236" t="s">
        <v>97</v>
      </c>
      <c r="AI236" t="s">
        <v>98</v>
      </c>
      <c r="AJ236" t="s">
        <v>99</v>
      </c>
      <c r="AK236" t="s">
        <v>97</v>
      </c>
      <c r="AL236" t="s">
        <v>98</v>
      </c>
      <c r="AM236" t="s">
        <v>100</v>
      </c>
      <c r="AN236" t="s">
        <v>101</v>
      </c>
      <c r="AO236">
        <v>625</v>
      </c>
      <c r="AP236" t="s">
        <v>102</v>
      </c>
      <c r="AQ236">
        <v>0</v>
      </c>
      <c r="AR236">
        <v>235</v>
      </c>
      <c r="AS236">
        <v>860</v>
      </c>
      <c r="AT236" t="s">
        <v>103</v>
      </c>
      <c r="AU236" t="s">
        <v>104</v>
      </c>
      <c r="AV236" t="s">
        <v>105</v>
      </c>
      <c r="AW236" t="s">
        <v>106</v>
      </c>
      <c r="AX236">
        <v>860</v>
      </c>
      <c r="AY236">
        <v>1100</v>
      </c>
      <c r="AZ236">
        <v>0</v>
      </c>
      <c r="BA236">
        <v>1960</v>
      </c>
      <c r="BB236">
        <v>1</v>
      </c>
      <c r="BC236">
        <v>0</v>
      </c>
      <c r="BD236">
        <v>2</v>
      </c>
      <c r="BE236">
        <v>1</v>
      </c>
      <c r="BF236">
        <v>4</v>
      </c>
      <c r="BG236">
        <v>1</v>
      </c>
      <c r="BH236" t="s">
        <v>97</v>
      </c>
      <c r="BI236">
        <v>8</v>
      </c>
      <c r="BJ236" t="s">
        <v>107</v>
      </c>
      <c r="BK236">
        <v>2</v>
      </c>
      <c r="BL236" t="s">
        <v>98</v>
      </c>
      <c r="BM236" t="s">
        <v>156</v>
      </c>
      <c r="BN236">
        <v>2002</v>
      </c>
      <c r="BO236" t="s">
        <v>157</v>
      </c>
      <c r="BP236">
        <v>2</v>
      </c>
      <c r="BQ236">
        <v>440</v>
      </c>
      <c r="BR236" t="s">
        <v>98</v>
      </c>
      <c r="BS236" t="s">
        <v>98</v>
      </c>
      <c r="BT236" t="s">
        <v>105</v>
      </c>
      <c r="BU236">
        <v>288</v>
      </c>
      <c r="BV236">
        <v>48</v>
      </c>
      <c r="BW236">
        <v>0</v>
      </c>
      <c r="BX236">
        <v>0</v>
      </c>
      <c r="BY236">
        <v>0</v>
      </c>
      <c r="BZ236">
        <v>0</v>
      </c>
      <c r="CA236" t="s">
        <v>83</v>
      </c>
      <c r="CB236" t="s">
        <v>83</v>
      </c>
      <c r="CC236" t="s">
        <v>83</v>
      </c>
      <c r="CD236">
        <v>0</v>
      </c>
      <c r="CE236">
        <v>5</v>
      </c>
      <c r="CF236">
        <v>2010</v>
      </c>
      <c r="CG236" t="str">
        <f t="shared" si="27"/>
        <v>5/2010</v>
      </c>
      <c r="CH236" t="s">
        <v>110</v>
      </c>
      <c r="CI236" t="s">
        <v>111</v>
      </c>
      <c r="CJ236" s="1">
        <v>216500</v>
      </c>
    </row>
    <row r="237" spans="1:88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 t="str">
        <f t="shared" si="23"/>
        <v>70's</v>
      </c>
      <c r="V237">
        <v>1971</v>
      </c>
      <c r="W237">
        <f t="shared" si="21"/>
        <v>0</v>
      </c>
      <c r="X237" t="str">
        <f t="shared" si="22"/>
        <v>N</v>
      </c>
      <c r="Y237" t="str">
        <f t="shared" si="24"/>
        <v>N</v>
      </c>
      <c r="Z237" t="str">
        <f t="shared" si="25"/>
        <v>N</v>
      </c>
      <c r="AA237" t="str">
        <f t="shared" si="26"/>
        <v>N</v>
      </c>
      <c r="AB237" t="s">
        <v>93</v>
      </c>
      <c r="AC237" t="s">
        <v>94</v>
      </c>
      <c r="AD237" t="s">
        <v>140</v>
      </c>
      <c r="AE237" t="s">
        <v>140</v>
      </c>
      <c r="AF237" t="s">
        <v>96</v>
      </c>
      <c r="AG237">
        <v>604</v>
      </c>
      <c r="AH237" t="s">
        <v>98</v>
      </c>
      <c r="AI237" t="s">
        <v>98</v>
      </c>
      <c r="AJ237" t="s">
        <v>118</v>
      </c>
      <c r="AK237" t="s">
        <v>98</v>
      </c>
      <c r="AL237" t="s">
        <v>98</v>
      </c>
      <c r="AM237" t="s">
        <v>100</v>
      </c>
      <c r="AN237" t="s">
        <v>119</v>
      </c>
      <c r="AO237">
        <v>358</v>
      </c>
      <c r="AP237" t="s">
        <v>102</v>
      </c>
      <c r="AQ237">
        <v>0</v>
      </c>
      <c r="AR237">
        <v>125</v>
      </c>
      <c r="AS237">
        <v>483</v>
      </c>
      <c r="AT237" t="s">
        <v>103</v>
      </c>
      <c r="AU237" t="s">
        <v>98</v>
      </c>
      <c r="AV237" t="s">
        <v>105</v>
      </c>
      <c r="AW237" t="s">
        <v>106</v>
      </c>
      <c r="AX237">
        <v>483</v>
      </c>
      <c r="AY237">
        <v>504</v>
      </c>
      <c r="AZ237">
        <v>0</v>
      </c>
      <c r="BA237">
        <v>987</v>
      </c>
      <c r="BB237">
        <v>0</v>
      </c>
      <c r="BC237">
        <v>0</v>
      </c>
      <c r="BD237">
        <v>1</v>
      </c>
      <c r="BE237">
        <v>1</v>
      </c>
      <c r="BF237">
        <v>2</v>
      </c>
      <c r="BG237">
        <v>1</v>
      </c>
      <c r="BH237" t="s">
        <v>98</v>
      </c>
      <c r="BI237">
        <v>5</v>
      </c>
      <c r="BJ237" t="s">
        <v>107</v>
      </c>
      <c r="BK237">
        <v>0</v>
      </c>
      <c r="BL237" t="s">
        <v>83</v>
      </c>
      <c r="BM237" t="s">
        <v>127</v>
      </c>
      <c r="BN237">
        <v>1971</v>
      </c>
      <c r="BO237" t="s">
        <v>102</v>
      </c>
      <c r="BP237">
        <v>1</v>
      </c>
      <c r="BQ237">
        <v>264</v>
      </c>
      <c r="BR237" t="s">
        <v>98</v>
      </c>
      <c r="BS237" t="s">
        <v>98</v>
      </c>
      <c r="BT237" t="s">
        <v>105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 t="s">
        <v>83</v>
      </c>
      <c r="CB237" t="s">
        <v>83</v>
      </c>
      <c r="CC237" t="s">
        <v>83</v>
      </c>
      <c r="CD237">
        <v>0</v>
      </c>
      <c r="CE237">
        <v>8</v>
      </c>
      <c r="CF237">
        <v>2008</v>
      </c>
      <c r="CG237" t="str">
        <f t="shared" si="27"/>
        <v>8/2008</v>
      </c>
      <c r="CH237" t="s">
        <v>110</v>
      </c>
      <c r="CI237" t="s">
        <v>111</v>
      </c>
      <c r="CJ237" s="1">
        <v>89500</v>
      </c>
    </row>
    <row r="238" spans="1:88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 t="str">
        <f t="shared" si="23"/>
        <v>2000's</v>
      </c>
      <c r="V238">
        <v>2004</v>
      </c>
      <c r="W238">
        <f t="shared" si="21"/>
        <v>0</v>
      </c>
      <c r="X238" t="str">
        <f t="shared" si="22"/>
        <v>N</v>
      </c>
      <c r="Y238" t="str">
        <f t="shared" si="24"/>
        <v>N</v>
      </c>
      <c r="Z238" t="str">
        <f t="shared" si="25"/>
        <v>Y</v>
      </c>
      <c r="AA238" t="str">
        <f t="shared" si="26"/>
        <v>Y</v>
      </c>
      <c r="AB238" t="s">
        <v>93</v>
      </c>
      <c r="AC238" t="s">
        <v>94</v>
      </c>
      <c r="AD238" t="s">
        <v>95</v>
      </c>
      <c r="AE238" t="s">
        <v>95</v>
      </c>
      <c r="AF238" t="s">
        <v>96</v>
      </c>
      <c r="AG238">
        <v>98</v>
      </c>
      <c r="AH238" t="s">
        <v>97</v>
      </c>
      <c r="AI238" t="s">
        <v>98</v>
      </c>
      <c r="AJ238" t="s">
        <v>99</v>
      </c>
      <c r="AK238" t="s">
        <v>97</v>
      </c>
      <c r="AL238" t="s">
        <v>98</v>
      </c>
      <c r="AM238" t="s">
        <v>130</v>
      </c>
      <c r="AN238" t="s">
        <v>101</v>
      </c>
      <c r="AO238">
        <v>24</v>
      </c>
      <c r="AP238" t="s">
        <v>102</v>
      </c>
      <c r="AQ238">
        <v>0</v>
      </c>
      <c r="AR238">
        <v>1390</v>
      </c>
      <c r="AS238">
        <v>1414</v>
      </c>
      <c r="AT238" t="s">
        <v>103</v>
      </c>
      <c r="AU238" t="s">
        <v>104</v>
      </c>
      <c r="AV238" t="s">
        <v>105</v>
      </c>
      <c r="AW238" t="s">
        <v>106</v>
      </c>
      <c r="AX238">
        <v>1414</v>
      </c>
      <c r="AY238">
        <v>0</v>
      </c>
      <c r="AZ238">
        <v>0</v>
      </c>
      <c r="BA238">
        <v>1414</v>
      </c>
      <c r="BB238">
        <v>0</v>
      </c>
      <c r="BC238">
        <v>0</v>
      </c>
      <c r="BD238">
        <v>2</v>
      </c>
      <c r="BE238">
        <v>0</v>
      </c>
      <c r="BF238">
        <v>3</v>
      </c>
      <c r="BG238">
        <v>1</v>
      </c>
      <c r="BH238" t="s">
        <v>97</v>
      </c>
      <c r="BI238">
        <v>6</v>
      </c>
      <c r="BJ238" t="s">
        <v>107</v>
      </c>
      <c r="BK238">
        <v>0</v>
      </c>
      <c r="BL238" t="s">
        <v>83</v>
      </c>
      <c r="BM238" t="s">
        <v>108</v>
      </c>
      <c r="BN238">
        <v>2004</v>
      </c>
      <c r="BO238" t="s">
        <v>109</v>
      </c>
      <c r="BP238">
        <v>2</v>
      </c>
      <c r="BQ238">
        <v>494</v>
      </c>
      <c r="BR238" t="s">
        <v>98</v>
      </c>
      <c r="BS238" t="s">
        <v>98</v>
      </c>
      <c r="BT238" t="s">
        <v>105</v>
      </c>
      <c r="BU238">
        <v>132</v>
      </c>
      <c r="BV238">
        <v>105</v>
      </c>
      <c r="BW238">
        <v>0</v>
      </c>
      <c r="BX238">
        <v>0</v>
      </c>
      <c r="BY238">
        <v>0</v>
      </c>
      <c r="BZ238">
        <v>0</v>
      </c>
      <c r="CA238" t="s">
        <v>83</v>
      </c>
      <c r="CB238" t="s">
        <v>83</v>
      </c>
      <c r="CC238" t="s">
        <v>83</v>
      </c>
      <c r="CD238">
        <v>0</v>
      </c>
      <c r="CE238">
        <v>5</v>
      </c>
      <c r="CF238">
        <v>2010</v>
      </c>
      <c r="CG238" t="str">
        <f t="shared" si="27"/>
        <v>5/2010</v>
      </c>
      <c r="CH238" t="s">
        <v>110</v>
      </c>
      <c r="CI238" t="s">
        <v>111</v>
      </c>
      <c r="CJ238" s="1">
        <v>185500</v>
      </c>
    </row>
    <row r="239" spans="1:88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 t="str">
        <f t="shared" si="23"/>
        <v>90's</v>
      </c>
      <c r="V239">
        <v>2003</v>
      </c>
      <c r="W239">
        <f t="shared" si="21"/>
        <v>10</v>
      </c>
      <c r="X239" t="str">
        <f t="shared" si="22"/>
        <v>Y</v>
      </c>
      <c r="Y239" t="str">
        <f t="shared" si="24"/>
        <v>N</v>
      </c>
      <c r="Z239" t="str">
        <f t="shared" si="25"/>
        <v>Y</v>
      </c>
      <c r="AA239" t="str">
        <f t="shared" si="26"/>
        <v>Y</v>
      </c>
      <c r="AB239" t="s">
        <v>93</v>
      </c>
      <c r="AC239" t="s">
        <v>94</v>
      </c>
      <c r="AD239" t="s">
        <v>140</v>
      </c>
      <c r="AE239" t="s">
        <v>140</v>
      </c>
      <c r="AF239" t="s">
        <v>117</v>
      </c>
      <c r="AG239">
        <v>0</v>
      </c>
      <c r="AH239" t="s">
        <v>97</v>
      </c>
      <c r="AI239" t="s">
        <v>98</v>
      </c>
      <c r="AJ239" t="s">
        <v>99</v>
      </c>
      <c r="AK239" t="s">
        <v>97</v>
      </c>
      <c r="AL239" t="s">
        <v>98</v>
      </c>
      <c r="AM239" t="s">
        <v>100</v>
      </c>
      <c r="AN239" t="s">
        <v>141</v>
      </c>
      <c r="AO239">
        <v>402</v>
      </c>
      <c r="AP239" t="s">
        <v>102</v>
      </c>
      <c r="AQ239">
        <v>0</v>
      </c>
      <c r="AR239">
        <v>594</v>
      </c>
      <c r="AS239">
        <v>996</v>
      </c>
      <c r="AT239" t="s">
        <v>103</v>
      </c>
      <c r="AU239" t="s">
        <v>104</v>
      </c>
      <c r="AV239" t="s">
        <v>105</v>
      </c>
      <c r="AW239" t="s">
        <v>106</v>
      </c>
      <c r="AX239">
        <v>1014</v>
      </c>
      <c r="AY239">
        <v>730</v>
      </c>
      <c r="AZ239">
        <v>0</v>
      </c>
      <c r="BA239">
        <v>1744</v>
      </c>
      <c r="BB239">
        <v>0</v>
      </c>
      <c r="BC239">
        <v>0</v>
      </c>
      <c r="BD239">
        <v>2</v>
      </c>
      <c r="BE239">
        <v>1</v>
      </c>
      <c r="BF239">
        <v>3</v>
      </c>
      <c r="BG239">
        <v>1</v>
      </c>
      <c r="BH239" t="s">
        <v>97</v>
      </c>
      <c r="BI239">
        <v>7</v>
      </c>
      <c r="BJ239" t="s">
        <v>107</v>
      </c>
      <c r="BK239">
        <v>0</v>
      </c>
      <c r="BL239" t="s">
        <v>83</v>
      </c>
      <c r="BM239" t="s">
        <v>108</v>
      </c>
      <c r="BN239">
        <v>1993</v>
      </c>
      <c r="BO239" t="s">
        <v>109</v>
      </c>
      <c r="BP239">
        <v>2</v>
      </c>
      <c r="BQ239">
        <v>457</v>
      </c>
      <c r="BR239" t="s">
        <v>98</v>
      </c>
      <c r="BS239" t="s">
        <v>98</v>
      </c>
      <c r="BT239" t="s">
        <v>105</v>
      </c>
      <c r="BU239">
        <v>370</v>
      </c>
      <c r="BV239">
        <v>70</v>
      </c>
      <c r="BW239">
        <v>0</v>
      </c>
      <c r="BX239">
        <v>238</v>
      </c>
      <c r="BY239">
        <v>0</v>
      </c>
      <c r="BZ239">
        <v>0</v>
      </c>
      <c r="CA239" t="s">
        <v>83</v>
      </c>
      <c r="CB239" t="s">
        <v>83</v>
      </c>
      <c r="CC239" t="s">
        <v>83</v>
      </c>
      <c r="CD239">
        <v>0</v>
      </c>
      <c r="CE239">
        <v>2</v>
      </c>
      <c r="CF239">
        <v>2010</v>
      </c>
      <c r="CG239" t="str">
        <f t="shared" si="27"/>
        <v>2/2010</v>
      </c>
      <c r="CH239" t="s">
        <v>110</v>
      </c>
      <c r="CI239" t="s">
        <v>111</v>
      </c>
      <c r="CJ239" s="1">
        <v>194500</v>
      </c>
    </row>
    <row r="240" spans="1:88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 t="str">
        <f t="shared" si="23"/>
        <v>2000's</v>
      </c>
      <c r="V240">
        <v>2007</v>
      </c>
      <c r="W240">
        <f t="shared" si="21"/>
        <v>0</v>
      </c>
      <c r="X240" t="str">
        <f t="shared" si="22"/>
        <v>N</v>
      </c>
      <c r="Y240" t="str">
        <f t="shared" si="24"/>
        <v>Y</v>
      </c>
      <c r="Z240" t="str">
        <f t="shared" si="25"/>
        <v>Y</v>
      </c>
      <c r="AA240" t="str">
        <f t="shared" si="26"/>
        <v>Y</v>
      </c>
      <c r="AB240" t="s">
        <v>152</v>
      </c>
      <c r="AC240" t="s">
        <v>94</v>
      </c>
      <c r="AD240" t="s">
        <v>95</v>
      </c>
      <c r="AE240" t="s">
        <v>95</v>
      </c>
      <c r="AF240" t="s">
        <v>96</v>
      </c>
      <c r="AG240">
        <v>254</v>
      </c>
      <c r="AH240" t="s">
        <v>104</v>
      </c>
      <c r="AI240" t="s">
        <v>98</v>
      </c>
      <c r="AJ240" t="s">
        <v>99</v>
      </c>
      <c r="AK240" t="s">
        <v>104</v>
      </c>
      <c r="AL240" t="s">
        <v>98</v>
      </c>
      <c r="AM240" t="s">
        <v>100</v>
      </c>
      <c r="AN240" t="s">
        <v>102</v>
      </c>
      <c r="AO240">
        <v>0</v>
      </c>
      <c r="AP240" t="s">
        <v>102</v>
      </c>
      <c r="AQ240">
        <v>0</v>
      </c>
      <c r="AR240">
        <v>1694</v>
      </c>
      <c r="AS240">
        <v>1694</v>
      </c>
      <c r="AT240" t="s">
        <v>103</v>
      </c>
      <c r="AU240" t="s">
        <v>104</v>
      </c>
      <c r="AV240" t="s">
        <v>105</v>
      </c>
      <c r="AW240" t="s">
        <v>106</v>
      </c>
      <c r="AX240">
        <v>1694</v>
      </c>
      <c r="AY240">
        <v>0</v>
      </c>
      <c r="AZ240">
        <v>0</v>
      </c>
      <c r="BA240">
        <v>1694</v>
      </c>
      <c r="BB240">
        <v>0</v>
      </c>
      <c r="BC240">
        <v>0</v>
      </c>
      <c r="BD240">
        <v>2</v>
      </c>
      <c r="BE240">
        <v>0</v>
      </c>
      <c r="BF240">
        <v>3</v>
      </c>
      <c r="BG240">
        <v>1</v>
      </c>
      <c r="BH240" t="s">
        <v>97</v>
      </c>
      <c r="BI240">
        <v>7</v>
      </c>
      <c r="BJ240" t="s">
        <v>107</v>
      </c>
      <c r="BK240">
        <v>0</v>
      </c>
      <c r="BL240" t="s">
        <v>83</v>
      </c>
      <c r="BM240" t="s">
        <v>108</v>
      </c>
      <c r="BN240">
        <v>2007</v>
      </c>
      <c r="BO240" t="s">
        <v>157</v>
      </c>
      <c r="BP240">
        <v>3</v>
      </c>
      <c r="BQ240">
        <v>818</v>
      </c>
      <c r="BR240" t="s">
        <v>98</v>
      </c>
      <c r="BS240" t="s">
        <v>98</v>
      </c>
      <c r="BT240" t="s">
        <v>105</v>
      </c>
      <c r="BU240">
        <v>168</v>
      </c>
      <c r="BV240">
        <v>228</v>
      </c>
      <c r="BW240">
        <v>0</v>
      </c>
      <c r="BX240">
        <v>0</v>
      </c>
      <c r="BY240">
        <v>0</v>
      </c>
      <c r="BZ240">
        <v>0</v>
      </c>
      <c r="CA240" t="s">
        <v>83</v>
      </c>
      <c r="CB240" t="s">
        <v>83</v>
      </c>
      <c r="CC240" t="s">
        <v>83</v>
      </c>
      <c r="CD240">
        <v>0</v>
      </c>
      <c r="CE240">
        <v>12</v>
      </c>
      <c r="CF240">
        <v>2007</v>
      </c>
      <c r="CG240" t="str">
        <f t="shared" si="27"/>
        <v>12/2007</v>
      </c>
      <c r="CH240" t="s">
        <v>158</v>
      </c>
      <c r="CI240" t="s">
        <v>159</v>
      </c>
      <c r="CJ240" s="1">
        <v>318000</v>
      </c>
    </row>
    <row r="241" spans="1:88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 t="str">
        <f t="shared" si="23"/>
        <v>40's</v>
      </c>
      <c r="V241">
        <v>1950</v>
      </c>
      <c r="W241">
        <f t="shared" si="21"/>
        <v>5</v>
      </c>
      <c r="X241" t="str">
        <f t="shared" si="22"/>
        <v>Y</v>
      </c>
      <c r="Y241" t="str">
        <f t="shared" si="24"/>
        <v>N</v>
      </c>
      <c r="Z241" t="str">
        <f t="shared" si="25"/>
        <v>N</v>
      </c>
      <c r="AA241" t="str">
        <f t="shared" si="26"/>
        <v>N</v>
      </c>
      <c r="AB241" t="s">
        <v>93</v>
      </c>
      <c r="AC241" t="s">
        <v>94</v>
      </c>
      <c r="AD241" t="s">
        <v>95</v>
      </c>
      <c r="AE241" t="s">
        <v>95</v>
      </c>
      <c r="AF241" t="s">
        <v>117</v>
      </c>
      <c r="AG241">
        <v>0</v>
      </c>
      <c r="AH241" t="s">
        <v>98</v>
      </c>
      <c r="AI241" t="s">
        <v>98</v>
      </c>
      <c r="AJ241" t="s">
        <v>118</v>
      </c>
      <c r="AK241" t="s">
        <v>98</v>
      </c>
      <c r="AL241" t="s">
        <v>147</v>
      </c>
      <c r="AM241" t="s">
        <v>100</v>
      </c>
      <c r="AN241" t="s">
        <v>172</v>
      </c>
      <c r="AO241">
        <v>94</v>
      </c>
      <c r="AP241" t="s">
        <v>102</v>
      </c>
      <c r="AQ241">
        <v>0</v>
      </c>
      <c r="AR241">
        <v>641</v>
      </c>
      <c r="AS241">
        <v>735</v>
      </c>
      <c r="AT241" t="s">
        <v>103</v>
      </c>
      <c r="AU241" t="s">
        <v>98</v>
      </c>
      <c r="AV241" t="s">
        <v>105</v>
      </c>
      <c r="AW241" t="s">
        <v>164</v>
      </c>
      <c r="AX241">
        <v>798</v>
      </c>
      <c r="AY241">
        <v>689</v>
      </c>
      <c r="AZ241">
        <v>0</v>
      </c>
      <c r="BA241">
        <v>1487</v>
      </c>
      <c r="BB241">
        <v>0</v>
      </c>
      <c r="BC241">
        <v>0</v>
      </c>
      <c r="BD241">
        <v>1</v>
      </c>
      <c r="BE241">
        <v>1</v>
      </c>
      <c r="BF241">
        <v>3</v>
      </c>
      <c r="BG241">
        <v>1</v>
      </c>
      <c r="BH241" t="s">
        <v>98</v>
      </c>
      <c r="BI241">
        <v>7</v>
      </c>
      <c r="BJ241" t="s">
        <v>107</v>
      </c>
      <c r="BK241">
        <v>1</v>
      </c>
      <c r="BL241" t="s">
        <v>97</v>
      </c>
      <c r="BM241" t="s">
        <v>127</v>
      </c>
      <c r="BN241">
        <v>1949</v>
      </c>
      <c r="BO241" t="s">
        <v>102</v>
      </c>
      <c r="BP241">
        <v>1</v>
      </c>
      <c r="BQ241">
        <v>220</v>
      </c>
      <c r="BR241" t="s">
        <v>98</v>
      </c>
      <c r="BS241" t="s">
        <v>98</v>
      </c>
      <c r="BT241" t="s">
        <v>105</v>
      </c>
      <c r="BU241">
        <v>0</v>
      </c>
      <c r="BV241">
        <v>140</v>
      </c>
      <c r="BW241">
        <v>0</v>
      </c>
      <c r="BX241">
        <v>0</v>
      </c>
      <c r="BY241">
        <v>0</v>
      </c>
      <c r="BZ241">
        <v>0</v>
      </c>
      <c r="CA241" t="s">
        <v>83</v>
      </c>
      <c r="CB241" t="s">
        <v>134</v>
      </c>
      <c r="CC241" t="s">
        <v>83</v>
      </c>
      <c r="CD241">
        <v>0</v>
      </c>
      <c r="CE241">
        <v>4</v>
      </c>
      <c r="CF241">
        <v>2010</v>
      </c>
      <c r="CG241" t="str">
        <f t="shared" si="27"/>
        <v>4/2010</v>
      </c>
      <c r="CH241" t="s">
        <v>110</v>
      </c>
      <c r="CI241" t="s">
        <v>111</v>
      </c>
      <c r="CJ241" s="1">
        <v>113000</v>
      </c>
    </row>
    <row r="242" spans="1:88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 t="str">
        <f t="shared" si="23"/>
        <v>2000's</v>
      </c>
      <c r="V242">
        <v>2008</v>
      </c>
      <c r="W242">
        <f t="shared" si="21"/>
        <v>0</v>
      </c>
      <c r="X242" t="str">
        <f t="shared" si="22"/>
        <v>N</v>
      </c>
      <c r="Y242" t="str">
        <f t="shared" si="24"/>
        <v>Y</v>
      </c>
      <c r="Z242" t="str">
        <f t="shared" si="25"/>
        <v>Y</v>
      </c>
      <c r="AA242" t="str">
        <f t="shared" si="26"/>
        <v>Y</v>
      </c>
      <c r="AB242" t="s">
        <v>93</v>
      </c>
      <c r="AC242" t="s">
        <v>94</v>
      </c>
      <c r="AD242" t="s">
        <v>95</v>
      </c>
      <c r="AE242" t="s">
        <v>95</v>
      </c>
      <c r="AF242" t="s">
        <v>137</v>
      </c>
      <c r="AG242">
        <v>36</v>
      </c>
      <c r="AH242" t="s">
        <v>97</v>
      </c>
      <c r="AI242" t="s">
        <v>98</v>
      </c>
      <c r="AJ242" t="s">
        <v>99</v>
      </c>
      <c r="AK242" t="s">
        <v>97</v>
      </c>
      <c r="AL242" t="s">
        <v>98</v>
      </c>
      <c r="AM242" t="s">
        <v>130</v>
      </c>
      <c r="AN242" t="s">
        <v>101</v>
      </c>
      <c r="AO242">
        <v>1078</v>
      </c>
      <c r="AP242" t="s">
        <v>102</v>
      </c>
      <c r="AQ242">
        <v>0</v>
      </c>
      <c r="AR242">
        <v>488</v>
      </c>
      <c r="AS242">
        <v>1566</v>
      </c>
      <c r="AT242" t="s">
        <v>103</v>
      </c>
      <c r="AU242" t="s">
        <v>104</v>
      </c>
      <c r="AV242" t="s">
        <v>105</v>
      </c>
      <c r="AW242" t="s">
        <v>106</v>
      </c>
      <c r="AX242">
        <v>1566</v>
      </c>
      <c r="AY242">
        <v>0</v>
      </c>
      <c r="AZ242">
        <v>0</v>
      </c>
      <c r="BA242">
        <v>1566</v>
      </c>
      <c r="BB242">
        <v>1</v>
      </c>
      <c r="BC242">
        <v>0</v>
      </c>
      <c r="BD242">
        <v>2</v>
      </c>
      <c r="BE242">
        <v>0</v>
      </c>
      <c r="BF242">
        <v>3</v>
      </c>
      <c r="BG242">
        <v>1</v>
      </c>
      <c r="BH242" t="s">
        <v>97</v>
      </c>
      <c r="BI242">
        <v>7</v>
      </c>
      <c r="BJ242" t="s">
        <v>107</v>
      </c>
      <c r="BK242">
        <v>0</v>
      </c>
      <c r="BL242" t="s">
        <v>83</v>
      </c>
      <c r="BM242" t="s">
        <v>108</v>
      </c>
      <c r="BN242">
        <v>2008</v>
      </c>
      <c r="BO242" t="s">
        <v>109</v>
      </c>
      <c r="BP242">
        <v>2</v>
      </c>
      <c r="BQ242">
        <v>750</v>
      </c>
      <c r="BR242" t="s">
        <v>98</v>
      </c>
      <c r="BS242" t="s">
        <v>98</v>
      </c>
      <c r="BT242" t="s">
        <v>105</v>
      </c>
      <c r="BU242">
        <v>144</v>
      </c>
      <c r="BV242">
        <v>168</v>
      </c>
      <c r="BW242">
        <v>0</v>
      </c>
      <c r="BX242">
        <v>0</v>
      </c>
      <c r="BY242">
        <v>0</v>
      </c>
      <c r="BZ242">
        <v>0</v>
      </c>
      <c r="CA242" t="s">
        <v>83</v>
      </c>
      <c r="CB242" t="s">
        <v>83</v>
      </c>
      <c r="CC242" t="s">
        <v>83</v>
      </c>
      <c r="CD242">
        <v>0</v>
      </c>
      <c r="CE242">
        <v>4</v>
      </c>
      <c r="CF242">
        <v>2010</v>
      </c>
      <c r="CG242" t="str">
        <f t="shared" si="27"/>
        <v>4/2010</v>
      </c>
      <c r="CH242" t="s">
        <v>110</v>
      </c>
      <c r="CI242" t="s">
        <v>111</v>
      </c>
      <c r="CJ242" s="1">
        <v>262500</v>
      </c>
    </row>
    <row r="243" spans="1:88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 t="str">
        <f t="shared" si="23"/>
        <v>40's</v>
      </c>
      <c r="V243">
        <v>1997</v>
      </c>
      <c r="W243">
        <f t="shared" si="21"/>
        <v>52</v>
      </c>
      <c r="X243" t="str">
        <f t="shared" si="22"/>
        <v>Y</v>
      </c>
      <c r="Y243" t="str">
        <f t="shared" si="24"/>
        <v>N</v>
      </c>
      <c r="Z243" t="str">
        <f t="shared" si="25"/>
        <v>N</v>
      </c>
      <c r="AA243" t="str">
        <f t="shared" si="26"/>
        <v>Y</v>
      </c>
      <c r="AB243" t="s">
        <v>93</v>
      </c>
      <c r="AC243" t="s">
        <v>94</v>
      </c>
      <c r="AD243" t="s">
        <v>95</v>
      </c>
      <c r="AE243" t="s">
        <v>95</v>
      </c>
      <c r="AF243" t="s">
        <v>117</v>
      </c>
      <c r="AG243">
        <v>0</v>
      </c>
      <c r="AH243" t="s">
        <v>98</v>
      </c>
      <c r="AI243" t="s">
        <v>97</v>
      </c>
      <c r="AJ243" t="s">
        <v>118</v>
      </c>
      <c r="AK243" t="s">
        <v>98</v>
      </c>
      <c r="AL243" t="s">
        <v>98</v>
      </c>
      <c r="AM243" t="s">
        <v>100</v>
      </c>
      <c r="AN243" t="s">
        <v>119</v>
      </c>
      <c r="AO243">
        <v>329</v>
      </c>
      <c r="AP243" t="s">
        <v>102</v>
      </c>
      <c r="AQ243">
        <v>0</v>
      </c>
      <c r="AR243">
        <v>357</v>
      </c>
      <c r="AS243">
        <v>686</v>
      </c>
      <c r="AT243" t="s">
        <v>103</v>
      </c>
      <c r="AU243" t="s">
        <v>97</v>
      </c>
      <c r="AV243" t="s">
        <v>105</v>
      </c>
      <c r="AW243" t="s">
        <v>106</v>
      </c>
      <c r="AX243">
        <v>866</v>
      </c>
      <c r="AY243">
        <v>0</v>
      </c>
      <c r="AZ243">
        <v>0</v>
      </c>
      <c r="BA243">
        <v>866</v>
      </c>
      <c r="BB243">
        <v>0</v>
      </c>
      <c r="BC243">
        <v>0</v>
      </c>
      <c r="BD243">
        <v>1</v>
      </c>
      <c r="BE243">
        <v>0</v>
      </c>
      <c r="BF243">
        <v>2</v>
      </c>
      <c r="BG243">
        <v>1</v>
      </c>
      <c r="BH243" t="s">
        <v>97</v>
      </c>
      <c r="BI243">
        <v>4</v>
      </c>
      <c r="BJ243" t="s">
        <v>107</v>
      </c>
      <c r="BK243">
        <v>0</v>
      </c>
      <c r="BL243" t="s">
        <v>83</v>
      </c>
      <c r="BM243" t="s">
        <v>83</v>
      </c>
      <c r="BN243" t="s">
        <v>83</v>
      </c>
      <c r="BO243" t="s">
        <v>83</v>
      </c>
      <c r="BP243">
        <v>0</v>
      </c>
      <c r="BQ243">
        <v>0</v>
      </c>
      <c r="BR243" t="s">
        <v>83</v>
      </c>
      <c r="BS243" t="s">
        <v>83</v>
      </c>
      <c r="BT243" t="s">
        <v>105</v>
      </c>
      <c r="BU243">
        <v>58</v>
      </c>
      <c r="BV243">
        <v>42</v>
      </c>
      <c r="BW243">
        <v>0</v>
      </c>
      <c r="BX243">
        <v>0</v>
      </c>
      <c r="BY243">
        <v>0</v>
      </c>
      <c r="BZ243">
        <v>0</v>
      </c>
      <c r="CA243" t="s">
        <v>83</v>
      </c>
      <c r="CB243" t="s">
        <v>83</v>
      </c>
      <c r="CC243" t="s">
        <v>83</v>
      </c>
      <c r="CD243">
        <v>0</v>
      </c>
      <c r="CE243">
        <v>8</v>
      </c>
      <c r="CF243">
        <v>2007</v>
      </c>
      <c r="CG243" t="str">
        <f t="shared" si="27"/>
        <v>8/2007</v>
      </c>
      <c r="CH243" t="s">
        <v>110</v>
      </c>
      <c r="CI243" t="s">
        <v>111</v>
      </c>
      <c r="CJ243" s="1">
        <v>110500</v>
      </c>
    </row>
    <row r="244" spans="1:88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 t="str">
        <f t="shared" si="23"/>
        <v>1900's</v>
      </c>
      <c r="V244">
        <v>1950</v>
      </c>
      <c r="W244">
        <f t="shared" si="21"/>
        <v>50</v>
      </c>
      <c r="X244" t="str">
        <f t="shared" si="22"/>
        <v>Y</v>
      </c>
      <c r="Y244" t="str">
        <f t="shared" si="24"/>
        <v>N</v>
      </c>
      <c r="Z244" t="str">
        <f t="shared" si="25"/>
        <v>N</v>
      </c>
      <c r="AA244" t="str">
        <f t="shared" si="26"/>
        <v>N</v>
      </c>
      <c r="AB244" t="s">
        <v>93</v>
      </c>
      <c r="AC244" t="s">
        <v>94</v>
      </c>
      <c r="AD244" t="s">
        <v>124</v>
      </c>
      <c r="AE244" t="s">
        <v>124</v>
      </c>
      <c r="AF244" t="s">
        <v>117</v>
      </c>
      <c r="AG244">
        <v>0</v>
      </c>
      <c r="AH244" t="s">
        <v>98</v>
      </c>
      <c r="AI244" t="s">
        <v>98</v>
      </c>
      <c r="AJ244" t="s">
        <v>126</v>
      </c>
      <c r="AK244" t="s">
        <v>98</v>
      </c>
      <c r="AL244" t="s">
        <v>98</v>
      </c>
      <c r="AM244" t="s">
        <v>100</v>
      </c>
      <c r="AN244" t="s">
        <v>102</v>
      </c>
      <c r="AO244">
        <v>0</v>
      </c>
      <c r="AP244" t="s">
        <v>102</v>
      </c>
      <c r="AQ244">
        <v>0</v>
      </c>
      <c r="AR244">
        <v>540</v>
      </c>
      <c r="AS244">
        <v>540</v>
      </c>
      <c r="AT244" t="s">
        <v>103</v>
      </c>
      <c r="AU244" t="s">
        <v>97</v>
      </c>
      <c r="AV244" t="s">
        <v>177</v>
      </c>
      <c r="AW244" t="s">
        <v>164</v>
      </c>
      <c r="AX244">
        <v>889</v>
      </c>
      <c r="AY244">
        <v>551</v>
      </c>
      <c r="AZ244">
        <v>0</v>
      </c>
      <c r="BA244">
        <v>1440</v>
      </c>
      <c r="BB244">
        <v>0</v>
      </c>
      <c r="BC244">
        <v>0</v>
      </c>
      <c r="BD244">
        <v>1</v>
      </c>
      <c r="BE244">
        <v>0</v>
      </c>
      <c r="BF244">
        <v>3</v>
      </c>
      <c r="BG244">
        <v>1</v>
      </c>
      <c r="BH244" t="s">
        <v>98</v>
      </c>
      <c r="BI244">
        <v>6</v>
      </c>
      <c r="BJ244" t="s">
        <v>107</v>
      </c>
      <c r="BK244">
        <v>0</v>
      </c>
      <c r="BL244" t="s">
        <v>83</v>
      </c>
      <c r="BM244" t="s">
        <v>108</v>
      </c>
      <c r="BN244">
        <v>1940</v>
      </c>
      <c r="BO244" t="s">
        <v>102</v>
      </c>
      <c r="BP244">
        <v>1</v>
      </c>
      <c r="BQ244">
        <v>352</v>
      </c>
      <c r="BR244" t="s">
        <v>147</v>
      </c>
      <c r="BS244" t="s">
        <v>98</v>
      </c>
      <c r="BT244" t="s">
        <v>105</v>
      </c>
      <c r="BU244">
        <v>0</v>
      </c>
      <c r="BV244">
        <v>0</v>
      </c>
      <c r="BW244">
        <v>77</v>
      </c>
      <c r="BX244">
        <v>0</v>
      </c>
      <c r="BY244">
        <v>0</v>
      </c>
      <c r="BZ244">
        <v>0</v>
      </c>
      <c r="CA244" t="s">
        <v>83</v>
      </c>
      <c r="CB244" t="s">
        <v>83</v>
      </c>
      <c r="CC244" t="s">
        <v>83</v>
      </c>
      <c r="CD244">
        <v>0</v>
      </c>
      <c r="CE244">
        <v>4</v>
      </c>
      <c r="CF244">
        <v>2006</v>
      </c>
      <c r="CG244" t="str">
        <f t="shared" si="27"/>
        <v>4/2006</v>
      </c>
      <c r="CH244" t="s">
        <v>110</v>
      </c>
      <c r="CI244" t="s">
        <v>111</v>
      </c>
      <c r="CJ244" s="1">
        <v>79000</v>
      </c>
    </row>
    <row r="245" spans="1:88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 t="str">
        <f t="shared" si="23"/>
        <v>80's</v>
      </c>
      <c r="V245">
        <v>1980</v>
      </c>
      <c r="W245">
        <f t="shared" si="21"/>
        <v>0</v>
      </c>
      <c r="X245" t="str">
        <f t="shared" si="22"/>
        <v>N</v>
      </c>
      <c r="Y245" t="str">
        <f t="shared" si="24"/>
        <v>N</v>
      </c>
      <c r="Z245" t="str">
        <f t="shared" si="25"/>
        <v>N</v>
      </c>
      <c r="AA245" t="str">
        <f t="shared" si="26"/>
        <v>N</v>
      </c>
      <c r="AB245" t="s">
        <v>93</v>
      </c>
      <c r="AC245" t="s">
        <v>94</v>
      </c>
      <c r="AD245" t="s">
        <v>161</v>
      </c>
      <c r="AE245" t="s">
        <v>161</v>
      </c>
      <c r="AF245" t="s">
        <v>117</v>
      </c>
      <c r="AG245">
        <v>0</v>
      </c>
      <c r="AH245" t="s">
        <v>98</v>
      </c>
      <c r="AI245" t="s">
        <v>98</v>
      </c>
      <c r="AJ245" t="s">
        <v>118</v>
      </c>
      <c r="AK245" t="s">
        <v>97</v>
      </c>
      <c r="AL245" t="s">
        <v>98</v>
      </c>
      <c r="AM245" t="s">
        <v>100</v>
      </c>
      <c r="AN245" t="s">
        <v>102</v>
      </c>
      <c r="AO245">
        <v>0</v>
      </c>
      <c r="AP245" t="s">
        <v>102</v>
      </c>
      <c r="AQ245">
        <v>0</v>
      </c>
      <c r="AR245">
        <v>626</v>
      </c>
      <c r="AS245">
        <v>626</v>
      </c>
      <c r="AT245" t="s">
        <v>103</v>
      </c>
      <c r="AU245" t="s">
        <v>98</v>
      </c>
      <c r="AV245" t="s">
        <v>105</v>
      </c>
      <c r="AW245" t="s">
        <v>106</v>
      </c>
      <c r="AX245">
        <v>626</v>
      </c>
      <c r="AY245">
        <v>591</v>
      </c>
      <c r="AZ245">
        <v>0</v>
      </c>
      <c r="BA245">
        <v>1217</v>
      </c>
      <c r="BB245">
        <v>0</v>
      </c>
      <c r="BC245">
        <v>0</v>
      </c>
      <c r="BD245">
        <v>1</v>
      </c>
      <c r="BE245">
        <v>1</v>
      </c>
      <c r="BF245">
        <v>3</v>
      </c>
      <c r="BG245">
        <v>1</v>
      </c>
      <c r="BH245" t="s">
        <v>98</v>
      </c>
      <c r="BI245">
        <v>6</v>
      </c>
      <c r="BJ245" t="s">
        <v>107</v>
      </c>
      <c r="BK245">
        <v>1</v>
      </c>
      <c r="BL245" t="s">
        <v>98</v>
      </c>
      <c r="BM245" t="s">
        <v>108</v>
      </c>
      <c r="BN245">
        <v>1980</v>
      </c>
      <c r="BO245" t="s">
        <v>109</v>
      </c>
      <c r="BP245">
        <v>1</v>
      </c>
      <c r="BQ245">
        <v>288</v>
      </c>
      <c r="BR245" t="s">
        <v>98</v>
      </c>
      <c r="BS245" t="s">
        <v>98</v>
      </c>
      <c r="BT245" t="s">
        <v>105</v>
      </c>
      <c r="BU245">
        <v>0</v>
      </c>
      <c r="BV245">
        <v>28</v>
      </c>
      <c r="BW245">
        <v>0</v>
      </c>
      <c r="BX245">
        <v>0</v>
      </c>
      <c r="BY245">
        <v>0</v>
      </c>
      <c r="BZ245">
        <v>0</v>
      </c>
      <c r="CA245" t="s">
        <v>83</v>
      </c>
      <c r="CB245" t="s">
        <v>83</v>
      </c>
      <c r="CC245" t="s">
        <v>83</v>
      </c>
      <c r="CD245">
        <v>0</v>
      </c>
      <c r="CE245">
        <v>4</v>
      </c>
      <c r="CF245">
        <v>2009</v>
      </c>
      <c r="CG245" t="str">
        <f t="shared" si="27"/>
        <v>4/2009</v>
      </c>
      <c r="CH245" t="s">
        <v>110</v>
      </c>
      <c r="CI245" t="s">
        <v>111</v>
      </c>
      <c r="CJ245" s="1">
        <v>120000</v>
      </c>
    </row>
    <row r="246" spans="1:88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 t="str">
        <f t="shared" si="23"/>
        <v>90's</v>
      </c>
      <c r="V246">
        <v>2002</v>
      </c>
      <c r="W246">
        <f t="shared" si="21"/>
        <v>8</v>
      </c>
      <c r="X246" t="str">
        <f t="shared" si="22"/>
        <v>Y</v>
      </c>
      <c r="Y246" t="str">
        <f t="shared" si="24"/>
        <v>N</v>
      </c>
      <c r="Z246" t="str">
        <f t="shared" si="25"/>
        <v>Y</v>
      </c>
      <c r="AA246" t="str">
        <f t="shared" si="26"/>
        <v>Y</v>
      </c>
      <c r="AB246" t="s">
        <v>93</v>
      </c>
      <c r="AC246" t="s">
        <v>94</v>
      </c>
      <c r="AD246" t="s">
        <v>95</v>
      </c>
      <c r="AE246" t="s">
        <v>95</v>
      </c>
      <c r="AF246" t="s">
        <v>117</v>
      </c>
      <c r="AG246">
        <v>0</v>
      </c>
      <c r="AH246" t="s">
        <v>97</v>
      </c>
      <c r="AI246" t="s">
        <v>98</v>
      </c>
      <c r="AJ246" t="s">
        <v>99</v>
      </c>
      <c r="AK246" t="s">
        <v>97</v>
      </c>
      <c r="AL246" t="s">
        <v>98</v>
      </c>
      <c r="AM246" t="s">
        <v>100</v>
      </c>
      <c r="AN246" t="s">
        <v>101</v>
      </c>
      <c r="AO246">
        <v>695</v>
      </c>
      <c r="AP246" t="s">
        <v>102</v>
      </c>
      <c r="AQ246">
        <v>0</v>
      </c>
      <c r="AR246">
        <v>253</v>
      </c>
      <c r="AS246">
        <v>948</v>
      </c>
      <c r="AT246" t="s">
        <v>103</v>
      </c>
      <c r="AU246" t="s">
        <v>104</v>
      </c>
      <c r="AV246" t="s">
        <v>105</v>
      </c>
      <c r="AW246" t="s">
        <v>106</v>
      </c>
      <c r="AX246">
        <v>1222</v>
      </c>
      <c r="AY246">
        <v>888</v>
      </c>
      <c r="AZ246">
        <v>0</v>
      </c>
      <c r="BA246">
        <v>2110</v>
      </c>
      <c r="BB246">
        <v>1</v>
      </c>
      <c r="BC246">
        <v>0</v>
      </c>
      <c r="BD246">
        <v>2</v>
      </c>
      <c r="BE246">
        <v>1</v>
      </c>
      <c r="BF246">
        <v>3</v>
      </c>
      <c r="BG246">
        <v>1</v>
      </c>
      <c r="BH246" t="s">
        <v>97</v>
      </c>
      <c r="BI246">
        <v>8</v>
      </c>
      <c r="BJ246" t="s">
        <v>107</v>
      </c>
      <c r="BK246">
        <v>2</v>
      </c>
      <c r="BL246" t="s">
        <v>147</v>
      </c>
      <c r="BM246" t="s">
        <v>108</v>
      </c>
      <c r="BN246">
        <v>1994</v>
      </c>
      <c r="BO246" t="s">
        <v>109</v>
      </c>
      <c r="BP246">
        <v>2</v>
      </c>
      <c r="BQ246">
        <v>463</v>
      </c>
      <c r="BR246" t="s">
        <v>98</v>
      </c>
      <c r="BS246" t="s">
        <v>98</v>
      </c>
      <c r="BT246" t="s">
        <v>105</v>
      </c>
      <c r="BU246">
        <v>0</v>
      </c>
      <c r="BV246">
        <v>130</v>
      </c>
      <c r="BW246">
        <v>0</v>
      </c>
      <c r="BX246">
        <v>0</v>
      </c>
      <c r="BY246">
        <v>0</v>
      </c>
      <c r="BZ246">
        <v>0</v>
      </c>
      <c r="CA246" t="s">
        <v>83</v>
      </c>
      <c r="CB246" t="s">
        <v>83</v>
      </c>
      <c r="CC246" t="s">
        <v>83</v>
      </c>
      <c r="CD246">
        <v>0</v>
      </c>
      <c r="CE246">
        <v>5</v>
      </c>
      <c r="CF246">
        <v>2010</v>
      </c>
      <c r="CG246" t="str">
        <f t="shared" si="27"/>
        <v>5/2010</v>
      </c>
      <c r="CH246" t="s">
        <v>110</v>
      </c>
      <c r="CI246" t="s">
        <v>111</v>
      </c>
      <c r="CJ246" s="1">
        <v>205000</v>
      </c>
    </row>
    <row r="247" spans="1:88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 t="str">
        <f t="shared" si="23"/>
        <v>80's</v>
      </c>
      <c r="V247">
        <v>1988</v>
      </c>
      <c r="W247">
        <f t="shared" si="21"/>
        <v>0</v>
      </c>
      <c r="X247" t="str">
        <f t="shared" si="22"/>
        <v>N</v>
      </c>
      <c r="Y247" t="str">
        <f t="shared" si="24"/>
        <v>N</v>
      </c>
      <c r="Z247" t="str">
        <f t="shared" si="25"/>
        <v>N</v>
      </c>
      <c r="AA247" t="str">
        <f t="shared" si="26"/>
        <v>N</v>
      </c>
      <c r="AB247" t="s">
        <v>93</v>
      </c>
      <c r="AC247" t="s">
        <v>94</v>
      </c>
      <c r="AD247" t="s">
        <v>124</v>
      </c>
      <c r="AE247" t="s">
        <v>124</v>
      </c>
      <c r="AF247" t="s">
        <v>96</v>
      </c>
      <c r="AG247">
        <v>102</v>
      </c>
      <c r="AH247" t="s">
        <v>98</v>
      </c>
      <c r="AI247" t="s">
        <v>98</v>
      </c>
      <c r="AJ247" t="s">
        <v>118</v>
      </c>
      <c r="AK247" t="s">
        <v>97</v>
      </c>
      <c r="AL247" t="s">
        <v>98</v>
      </c>
      <c r="AM247" t="s">
        <v>130</v>
      </c>
      <c r="AN247" t="s">
        <v>101</v>
      </c>
      <c r="AO247">
        <v>929</v>
      </c>
      <c r="AP247" t="s">
        <v>102</v>
      </c>
      <c r="AQ247">
        <v>0</v>
      </c>
      <c r="AR247">
        <v>916</v>
      </c>
      <c r="AS247">
        <v>1845</v>
      </c>
      <c r="AT247" t="s">
        <v>103</v>
      </c>
      <c r="AU247" t="s">
        <v>97</v>
      </c>
      <c r="AV247" t="s">
        <v>105</v>
      </c>
      <c r="AW247" t="s">
        <v>106</v>
      </c>
      <c r="AX247">
        <v>1872</v>
      </c>
      <c r="AY247">
        <v>0</v>
      </c>
      <c r="AZ247">
        <v>0</v>
      </c>
      <c r="BA247">
        <v>1872</v>
      </c>
      <c r="BB247">
        <v>0</v>
      </c>
      <c r="BC247">
        <v>1</v>
      </c>
      <c r="BD247">
        <v>2</v>
      </c>
      <c r="BE247">
        <v>0</v>
      </c>
      <c r="BF247">
        <v>3</v>
      </c>
      <c r="BG247">
        <v>1</v>
      </c>
      <c r="BH247" t="s">
        <v>98</v>
      </c>
      <c r="BI247">
        <v>6</v>
      </c>
      <c r="BJ247" t="s">
        <v>107</v>
      </c>
      <c r="BK247">
        <v>1</v>
      </c>
      <c r="BL247" t="s">
        <v>98</v>
      </c>
      <c r="BM247" t="s">
        <v>108</v>
      </c>
      <c r="BN247">
        <v>1988</v>
      </c>
      <c r="BO247" t="s">
        <v>157</v>
      </c>
      <c r="BP247">
        <v>2</v>
      </c>
      <c r="BQ247">
        <v>604</v>
      </c>
      <c r="BR247" t="s">
        <v>98</v>
      </c>
      <c r="BS247" t="s">
        <v>98</v>
      </c>
      <c r="BT247" t="s">
        <v>105</v>
      </c>
      <c r="BU247">
        <v>197</v>
      </c>
      <c r="BV247">
        <v>39</v>
      </c>
      <c r="BW247">
        <v>0</v>
      </c>
      <c r="BX247">
        <v>0</v>
      </c>
      <c r="BY247">
        <v>0</v>
      </c>
      <c r="BZ247">
        <v>0</v>
      </c>
      <c r="CA247" t="s">
        <v>83</v>
      </c>
      <c r="CB247" t="s">
        <v>83</v>
      </c>
      <c r="CC247" t="s">
        <v>83</v>
      </c>
      <c r="CD247">
        <v>0</v>
      </c>
      <c r="CE247">
        <v>6</v>
      </c>
      <c r="CF247">
        <v>2006</v>
      </c>
      <c r="CG247" t="str">
        <f t="shared" si="27"/>
        <v>6/2006</v>
      </c>
      <c r="CH247" t="s">
        <v>110</v>
      </c>
      <c r="CI247" t="s">
        <v>111</v>
      </c>
      <c r="CJ247" s="1">
        <v>241500</v>
      </c>
    </row>
    <row r="248" spans="1:88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 t="str">
        <f t="shared" si="23"/>
        <v>1900's</v>
      </c>
      <c r="V248">
        <v>1950</v>
      </c>
      <c r="W248">
        <f t="shared" si="21"/>
        <v>40</v>
      </c>
      <c r="X248" t="str">
        <f t="shared" si="22"/>
        <v>Y</v>
      </c>
      <c r="Y248" t="str">
        <f t="shared" si="24"/>
        <v>N</v>
      </c>
      <c r="Z248" t="str">
        <f t="shared" si="25"/>
        <v>N</v>
      </c>
      <c r="AA248" t="str">
        <f t="shared" si="26"/>
        <v>N</v>
      </c>
      <c r="AB248" t="s">
        <v>93</v>
      </c>
      <c r="AC248" t="s">
        <v>94</v>
      </c>
      <c r="AD248" t="s">
        <v>186</v>
      </c>
      <c r="AE248" t="s">
        <v>186</v>
      </c>
      <c r="AF248" t="s">
        <v>117</v>
      </c>
      <c r="AG248">
        <v>0</v>
      </c>
      <c r="AH248" t="s">
        <v>98</v>
      </c>
      <c r="AI248" t="s">
        <v>147</v>
      </c>
      <c r="AJ248" t="s">
        <v>137</v>
      </c>
      <c r="AK248" t="s">
        <v>147</v>
      </c>
      <c r="AL248" t="s">
        <v>98</v>
      </c>
      <c r="AM248" t="s">
        <v>100</v>
      </c>
      <c r="AN248" t="s">
        <v>102</v>
      </c>
      <c r="AO248">
        <v>0</v>
      </c>
      <c r="AP248" t="s">
        <v>102</v>
      </c>
      <c r="AQ248">
        <v>0</v>
      </c>
      <c r="AR248">
        <v>1020</v>
      </c>
      <c r="AS248">
        <v>1020</v>
      </c>
      <c r="AT248" t="s">
        <v>103</v>
      </c>
      <c r="AU248" t="s">
        <v>97</v>
      </c>
      <c r="AV248" t="s">
        <v>177</v>
      </c>
      <c r="AW248" t="s">
        <v>187</v>
      </c>
      <c r="AX248">
        <v>908</v>
      </c>
      <c r="AY248">
        <v>1020</v>
      </c>
      <c r="AZ248">
        <v>0</v>
      </c>
      <c r="BA248">
        <v>1928</v>
      </c>
      <c r="BB248">
        <v>0</v>
      </c>
      <c r="BC248">
        <v>0</v>
      </c>
      <c r="BD248">
        <v>2</v>
      </c>
      <c r="BE248">
        <v>0</v>
      </c>
      <c r="BF248">
        <v>4</v>
      </c>
      <c r="BG248">
        <v>2</v>
      </c>
      <c r="BH248" t="s">
        <v>147</v>
      </c>
      <c r="BI248">
        <v>9</v>
      </c>
      <c r="BJ248" t="s">
        <v>107</v>
      </c>
      <c r="BK248">
        <v>0</v>
      </c>
      <c r="BL248" t="s">
        <v>83</v>
      </c>
      <c r="BM248" t="s">
        <v>127</v>
      </c>
      <c r="BN248">
        <v>1910</v>
      </c>
      <c r="BO248" t="s">
        <v>102</v>
      </c>
      <c r="BP248">
        <v>1</v>
      </c>
      <c r="BQ248">
        <v>440</v>
      </c>
      <c r="BR248" t="s">
        <v>212</v>
      </c>
      <c r="BS248" t="s">
        <v>212</v>
      </c>
      <c r="BT248" t="s">
        <v>105</v>
      </c>
      <c r="BU248">
        <v>0</v>
      </c>
      <c r="BV248">
        <v>60</v>
      </c>
      <c r="BW248">
        <v>112</v>
      </c>
      <c r="BX248">
        <v>0</v>
      </c>
      <c r="BY248">
        <v>0</v>
      </c>
      <c r="BZ248">
        <v>0</v>
      </c>
      <c r="CA248" t="s">
        <v>83</v>
      </c>
      <c r="CB248" t="s">
        <v>83</v>
      </c>
      <c r="CC248" t="s">
        <v>83</v>
      </c>
      <c r="CD248">
        <v>0</v>
      </c>
      <c r="CE248">
        <v>4</v>
      </c>
      <c r="CF248">
        <v>2006</v>
      </c>
      <c r="CG248" t="str">
        <f t="shared" si="27"/>
        <v>4/2006</v>
      </c>
      <c r="CH248" t="s">
        <v>110</v>
      </c>
      <c r="CI248" t="s">
        <v>111</v>
      </c>
      <c r="CJ248" s="1">
        <v>137000</v>
      </c>
    </row>
    <row r="249" spans="1:88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 t="str">
        <f t="shared" si="23"/>
        <v>50's</v>
      </c>
      <c r="V249">
        <v>1954</v>
      </c>
      <c r="W249">
        <f t="shared" si="21"/>
        <v>0</v>
      </c>
      <c r="X249" t="str">
        <f t="shared" si="22"/>
        <v>N</v>
      </c>
      <c r="Y249" t="str">
        <f t="shared" si="24"/>
        <v>N</v>
      </c>
      <c r="Z249" t="str">
        <f t="shared" si="25"/>
        <v>N</v>
      </c>
      <c r="AA249" t="str">
        <f t="shared" si="26"/>
        <v>N</v>
      </c>
      <c r="AB249" t="s">
        <v>152</v>
      </c>
      <c r="AC249" t="s">
        <v>94</v>
      </c>
      <c r="AD249" t="s">
        <v>124</v>
      </c>
      <c r="AE249" t="s">
        <v>96</v>
      </c>
      <c r="AF249" t="s">
        <v>117</v>
      </c>
      <c r="AG249">
        <v>0</v>
      </c>
      <c r="AH249" t="s">
        <v>98</v>
      </c>
      <c r="AI249" t="s">
        <v>98</v>
      </c>
      <c r="AJ249" t="s">
        <v>118</v>
      </c>
      <c r="AK249" t="s">
        <v>98</v>
      </c>
      <c r="AL249" t="s">
        <v>98</v>
      </c>
      <c r="AM249" t="s">
        <v>100</v>
      </c>
      <c r="AN249" t="s">
        <v>102</v>
      </c>
      <c r="AO249">
        <v>0</v>
      </c>
      <c r="AP249" t="s">
        <v>102</v>
      </c>
      <c r="AQ249">
        <v>0</v>
      </c>
      <c r="AR249">
        <v>1367</v>
      </c>
      <c r="AS249">
        <v>1367</v>
      </c>
      <c r="AT249" t="s">
        <v>103</v>
      </c>
      <c r="AU249" t="s">
        <v>104</v>
      </c>
      <c r="AV249" t="s">
        <v>105</v>
      </c>
      <c r="AW249" t="s">
        <v>106</v>
      </c>
      <c r="AX249">
        <v>1375</v>
      </c>
      <c r="AY249">
        <v>0</v>
      </c>
      <c r="AZ249">
        <v>0</v>
      </c>
      <c r="BA249">
        <v>1375</v>
      </c>
      <c r="BB249">
        <v>0</v>
      </c>
      <c r="BC249">
        <v>0</v>
      </c>
      <c r="BD249">
        <v>1</v>
      </c>
      <c r="BE249">
        <v>0</v>
      </c>
      <c r="BF249">
        <v>2</v>
      </c>
      <c r="BG249">
        <v>1</v>
      </c>
      <c r="BH249" t="s">
        <v>98</v>
      </c>
      <c r="BI249">
        <v>5</v>
      </c>
      <c r="BJ249" t="s">
        <v>107</v>
      </c>
      <c r="BK249">
        <v>1</v>
      </c>
      <c r="BL249" t="s">
        <v>98</v>
      </c>
      <c r="BM249" t="s">
        <v>108</v>
      </c>
      <c r="BN249">
        <v>1954</v>
      </c>
      <c r="BO249" t="s">
        <v>102</v>
      </c>
      <c r="BP249">
        <v>2</v>
      </c>
      <c r="BQ249">
        <v>451</v>
      </c>
      <c r="BR249" t="s">
        <v>98</v>
      </c>
      <c r="BS249" t="s">
        <v>98</v>
      </c>
      <c r="BT249" t="s">
        <v>105</v>
      </c>
      <c r="BU249">
        <v>0</v>
      </c>
      <c r="BV249">
        <v>30</v>
      </c>
      <c r="BW249">
        <v>0</v>
      </c>
      <c r="BX249">
        <v>0</v>
      </c>
      <c r="BY249">
        <v>0</v>
      </c>
      <c r="BZ249">
        <v>0</v>
      </c>
      <c r="CA249" t="s">
        <v>83</v>
      </c>
      <c r="CB249" t="s">
        <v>83</v>
      </c>
      <c r="CC249" t="s">
        <v>83</v>
      </c>
      <c r="CD249">
        <v>0</v>
      </c>
      <c r="CE249">
        <v>6</v>
      </c>
      <c r="CF249">
        <v>2006</v>
      </c>
      <c r="CG249" t="str">
        <f t="shared" si="27"/>
        <v>6/2006</v>
      </c>
      <c r="CH249" t="s">
        <v>110</v>
      </c>
      <c r="CI249" t="s">
        <v>111</v>
      </c>
      <c r="CJ249" s="1">
        <v>140000</v>
      </c>
    </row>
    <row r="250" spans="1:88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 t="str">
        <f t="shared" si="23"/>
        <v>2000's</v>
      </c>
      <c r="V250">
        <v>2003</v>
      </c>
      <c r="W250">
        <f t="shared" si="21"/>
        <v>0</v>
      </c>
      <c r="X250" t="str">
        <f t="shared" si="22"/>
        <v>N</v>
      </c>
      <c r="Y250" t="str">
        <f t="shared" si="24"/>
        <v>N</v>
      </c>
      <c r="Z250" t="str">
        <f t="shared" si="25"/>
        <v>Y</v>
      </c>
      <c r="AA250" t="str">
        <f t="shared" si="26"/>
        <v>Y</v>
      </c>
      <c r="AB250" t="s">
        <v>93</v>
      </c>
      <c r="AC250" t="s">
        <v>94</v>
      </c>
      <c r="AD250" t="s">
        <v>95</v>
      </c>
      <c r="AE250" t="s">
        <v>95</v>
      </c>
      <c r="AF250" t="s">
        <v>96</v>
      </c>
      <c r="AG250">
        <v>101</v>
      </c>
      <c r="AH250" t="s">
        <v>97</v>
      </c>
      <c r="AI250" t="s">
        <v>98</v>
      </c>
      <c r="AJ250" t="s">
        <v>99</v>
      </c>
      <c r="AK250" t="s">
        <v>97</v>
      </c>
      <c r="AL250" t="s">
        <v>98</v>
      </c>
      <c r="AM250" t="s">
        <v>100</v>
      </c>
      <c r="AN250" t="s">
        <v>102</v>
      </c>
      <c r="AO250">
        <v>0</v>
      </c>
      <c r="AP250" t="s">
        <v>102</v>
      </c>
      <c r="AQ250">
        <v>0</v>
      </c>
      <c r="AR250">
        <v>840</v>
      </c>
      <c r="AS250">
        <v>840</v>
      </c>
      <c r="AT250" t="s">
        <v>103</v>
      </c>
      <c r="AU250" t="s">
        <v>104</v>
      </c>
      <c r="AV250" t="s">
        <v>105</v>
      </c>
      <c r="AW250" t="s">
        <v>106</v>
      </c>
      <c r="AX250">
        <v>840</v>
      </c>
      <c r="AY250">
        <v>828</v>
      </c>
      <c r="AZ250">
        <v>0</v>
      </c>
      <c r="BA250">
        <v>1668</v>
      </c>
      <c r="BB250">
        <v>0</v>
      </c>
      <c r="BC250">
        <v>0</v>
      </c>
      <c r="BD250">
        <v>2</v>
      </c>
      <c r="BE250">
        <v>1</v>
      </c>
      <c r="BF250">
        <v>3</v>
      </c>
      <c r="BG250">
        <v>1</v>
      </c>
      <c r="BH250" t="s">
        <v>97</v>
      </c>
      <c r="BI250">
        <v>8</v>
      </c>
      <c r="BJ250" t="s">
        <v>107</v>
      </c>
      <c r="BK250">
        <v>0</v>
      </c>
      <c r="BL250" t="s">
        <v>83</v>
      </c>
      <c r="BM250" t="s">
        <v>108</v>
      </c>
      <c r="BN250">
        <v>2003</v>
      </c>
      <c r="BO250" t="s">
        <v>109</v>
      </c>
      <c r="BP250">
        <v>2</v>
      </c>
      <c r="BQ250">
        <v>500</v>
      </c>
      <c r="BR250" t="s">
        <v>98</v>
      </c>
      <c r="BS250" t="s">
        <v>98</v>
      </c>
      <c r="BT250" t="s">
        <v>105</v>
      </c>
      <c r="BU250">
        <v>144</v>
      </c>
      <c r="BV250">
        <v>68</v>
      </c>
      <c r="BW250">
        <v>0</v>
      </c>
      <c r="BX250">
        <v>0</v>
      </c>
      <c r="BY250">
        <v>0</v>
      </c>
      <c r="BZ250">
        <v>0</v>
      </c>
      <c r="CA250" t="s">
        <v>83</v>
      </c>
      <c r="CB250" t="s">
        <v>83</v>
      </c>
      <c r="CC250" t="s">
        <v>83</v>
      </c>
      <c r="CD250">
        <v>0</v>
      </c>
      <c r="CE250">
        <v>9</v>
      </c>
      <c r="CF250">
        <v>2007</v>
      </c>
      <c r="CG250" t="str">
        <f t="shared" si="27"/>
        <v>9/2007</v>
      </c>
      <c r="CH250" t="s">
        <v>110</v>
      </c>
      <c r="CI250" t="s">
        <v>111</v>
      </c>
      <c r="CJ250" s="1">
        <v>180000</v>
      </c>
    </row>
    <row r="251" spans="1:88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 t="str">
        <f t="shared" si="23"/>
        <v>50's</v>
      </c>
      <c r="V251">
        <v>2006</v>
      </c>
      <c r="W251">
        <f t="shared" si="21"/>
        <v>48</v>
      </c>
      <c r="X251" t="str">
        <f t="shared" si="22"/>
        <v>Y</v>
      </c>
      <c r="Y251" t="str">
        <f t="shared" si="24"/>
        <v>Y</v>
      </c>
      <c r="Z251" t="str">
        <f t="shared" si="25"/>
        <v>Y</v>
      </c>
      <c r="AA251" t="str">
        <f t="shared" si="26"/>
        <v>Y</v>
      </c>
      <c r="AB251" t="s">
        <v>93</v>
      </c>
      <c r="AC251" t="s">
        <v>94</v>
      </c>
      <c r="AD251" t="s">
        <v>124</v>
      </c>
      <c r="AE251" t="s">
        <v>140</v>
      </c>
      <c r="AF251" t="s">
        <v>207</v>
      </c>
      <c r="AG251">
        <v>472</v>
      </c>
      <c r="AH251" t="s">
        <v>97</v>
      </c>
      <c r="AI251" t="s">
        <v>98</v>
      </c>
      <c r="AJ251" t="s">
        <v>118</v>
      </c>
      <c r="AK251" t="s">
        <v>97</v>
      </c>
      <c r="AL251" t="s">
        <v>98</v>
      </c>
      <c r="AM251" t="s">
        <v>97</v>
      </c>
      <c r="AN251" t="s">
        <v>153</v>
      </c>
      <c r="AO251">
        <v>697</v>
      </c>
      <c r="AP251" t="s">
        <v>102</v>
      </c>
      <c r="AQ251">
        <v>0</v>
      </c>
      <c r="AR251">
        <v>747</v>
      </c>
      <c r="AS251">
        <v>1444</v>
      </c>
      <c r="AT251" t="s">
        <v>103</v>
      </c>
      <c r="AU251" t="s">
        <v>97</v>
      </c>
      <c r="AV251" t="s">
        <v>105</v>
      </c>
      <c r="AW251" t="s">
        <v>106</v>
      </c>
      <c r="AX251">
        <v>1444</v>
      </c>
      <c r="AY251">
        <v>700</v>
      </c>
      <c r="AZ251">
        <v>0</v>
      </c>
      <c r="BA251">
        <v>2144</v>
      </c>
      <c r="BB251">
        <v>0</v>
      </c>
      <c r="BC251">
        <v>1</v>
      </c>
      <c r="BD251">
        <v>2</v>
      </c>
      <c r="BE251">
        <v>0</v>
      </c>
      <c r="BF251">
        <v>4</v>
      </c>
      <c r="BG251">
        <v>1</v>
      </c>
      <c r="BH251" t="s">
        <v>97</v>
      </c>
      <c r="BI251">
        <v>7</v>
      </c>
      <c r="BJ251" t="s">
        <v>107</v>
      </c>
      <c r="BK251">
        <v>2</v>
      </c>
      <c r="BL251" t="s">
        <v>98</v>
      </c>
      <c r="BM251" t="s">
        <v>108</v>
      </c>
      <c r="BN251">
        <v>1958</v>
      </c>
      <c r="BO251" t="s">
        <v>157</v>
      </c>
      <c r="BP251">
        <v>2</v>
      </c>
      <c r="BQ251">
        <v>389</v>
      </c>
      <c r="BR251" t="s">
        <v>98</v>
      </c>
      <c r="BS251" t="s">
        <v>98</v>
      </c>
      <c r="BT251" t="s">
        <v>105</v>
      </c>
      <c r="BU251">
        <v>0</v>
      </c>
      <c r="BV251">
        <v>98</v>
      </c>
      <c r="BW251">
        <v>0</v>
      </c>
      <c r="BX251">
        <v>0</v>
      </c>
      <c r="BY251">
        <v>0</v>
      </c>
      <c r="BZ251">
        <v>0</v>
      </c>
      <c r="CA251" t="s">
        <v>83</v>
      </c>
      <c r="CB251" t="s">
        <v>83</v>
      </c>
      <c r="CC251" t="s">
        <v>135</v>
      </c>
      <c r="CD251">
        <v>500</v>
      </c>
      <c r="CE251">
        <v>6</v>
      </c>
      <c r="CF251">
        <v>2007</v>
      </c>
      <c r="CG251" t="str">
        <f t="shared" si="27"/>
        <v>6/2007</v>
      </c>
      <c r="CH251" t="s">
        <v>110</v>
      </c>
      <c r="CI251" t="s">
        <v>111</v>
      </c>
      <c r="CJ251" s="1">
        <v>277000</v>
      </c>
    </row>
    <row r="252" spans="1:88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 t="str">
        <f t="shared" si="23"/>
        <v>40's</v>
      </c>
      <c r="V252">
        <v>1966</v>
      </c>
      <c r="W252">
        <f t="shared" si="21"/>
        <v>26</v>
      </c>
      <c r="X252" t="str">
        <f t="shared" si="22"/>
        <v>Y</v>
      </c>
      <c r="Y252" t="str">
        <f t="shared" si="24"/>
        <v>N</v>
      </c>
      <c r="Z252" t="str">
        <f t="shared" si="25"/>
        <v>N</v>
      </c>
      <c r="AA252" t="str">
        <f t="shared" si="26"/>
        <v>N</v>
      </c>
      <c r="AB252" t="s">
        <v>93</v>
      </c>
      <c r="AC252" t="s">
        <v>94</v>
      </c>
      <c r="AD252" t="s">
        <v>124</v>
      </c>
      <c r="AE252" t="s">
        <v>161</v>
      </c>
      <c r="AF252" t="s">
        <v>117</v>
      </c>
      <c r="AG252">
        <v>0</v>
      </c>
      <c r="AH252" t="s">
        <v>98</v>
      </c>
      <c r="AI252" t="s">
        <v>212</v>
      </c>
      <c r="AJ252" t="s">
        <v>118</v>
      </c>
      <c r="AK252" t="s">
        <v>98</v>
      </c>
      <c r="AL252" t="s">
        <v>98</v>
      </c>
      <c r="AM252" t="s">
        <v>100</v>
      </c>
      <c r="AN252" t="s">
        <v>102</v>
      </c>
      <c r="AO252">
        <v>0</v>
      </c>
      <c r="AP252" t="s">
        <v>102</v>
      </c>
      <c r="AQ252">
        <v>0</v>
      </c>
      <c r="AR252">
        <v>728</v>
      </c>
      <c r="AS252">
        <v>728</v>
      </c>
      <c r="AT252" t="s">
        <v>103</v>
      </c>
      <c r="AU252" t="s">
        <v>104</v>
      </c>
      <c r="AV252" t="s">
        <v>105</v>
      </c>
      <c r="AW252" t="s">
        <v>106</v>
      </c>
      <c r="AX252">
        <v>1306</v>
      </c>
      <c r="AY252">
        <v>0</v>
      </c>
      <c r="AZ252">
        <v>0</v>
      </c>
      <c r="BA252">
        <v>1306</v>
      </c>
      <c r="BB252">
        <v>0</v>
      </c>
      <c r="BC252">
        <v>0</v>
      </c>
      <c r="BD252">
        <v>1</v>
      </c>
      <c r="BE252">
        <v>0</v>
      </c>
      <c r="BF252">
        <v>3</v>
      </c>
      <c r="BG252">
        <v>1</v>
      </c>
      <c r="BH252" t="s">
        <v>147</v>
      </c>
      <c r="BI252">
        <v>6</v>
      </c>
      <c r="BJ252" t="s">
        <v>194</v>
      </c>
      <c r="BK252">
        <v>0</v>
      </c>
      <c r="BL252" t="s">
        <v>83</v>
      </c>
      <c r="BM252" t="s">
        <v>83</v>
      </c>
      <c r="BN252" t="s">
        <v>83</v>
      </c>
      <c r="BO252" t="s">
        <v>83</v>
      </c>
      <c r="BP252">
        <v>0</v>
      </c>
      <c r="BQ252">
        <v>0</v>
      </c>
      <c r="BR252" t="s">
        <v>83</v>
      </c>
      <c r="BS252" t="s">
        <v>83</v>
      </c>
      <c r="BT252" t="s">
        <v>105</v>
      </c>
      <c r="BU252">
        <v>263</v>
      </c>
      <c r="BV252">
        <v>0</v>
      </c>
      <c r="BW252">
        <v>0</v>
      </c>
      <c r="BX252">
        <v>0</v>
      </c>
      <c r="BY252">
        <v>0</v>
      </c>
      <c r="BZ252">
        <v>0</v>
      </c>
      <c r="CA252" t="s">
        <v>83</v>
      </c>
      <c r="CB252" t="s">
        <v>163</v>
      </c>
      <c r="CC252" t="s">
        <v>135</v>
      </c>
      <c r="CD252">
        <v>450</v>
      </c>
      <c r="CE252">
        <v>5</v>
      </c>
      <c r="CF252">
        <v>2010</v>
      </c>
      <c r="CG252" t="str">
        <f t="shared" si="27"/>
        <v>5/2010</v>
      </c>
      <c r="CH252" t="s">
        <v>110</v>
      </c>
      <c r="CI252" t="s">
        <v>111</v>
      </c>
      <c r="CJ252" s="1">
        <v>76500</v>
      </c>
    </row>
    <row r="253" spans="1:88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 t="str">
        <f t="shared" si="23"/>
        <v>2000's</v>
      </c>
      <c r="V253">
        <v>2007</v>
      </c>
      <c r="W253">
        <f t="shared" si="21"/>
        <v>1</v>
      </c>
      <c r="X253" t="str">
        <f t="shared" si="22"/>
        <v>Y</v>
      </c>
      <c r="Y253" t="str">
        <f t="shared" si="24"/>
        <v>Y</v>
      </c>
      <c r="Z253" t="str">
        <f t="shared" si="25"/>
        <v>Y</v>
      </c>
      <c r="AA253" t="str">
        <f t="shared" si="26"/>
        <v>Y</v>
      </c>
      <c r="AB253" t="s">
        <v>152</v>
      </c>
      <c r="AC253" t="s">
        <v>94</v>
      </c>
      <c r="AD253" t="s">
        <v>95</v>
      </c>
      <c r="AE253" t="s">
        <v>95</v>
      </c>
      <c r="AF253" t="s">
        <v>137</v>
      </c>
      <c r="AG253">
        <v>481</v>
      </c>
      <c r="AH253" t="s">
        <v>97</v>
      </c>
      <c r="AI253" t="s">
        <v>98</v>
      </c>
      <c r="AJ253" t="s">
        <v>99</v>
      </c>
      <c r="AK253" t="s">
        <v>97</v>
      </c>
      <c r="AL253" t="s">
        <v>98</v>
      </c>
      <c r="AM253" t="s">
        <v>97</v>
      </c>
      <c r="AN253" t="s">
        <v>101</v>
      </c>
      <c r="AO253">
        <v>1573</v>
      </c>
      <c r="AP253" t="s">
        <v>102</v>
      </c>
      <c r="AQ253">
        <v>0</v>
      </c>
      <c r="AR253">
        <v>0</v>
      </c>
      <c r="AS253">
        <v>1573</v>
      </c>
      <c r="AT253" t="s">
        <v>103</v>
      </c>
      <c r="AU253" t="s">
        <v>104</v>
      </c>
      <c r="AV253" t="s">
        <v>105</v>
      </c>
      <c r="AW253" t="s">
        <v>106</v>
      </c>
      <c r="AX253">
        <v>1625</v>
      </c>
      <c r="AY253">
        <v>0</v>
      </c>
      <c r="AZ253">
        <v>0</v>
      </c>
      <c r="BA253">
        <v>1625</v>
      </c>
      <c r="BB253">
        <v>1</v>
      </c>
      <c r="BC253">
        <v>1</v>
      </c>
      <c r="BD253">
        <v>2</v>
      </c>
      <c r="BE253">
        <v>0</v>
      </c>
      <c r="BF253">
        <v>2</v>
      </c>
      <c r="BG253">
        <v>1</v>
      </c>
      <c r="BH253" t="s">
        <v>97</v>
      </c>
      <c r="BI253">
        <v>5</v>
      </c>
      <c r="BJ253" t="s">
        <v>107</v>
      </c>
      <c r="BK253">
        <v>1</v>
      </c>
      <c r="BL253" t="s">
        <v>97</v>
      </c>
      <c r="BM253" t="s">
        <v>108</v>
      </c>
      <c r="BN253">
        <v>2006</v>
      </c>
      <c r="BO253" t="s">
        <v>157</v>
      </c>
      <c r="BP253">
        <v>2</v>
      </c>
      <c r="BQ253">
        <v>538</v>
      </c>
      <c r="BR253" t="s">
        <v>98</v>
      </c>
      <c r="BS253" t="s">
        <v>98</v>
      </c>
      <c r="BT253" t="s">
        <v>105</v>
      </c>
      <c r="BU253">
        <v>123</v>
      </c>
      <c r="BV253">
        <v>0</v>
      </c>
      <c r="BW253">
        <v>0</v>
      </c>
      <c r="BX253">
        <v>0</v>
      </c>
      <c r="BY253">
        <v>153</v>
      </c>
      <c r="BZ253">
        <v>0</v>
      </c>
      <c r="CA253" t="s">
        <v>83</v>
      </c>
      <c r="CB253" t="s">
        <v>83</v>
      </c>
      <c r="CC253" t="s">
        <v>83</v>
      </c>
      <c r="CD253">
        <v>0</v>
      </c>
      <c r="CE253">
        <v>12</v>
      </c>
      <c r="CF253">
        <v>2007</v>
      </c>
      <c r="CG253" t="str">
        <f t="shared" si="27"/>
        <v>12/2007</v>
      </c>
      <c r="CH253" t="s">
        <v>110</v>
      </c>
      <c r="CI253" t="s">
        <v>219</v>
      </c>
      <c r="CJ253" s="1">
        <v>235000</v>
      </c>
    </row>
    <row r="254" spans="1:88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 t="str">
        <f t="shared" si="23"/>
        <v>2000's</v>
      </c>
      <c r="V254">
        <v>2004</v>
      </c>
      <c r="W254">
        <f t="shared" si="21"/>
        <v>0</v>
      </c>
      <c r="X254" t="str">
        <f t="shared" si="22"/>
        <v>N</v>
      </c>
      <c r="Y254" t="str">
        <f t="shared" si="24"/>
        <v>N</v>
      </c>
      <c r="Z254" t="str">
        <f t="shared" si="25"/>
        <v>Y</v>
      </c>
      <c r="AA254" t="str">
        <f t="shared" si="26"/>
        <v>Y</v>
      </c>
      <c r="AB254" t="s">
        <v>93</v>
      </c>
      <c r="AC254" t="s">
        <v>94</v>
      </c>
      <c r="AD254" t="s">
        <v>95</v>
      </c>
      <c r="AE254" t="s">
        <v>95</v>
      </c>
      <c r="AF254" t="s">
        <v>117</v>
      </c>
      <c r="AG254">
        <v>0</v>
      </c>
      <c r="AH254" t="s">
        <v>97</v>
      </c>
      <c r="AI254" t="s">
        <v>98</v>
      </c>
      <c r="AJ254" t="s">
        <v>99</v>
      </c>
      <c r="AK254" t="s">
        <v>97</v>
      </c>
      <c r="AL254" t="s">
        <v>98</v>
      </c>
      <c r="AM254" t="s">
        <v>100</v>
      </c>
      <c r="AN254" t="s">
        <v>102</v>
      </c>
      <c r="AO254">
        <v>0</v>
      </c>
      <c r="AP254" t="s">
        <v>102</v>
      </c>
      <c r="AQ254">
        <v>0</v>
      </c>
      <c r="AR254">
        <v>798</v>
      </c>
      <c r="AS254">
        <v>798</v>
      </c>
      <c r="AT254" t="s">
        <v>103</v>
      </c>
      <c r="AU254" t="s">
        <v>104</v>
      </c>
      <c r="AV254" t="s">
        <v>105</v>
      </c>
      <c r="AW254" t="s">
        <v>106</v>
      </c>
      <c r="AX254">
        <v>798</v>
      </c>
      <c r="AY254">
        <v>842</v>
      </c>
      <c r="AZ254">
        <v>0</v>
      </c>
      <c r="BA254">
        <v>1640</v>
      </c>
      <c r="BB254">
        <v>0</v>
      </c>
      <c r="BC254">
        <v>0</v>
      </c>
      <c r="BD254">
        <v>2</v>
      </c>
      <c r="BE254">
        <v>1</v>
      </c>
      <c r="BF254">
        <v>3</v>
      </c>
      <c r="BG254">
        <v>1</v>
      </c>
      <c r="BH254" t="s">
        <v>97</v>
      </c>
      <c r="BI254">
        <v>6</v>
      </c>
      <c r="BJ254" t="s">
        <v>107</v>
      </c>
      <c r="BK254">
        <v>0</v>
      </c>
      <c r="BL254" t="s">
        <v>83</v>
      </c>
      <c r="BM254" t="s">
        <v>108</v>
      </c>
      <c r="BN254">
        <v>2004</v>
      </c>
      <c r="BO254" t="s">
        <v>109</v>
      </c>
      <c r="BP254">
        <v>2</v>
      </c>
      <c r="BQ254">
        <v>520</v>
      </c>
      <c r="BR254" t="s">
        <v>98</v>
      </c>
      <c r="BS254" t="s">
        <v>98</v>
      </c>
      <c r="BT254" t="s">
        <v>105</v>
      </c>
      <c r="BU254">
        <v>138</v>
      </c>
      <c r="BV254">
        <v>45</v>
      </c>
      <c r="BW254">
        <v>0</v>
      </c>
      <c r="BX254">
        <v>0</v>
      </c>
      <c r="BY254">
        <v>0</v>
      </c>
      <c r="BZ254">
        <v>0</v>
      </c>
      <c r="CA254" t="s">
        <v>83</v>
      </c>
      <c r="CB254" t="s">
        <v>83</v>
      </c>
      <c r="CC254" t="s">
        <v>83</v>
      </c>
      <c r="CD254">
        <v>0</v>
      </c>
      <c r="CE254">
        <v>12</v>
      </c>
      <c r="CF254">
        <v>2008</v>
      </c>
      <c r="CG254" t="str">
        <f t="shared" si="27"/>
        <v>12/2008</v>
      </c>
      <c r="CH254" t="s">
        <v>110</v>
      </c>
      <c r="CI254" t="s">
        <v>111</v>
      </c>
      <c r="CJ254" s="1">
        <v>173000</v>
      </c>
    </row>
    <row r="255" spans="1:88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 t="str">
        <f t="shared" si="23"/>
        <v>60's</v>
      </c>
      <c r="V255">
        <v>1991</v>
      </c>
      <c r="W255">
        <f t="shared" si="21"/>
        <v>27</v>
      </c>
      <c r="X255" t="str">
        <f t="shared" si="22"/>
        <v>Y</v>
      </c>
      <c r="Y255" t="str">
        <f t="shared" si="24"/>
        <v>N</v>
      </c>
      <c r="Z255" t="str">
        <f t="shared" si="25"/>
        <v>N</v>
      </c>
      <c r="AA255" t="str">
        <f t="shared" si="26"/>
        <v>N</v>
      </c>
      <c r="AB255" t="s">
        <v>152</v>
      </c>
      <c r="AC255" t="s">
        <v>94</v>
      </c>
      <c r="AD255" t="s">
        <v>140</v>
      </c>
      <c r="AE255" t="s">
        <v>140</v>
      </c>
      <c r="AF255" t="s">
        <v>96</v>
      </c>
      <c r="AG255">
        <v>108</v>
      </c>
      <c r="AH255" t="s">
        <v>98</v>
      </c>
      <c r="AI255" t="s">
        <v>98</v>
      </c>
      <c r="AJ255" t="s">
        <v>118</v>
      </c>
      <c r="AK255" t="s">
        <v>97</v>
      </c>
      <c r="AL255" t="s">
        <v>98</v>
      </c>
      <c r="AM255" t="s">
        <v>97</v>
      </c>
      <c r="AN255" t="s">
        <v>172</v>
      </c>
      <c r="AO255">
        <v>270</v>
      </c>
      <c r="AP255" t="s">
        <v>119</v>
      </c>
      <c r="AQ255">
        <v>580</v>
      </c>
      <c r="AR255">
        <v>452</v>
      </c>
      <c r="AS255">
        <v>1302</v>
      </c>
      <c r="AT255" t="s">
        <v>103</v>
      </c>
      <c r="AU255" t="s">
        <v>104</v>
      </c>
      <c r="AV255" t="s">
        <v>105</v>
      </c>
      <c r="AW255" t="s">
        <v>106</v>
      </c>
      <c r="AX255">
        <v>1302</v>
      </c>
      <c r="AY255">
        <v>0</v>
      </c>
      <c r="AZ255">
        <v>0</v>
      </c>
      <c r="BA255">
        <v>1302</v>
      </c>
      <c r="BB255">
        <v>0</v>
      </c>
      <c r="BC255">
        <v>1</v>
      </c>
      <c r="BD255">
        <v>2</v>
      </c>
      <c r="BE255">
        <v>0</v>
      </c>
      <c r="BF255">
        <v>3</v>
      </c>
      <c r="BG255">
        <v>1</v>
      </c>
      <c r="BH255" t="s">
        <v>97</v>
      </c>
      <c r="BI255">
        <v>7</v>
      </c>
      <c r="BJ255" t="s">
        <v>146</v>
      </c>
      <c r="BK255">
        <v>0</v>
      </c>
      <c r="BL255" t="s">
        <v>83</v>
      </c>
      <c r="BM255" t="s">
        <v>108</v>
      </c>
      <c r="BN255">
        <v>1964</v>
      </c>
      <c r="BO255" t="s">
        <v>109</v>
      </c>
      <c r="BP255">
        <v>1</v>
      </c>
      <c r="BQ255">
        <v>309</v>
      </c>
      <c r="BR255" t="s">
        <v>98</v>
      </c>
      <c r="BS255" t="s">
        <v>98</v>
      </c>
      <c r="BT255" t="s">
        <v>105</v>
      </c>
      <c r="BU255">
        <v>333</v>
      </c>
      <c r="BV255">
        <v>0</v>
      </c>
      <c r="BW255">
        <v>0</v>
      </c>
      <c r="BX255">
        <v>0</v>
      </c>
      <c r="BY255">
        <v>0</v>
      </c>
      <c r="BZ255">
        <v>0</v>
      </c>
      <c r="CA255" t="s">
        <v>83</v>
      </c>
      <c r="CB255" t="s">
        <v>134</v>
      </c>
      <c r="CC255" t="s">
        <v>83</v>
      </c>
      <c r="CD255">
        <v>0</v>
      </c>
      <c r="CE255">
        <v>10</v>
      </c>
      <c r="CF255">
        <v>2007</v>
      </c>
      <c r="CG255" t="str">
        <f t="shared" si="27"/>
        <v>10/2007</v>
      </c>
      <c r="CH255" t="s">
        <v>230</v>
      </c>
      <c r="CI255" t="s">
        <v>111</v>
      </c>
      <c r="CJ255" s="1">
        <v>158000</v>
      </c>
    </row>
    <row r="256" spans="1:88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 t="str">
        <f t="shared" si="23"/>
        <v>50's</v>
      </c>
      <c r="V256">
        <v>1957</v>
      </c>
      <c r="W256">
        <f t="shared" si="21"/>
        <v>0</v>
      </c>
      <c r="X256" t="str">
        <f t="shared" si="22"/>
        <v>N</v>
      </c>
      <c r="Y256" t="str">
        <f t="shared" si="24"/>
        <v>N</v>
      </c>
      <c r="Z256" t="str">
        <f t="shared" si="25"/>
        <v>N</v>
      </c>
      <c r="AA256" t="str">
        <f t="shared" si="26"/>
        <v>N</v>
      </c>
      <c r="AB256" t="s">
        <v>93</v>
      </c>
      <c r="AC256" t="s">
        <v>94</v>
      </c>
      <c r="AD256" t="s">
        <v>116</v>
      </c>
      <c r="AE256" t="s">
        <v>116</v>
      </c>
      <c r="AF256" t="s">
        <v>117</v>
      </c>
      <c r="AG256">
        <v>0</v>
      </c>
      <c r="AH256" t="s">
        <v>98</v>
      </c>
      <c r="AI256" t="s">
        <v>97</v>
      </c>
      <c r="AJ256" t="s">
        <v>118</v>
      </c>
      <c r="AK256" t="s">
        <v>98</v>
      </c>
      <c r="AL256" t="s">
        <v>98</v>
      </c>
      <c r="AM256" t="s">
        <v>100</v>
      </c>
      <c r="AN256" t="s">
        <v>153</v>
      </c>
      <c r="AO256">
        <v>922</v>
      </c>
      <c r="AP256" t="s">
        <v>102</v>
      </c>
      <c r="AQ256">
        <v>0</v>
      </c>
      <c r="AR256">
        <v>392</v>
      </c>
      <c r="AS256">
        <v>1314</v>
      </c>
      <c r="AT256" t="s">
        <v>103</v>
      </c>
      <c r="AU256" t="s">
        <v>98</v>
      </c>
      <c r="AV256" t="s">
        <v>105</v>
      </c>
      <c r="AW256" t="s">
        <v>106</v>
      </c>
      <c r="AX256">
        <v>1314</v>
      </c>
      <c r="AY256">
        <v>0</v>
      </c>
      <c r="AZ256">
        <v>0</v>
      </c>
      <c r="BA256">
        <v>1314</v>
      </c>
      <c r="BB256">
        <v>1</v>
      </c>
      <c r="BC256">
        <v>0</v>
      </c>
      <c r="BD256">
        <v>1</v>
      </c>
      <c r="BE256">
        <v>0</v>
      </c>
      <c r="BF256">
        <v>3</v>
      </c>
      <c r="BG256">
        <v>1</v>
      </c>
      <c r="BH256" t="s">
        <v>98</v>
      </c>
      <c r="BI256">
        <v>5</v>
      </c>
      <c r="BJ256" t="s">
        <v>107</v>
      </c>
      <c r="BK256">
        <v>0</v>
      </c>
      <c r="BL256" t="s">
        <v>83</v>
      </c>
      <c r="BM256" t="s">
        <v>108</v>
      </c>
      <c r="BN256">
        <v>1957</v>
      </c>
      <c r="BO256" t="s">
        <v>109</v>
      </c>
      <c r="BP256">
        <v>1</v>
      </c>
      <c r="BQ256">
        <v>294</v>
      </c>
      <c r="BR256" t="s">
        <v>98</v>
      </c>
      <c r="BS256" t="s">
        <v>98</v>
      </c>
      <c r="BT256" t="s">
        <v>105</v>
      </c>
      <c r="BU256">
        <v>250</v>
      </c>
      <c r="BV256">
        <v>0</v>
      </c>
      <c r="BW256">
        <v>0</v>
      </c>
      <c r="BX256">
        <v>0</v>
      </c>
      <c r="BY256">
        <v>0</v>
      </c>
      <c r="BZ256">
        <v>0</v>
      </c>
      <c r="CA256" t="s">
        <v>83</v>
      </c>
      <c r="CB256" t="s">
        <v>83</v>
      </c>
      <c r="CC256" t="s">
        <v>83</v>
      </c>
      <c r="CD256">
        <v>0</v>
      </c>
      <c r="CE256">
        <v>6</v>
      </c>
      <c r="CF256">
        <v>2010</v>
      </c>
      <c r="CG256" t="str">
        <f t="shared" si="27"/>
        <v>6/2010</v>
      </c>
      <c r="CH256" t="s">
        <v>110</v>
      </c>
      <c r="CI256" t="s">
        <v>111</v>
      </c>
      <c r="CJ256" s="1">
        <v>145000</v>
      </c>
    </row>
    <row r="257" spans="1:88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 t="str">
        <f t="shared" si="23"/>
        <v>90's</v>
      </c>
      <c r="V257">
        <v>1999</v>
      </c>
      <c r="W257">
        <f t="shared" si="21"/>
        <v>0</v>
      </c>
      <c r="X257" t="str">
        <f t="shared" si="22"/>
        <v>N</v>
      </c>
      <c r="Y257" t="str">
        <f t="shared" si="24"/>
        <v>N</v>
      </c>
      <c r="Z257" t="str">
        <f t="shared" si="25"/>
        <v>N</v>
      </c>
      <c r="AA257" t="str">
        <f t="shared" si="26"/>
        <v>Y</v>
      </c>
      <c r="AB257" t="s">
        <v>93</v>
      </c>
      <c r="AC257" t="s">
        <v>94</v>
      </c>
      <c r="AD257" t="s">
        <v>95</v>
      </c>
      <c r="AE257" t="s">
        <v>95</v>
      </c>
      <c r="AF257" t="s">
        <v>96</v>
      </c>
      <c r="AG257">
        <v>302</v>
      </c>
      <c r="AH257" t="s">
        <v>97</v>
      </c>
      <c r="AI257" t="s">
        <v>98</v>
      </c>
      <c r="AJ257" t="s">
        <v>99</v>
      </c>
      <c r="AK257" t="s">
        <v>97</v>
      </c>
      <c r="AL257" t="s">
        <v>98</v>
      </c>
      <c r="AM257" t="s">
        <v>100</v>
      </c>
      <c r="AN257" t="s">
        <v>102</v>
      </c>
      <c r="AO257">
        <v>0</v>
      </c>
      <c r="AP257" t="s">
        <v>102</v>
      </c>
      <c r="AQ257">
        <v>0</v>
      </c>
      <c r="AR257">
        <v>975</v>
      </c>
      <c r="AS257">
        <v>975</v>
      </c>
      <c r="AT257" t="s">
        <v>103</v>
      </c>
      <c r="AU257" t="s">
        <v>104</v>
      </c>
      <c r="AV257" t="s">
        <v>105</v>
      </c>
      <c r="AW257" t="s">
        <v>106</v>
      </c>
      <c r="AX257">
        <v>1005</v>
      </c>
      <c r="AY257">
        <v>1286</v>
      </c>
      <c r="AZ257">
        <v>0</v>
      </c>
      <c r="BA257">
        <v>2291</v>
      </c>
      <c r="BB257">
        <v>0</v>
      </c>
      <c r="BC257">
        <v>0</v>
      </c>
      <c r="BD257">
        <v>2</v>
      </c>
      <c r="BE257">
        <v>1</v>
      </c>
      <c r="BF257">
        <v>4</v>
      </c>
      <c r="BG257">
        <v>1</v>
      </c>
      <c r="BH257" t="s">
        <v>97</v>
      </c>
      <c r="BI257">
        <v>8</v>
      </c>
      <c r="BJ257" t="s">
        <v>107</v>
      </c>
      <c r="BK257">
        <v>1</v>
      </c>
      <c r="BL257" t="s">
        <v>98</v>
      </c>
      <c r="BM257" t="s">
        <v>156</v>
      </c>
      <c r="BN257">
        <v>1999</v>
      </c>
      <c r="BO257" t="s">
        <v>157</v>
      </c>
      <c r="BP257">
        <v>2</v>
      </c>
      <c r="BQ257">
        <v>429</v>
      </c>
      <c r="BR257" t="s">
        <v>98</v>
      </c>
      <c r="BS257" t="s">
        <v>98</v>
      </c>
      <c r="BT257" t="s">
        <v>105</v>
      </c>
      <c r="BU257">
        <v>192</v>
      </c>
      <c r="BV257">
        <v>0</v>
      </c>
      <c r="BW257">
        <v>0</v>
      </c>
      <c r="BX257">
        <v>0</v>
      </c>
      <c r="BY257">
        <v>0</v>
      </c>
      <c r="BZ257">
        <v>0</v>
      </c>
      <c r="CA257" t="s">
        <v>83</v>
      </c>
      <c r="CB257" t="s">
        <v>83</v>
      </c>
      <c r="CC257" t="s">
        <v>83</v>
      </c>
      <c r="CD257">
        <v>0</v>
      </c>
      <c r="CE257">
        <v>2</v>
      </c>
      <c r="CF257">
        <v>2006</v>
      </c>
      <c r="CG257" t="str">
        <f t="shared" si="27"/>
        <v>2/2006</v>
      </c>
      <c r="CH257" t="s">
        <v>110</v>
      </c>
      <c r="CI257" t="s">
        <v>111</v>
      </c>
      <c r="CJ257" s="1">
        <v>230000</v>
      </c>
    </row>
    <row r="258" spans="1:88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 t="str">
        <f t="shared" si="23"/>
        <v>2000's</v>
      </c>
      <c r="V258">
        <v>2003</v>
      </c>
      <c r="W258">
        <f t="shared" ref="W258:W321" si="28">V258-T258</f>
        <v>0</v>
      </c>
      <c r="X258" t="str">
        <f t="shared" ref="X258:X321" si="29">IF($W258&gt;0, "Y", "N")</f>
        <v>N</v>
      </c>
      <c r="Y258" t="str">
        <f t="shared" si="24"/>
        <v>N</v>
      </c>
      <c r="Z258" t="str">
        <f t="shared" si="25"/>
        <v>Y</v>
      </c>
      <c r="AA258" t="str">
        <f t="shared" si="26"/>
        <v>Y</v>
      </c>
      <c r="AB258" t="s">
        <v>93</v>
      </c>
      <c r="AC258" t="s">
        <v>94</v>
      </c>
      <c r="AD258" t="s">
        <v>95</v>
      </c>
      <c r="AE258" t="s">
        <v>95</v>
      </c>
      <c r="AF258" t="s">
        <v>117</v>
      </c>
      <c r="AG258">
        <v>0</v>
      </c>
      <c r="AH258" t="s">
        <v>97</v>
      </c>
      <c r="AI258" t="s">
        <v>98</v>
      </c>
      <c r="AJ258" t="s">
        <v>99</v>
      </c>
      <c r="AK258" t="s">
        <v>97</v>
      </c>
      <c r="AL258" t="s">
        <v>98</v>
      </c>
      <c r="AM258" t="s">
        <v>100</v>
      </c>
      <c r="AN258" t="s">
        <v>153</v>
      </c>
      <c r="AO258">
        <v>503</v>
      </c>
      <c r="AP258" t="s">
        <v>102</v>
      </c>
      <c r="AQ258">
        <v>0</v>
      </c>
      <c r="AR258">
        <v>361</v>
      </c>
      <c r="AS258">
        <v>864</v>
      </c>
      <c r="AT258" t="s">
        <v>103</v>
      </c>
      <c r="AU258" t="s">
        <v>104</v>
      </c>
      <c r="AV258" t="s">
        <v>105</v>
      </c>
      <c r="AW258" t="s">
        <v>106</v>
      </c>
      <c r="AX258">
        <v>864</v>
      </c>
      <c r="AY258">
        <v>864</v>
      </c>
      <c r="AZ258">
        <v>0</v>
      </c>
      <c r="BA258">
        <v>1728</v>
      </c>
      <c r="BB258">
        <v>0</v>
      </c>
      <c r="BC258">
        <v>0</v>
      </c>
      <c r="BD258">
        <v>2</v>
      </c>
      <c r="BE258">
        <v>1</v>
      </c>
      <c r="BF258">
        <v>3</v>
      </c>
      <c r="BG258">
        <v>1</v>
      </c>
      <c r="BH258" t="s">
        <v>97</v>
      </c>
      <c r="BI258">
        <v>7</v>
      </c>
      <c r="BJ258" t="s">
        <v>107</v>
      </c>
      <c r="BK258">
        <v>0</v>
      </c>
      <c r="BL258" t="s">
        <v>83</v>
      </c>
      <c r="BM258" t="s">
        <v>108</v>
      </c>
      <c r="BN258">
        <v>2003</v>
      </c>
      <c r="BO258" t="s">
        <v>109</v>
      </c>
      <c r="BP258">
        <v>2</v>
      </c>
      <c r="BQ258">
        <v>673</v>
      </c>
      <c r="BR258" t="s">
        <v>98</v>
      </c>
      <c r="BS258" t="s">
        <v>98</v>
      </c>
      <c r="BT258" t="s">
        <v>105</v>
      </c>
      <c r="BU258">
        <v>216</v>
      </c>
      <c r="BV258">
        <v>56</v>
      </c>
      <c r="BW258">
        <v>0</v>
      </c>
      <c r="BX258">
        <v>0</v>
      </c>
      <c r="BY258">
        <v>0</v>
      </c>
      <c r="BZ258">
        <v>0</v>
      </c>
      <c r="CA258" t="s">
        <v>83</v>
      </c>
      <c r="CB258" t="s">
        <v>83</v>
      </c>
      <c r="CC258" t="s">
        <v>83</v>
      </c>
      <c r="CD258">
        <v>0</v>
      </c>
      <c r="CE258">
        <v>5</v>
      </c>
      <c r="CF258">
        <v>2008</v>
      </c>
      <c r="CG258" t="str">
        <f t="shared" si="27"/>
        <v>5/2008</v>
      </c>
      <c r="CH258" t="s">
        <v>110</v>
      </c>
      <c r="CI258" t="s">
        <v>111</v>
      </c>
      <c r="CJ258" s="1">
        <v>207500</v>
      </c>
    </row>
    <row r="259" spans="1:88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 t="str">
        <f t="shared" ref="U259:U322" si="30">IF($T259&gt;=2010, "2010's", IF($T259&gt;=2000, "2000's", IF($T259&gt;=1990, "90's", IF($T259&gt;=1980, "80's", IF($T259&gt;=1970, "70's", IF($T259&gt;=1960, "60's", IF($T259&gt;=1950, "50's", IF($T259&gt;=1940, "40's", IF($T259&gt;=1930, "30's", IF($T259&gt;=1920, "20's", IF($T259&gt;1910, "10's", IF($T259&gt;=1900, "1900's", IF($T259&gt;=1890, "1890's", IF($T259&gt;=1880, "1880's", "1870's"))))))))))))))</f>
        <v>2000's</v>
      </c>
      <c r="V259">
        <v>2006</v>
      </c>
      <c r="W259">
        <f t="shared" si="28"/>
        <v>0</v>
      </c>
      <c r="X259" t="str">
        <f t="shared" si="29"/>
        <v>N</v>
      </c>
      <c r="Y259" t="str">
        <f t="shared" ref="Y259:Y322" si="31">IF($V259&gt;2004, "Y", "N")</f>
        <v>Y</v>
      </c>
      <c r="Z259" t="str">
        <f t="shared" ref="Z259:Z322" si="32">IF($V259&gt;1999, "Y", "N")</f>
        <v>Y</v>
      </c>
      <c r="AA259" t="str">
        <f t="shared" ref="AA259:AA322" si="33">IF($V259&gt;1994, "Y", "N")</f>
        <v>Y</v>
      </c>
      <c r="AB259" t="s">
        <v>93</v>
      </c>
      <c r="AC259" t="s">
        <v>94</v>
      </c>
      <c r="AD259" t="s">
        <v>95</v>
      </c>
      <c r="AE259" t="s">
        <v>95</v>
      </c>
      <c r="AF259" t="s">
        <v>137</v>
      </c>
      <c r="AG259">
        <v>180</v>
      </c>
      <c r="AH259" t="s">
        <v>97</v>
      </c>
      <c r="AI259" t="s">
        <v>98</v>
      </c>
      <c r="AJ259" t="s">
        <v>99</v>
      </c>
      <c r="AK259" t="s">
        <v>97</v>
      </c>
      <c r="AL259" t="s">
        <v>98</v>
      </c>
      <c r="AM259" t="s">
        <v>100</v>
      </c>
      <c r="AN259" t="s">
        <v>101</v>
      </c>
      <c r="AO259">
        <v>1334</v>
      </c>
      <c r="AP259" t="s">
        <v>102</v>
      </c>
      <c r="AQ259">
        <v>0</v>
      </c>
      <c r="AR259">
        <v>270</v>
      </c>
      <c r="AS259">
        <v>1604</v>
      </c>
      <c r="AT259" t="s">
        <v>103</v>
      </c>
      <c r="AU259" t="s">
        <v>104</v>
      </c>
      <c r="AV259" t="s">
        <v>105</v>
      </c>
      <c r="AW259" t="s">
        <v>106</v>
      </c>
      <c r="AX259">
        <v>1604</v>
      </c>
      <c r="AY259">
        <v>0</v>
      </c>
      <c r="AZ259">
        <v>0</v>
      </c>
      <c r="BA259">
        <v>1604</v>
      </c>
      <c r="BB259">
        <v>1</v>
      </c>
      <c r="BC259">
        <v>0</v>
      </c>
      <c r="BD259">
        <v>2</v>
      </c>
      <c r="BE259">
        <v>1</v>
      </c>
      <c r="BF259">
        <v>3</v>
      </c>
      <c r="BG259">
        <v>1</v>
      </c>
      <c r="BH259" t="s">
        <v>97</v>
      </c>
      <c r="BI259">
        <v>8</v>
      </c>
      <c r="BJ259" t="s">
        <v>107</v>
      </c>
      <c r="BK259">
        <v>1</v>
      </c>
      <c r="BL259" t="s">
        <v>97</v>
      </c>
      <c r="BM259" t="s">
        <v>108</v>
      </c>
      <c r="BN259">
        <v>2006</v>
      </c>
      <c r="BO259" t="s">
        <v>109</v>
      </c>
      <c r="BP259">
        <v>2</v>
      </c>
      <c r="BQ259">
        <v>660</v>
      </c>
      <c r="BR259" t="s">
        <v>98</v>
      </c>
      <c r="BS259" t="s">
        <v>98</v>
      </c>
      <c r="BT259" t="s">
        <v>105</v>
      </c>
      <c r="BU259">
        <v>123</v>
      </c>
      <c r="BV259">
        <v>110</v>
      </c>
      <c r="BW259">
        <v>0</v>
      </c>
      <c r="BX259">
        <v>0</v>
      </c>
      <c r="BY259">
        <v>0</v>
      </c>
      <c r="BZ259">
        <v>0</v>
      </c>
      <c r="CA259" t="s">
        <v>83</v>
      </c>
      <c r="CB259" t="s">
        <v>83</v>
      </c>
      <c r="CC259" t="s">
        <v>83</v>
      </c>
      <c r="CD259">
        <v>0</v>
      </c>
      <c r="CE259">
        <v>3</v>
      </c>
      <c r="CF259">
        <v>2009</v>
      </c>
      <c r="CG259" t="str">
        <f t="shared" ref="CG259:CG322" si="34">_xlfn.CONCAT(CE259, "/",CF259)</f>
        <v>3/2009</v>
      </c>
      <c r="CH259" t="s">
        <v>110</v>
      </c>
      <c r="CI259" t="s">
        <v>128</v>
      </c>
      <c r="CJ259" s="1">
        <v>220000</v>
      </c>
    </row>
    <row r="260" spans="1:88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 t="str">
        <f t="shared" si="30"/>
        <v>2000's</v>
      </c>
      <c r="V260">
        <v>2001</v>
      </c>
      <c r="W260">
        <f t="shared" si="28"/>
        <v>0</v>
      </c>
      <c r="X260" t="str">
        <f t="shared" si="29"/>
        <v>N</v>
      </c>
      <c r="Y260" t="str">
        <f t="shared" si="31"/>
        <v>N</v>
      </c>
      <c r="Z260" t="str">
        <f t="shared" si="32"/>
        <v>Y</v>
      </c>
      <c r="AA260" t="str">
        <f t="shared" si="33"/>
        <v>Y</v>
      </c>
      <c r="AB260" t="s">
        <v>93</v>
      </c>
      <c r="AC260" t="s">
        <v>94</v>
      </c>
      <c r="AD260" t="s">
        <v>95</v>
      </c>
      <c r="AE260" t="s">
        <v>95</v>
      </c>
      <c r="AF260" t="s">
        <v>96</v>
      </c>
      <c r="AG260">
        <v>172</v>
      </c>
      <c r="AH260" t="s">
        <v>97</v>
      </c>
      <c r="AI260" t="s">
        <v>98</v>
      </c>
      <c r="AJ260" t="s">
        <v>99</v>
      </c>
      <c r="AK260" t="s">
        <v>97</v>
      </c>
      <c r="AL260" t="s">
        <v>98</v>
      </c>
      <c r="AM260" t="s">
        <v>100</v>
      </c>
      <c r="AN260" t="s">
        <v>101</v>
      </c>
      <c r="AO260">
        <v>361</v>
      </c>
      <c r="AP260" t="s">
        <v>102</v>
      </c>
      <c r="AQ260">
        <v>0</v>
      </c>
      <c r="AR260">
        <v>602</v>
      </c>
      <c r="AS260">
        <v>963</v>
      </c>
      <c r="AT260" t="s">
        <v>103</v>
      </c>
      <c r="AU260" t="s">
        <v>104</v>
      </c>
      <c r="AV260" t="s">
        <v>105</v>
      </c>
      <c r="AW260" t="s">
        <v>106</v>
      </c>
      <c r="AX260">
        <v>963</v>
      </c>
      <c r="AY260">
        <v>829</v>
      </c>
      <c r="AZ260">
        <v>0</v>
      </c>
      <c r="BA260">
        <v>1792</v>
      </c>
      <c r="BB260">
        <v>0</v>
      </c>
      <c r="BC260">
        <v>0</v>
      </c>
      <c r="BD260">
        <v>2</v>
      </c>
      <c r="BE260">
        <v>1</v>
      </c>
      <c r="BF260">
        <v>3</v>
      </c>
      <c r="BG260">
        <v>1</v>
      </c>
      <c r="BH260" t="s">
        <v>97</v>
      </c>
      <c r="BI260">
        <v>7</v>
      </c>
      <c r="BJ260" t="s">
        <v>107</v>
      </c>
      <c r="BK260">
        <v>1</v>
      </c>
      <c r="BL260" t="s">
        <v>98</v>
      </c>
      <c r="BM260" t="s">
        <v>108</v>
      </c>
      <c r="BN260">
        <v>2001</v>
      </c>
      <c r="BO260" t="s">
        <v>109</v>
      </c>
      <c r="BP260">
        <v>2</v>
      </c>
      <c r="BQ260">
        <v>564</v>
      </c>
      <c r="BR260" t="s">
        <v>98</v>
      </c>
      <c r="BS260" t="s">
        <v>98</v>
      </c>
      <c r="BT260" t="s">
        <v>105</v>
      </c>
      <c r="BU260">
        <v>0</v>
      </c>
      <c r="BV260">
        <v>96</v>
      </c>
      <c r="BW260">
        <v>0</v>
      </c>
      <c r="BX260">
        <v>245</v>
      </c>
      <c r="BY260">
        <v>0</v>
      </c>
      <c r="BZ260">
        <v>0</v>
      </c>
      <c r="CA260" t="s">
        <v>83</v>
      </c>
      <c r="CB260" t="s">
        <v>83</v>
      </c>
      <c r="CC260" t="s">
        <v>83</v>
      </c>
      <c r="CD260">
        <v>0</v>
      </c>
      <c r="CE260">
        <v>5</v>
      </c>
      <c r="CF260">
        <v>2008</v>
      </c>
      <c r="CG260" t="str">
        <f t="shared" si="34"/>
        <v>5/2008</v>
      </c>
      <c r="CH260" t="s">
        <v>110</v>
      </c>
      <c r="CI260" t="s">
        <v>111</v>
      </c>
      <c r="CJ260" s="1">
        <v>231500</v>
      </c>
    </row>
    <row r="261" spans="1:88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 t="str">
        <f t="shared" si="30"/>
        <v>50's</v>
      </c>
      <c r="V261">
        <v>1956</v>
      </c>
      <c r="W261">
        <f t="shared" si="28"/>
        <v>0</v>
      </c>
      <c r="X261" t="str">
        <f t="shared" si="29"/>
        <v>N</v>
      </c>
      <c r="Y261" t="str">
        <f t="shared" si="31"/>
        <v>N</v>
      </c>
      <c r="Z261" t="str">
        <f t="shared" si="32"/>
        <v>N</v>
      </c>
      <c r="AA261" t="str">
        <f t="shared" si="33"/>
        <v>N</v>
      </c>
      <c r="AB261" t="s">
        <v>93</v>
      </c>
      <c r="AC261" t="s">
        <v>94</v>
      </c>
      <c r="AD261" t="s">
        <v>96</v>
      </c>
      <c r="AE261" t="s">
        <v>96</v>
      </c>
      <c r="AF261" t="s">
        <v>117</v>
      </c>
      <c r="AG261">
        <v>0</v>
      </c>
      <c r="AH261" t="s">
        <v>98</v>
      </c>
      <c r="AI261" t="s">
        <v>98</v>
      </c>
      <c r="AJ261" t="s">
        <v>99</v>
      </c>
      <c r="AK261" t="s">
        <v>83</v>
      </c>
      <c r="AL261" t="s">
        <v>83</v>
      </c>
      <c r="AM261" t="s">
        <v>83</v>
      </c>
      <c r="AN261" t="s">
        <v>83</v>
      </c>
      <c r="AO261">
        <v>0</v>
      </c>
      <c r="AP261" t="s">
        <v>83</v>
      </c>
      <c r="AQ261">
        <v>0</v>
      </c>
      <c r="AR261">
        <v>0</v>
      </c>
      <c r="AS261">
        <v>0</v>
      </c>
      <c r="AT261" t="s">
        <v>103</v>
      </c>
      <c r="AU261" t="s">
        <v>97</v>
      </c>
      <c r="AV261" t="s">
        <v>105</v>
      </c>
      <c r="AW261" t="s">
        <v>164</v>
      </c>
      <c r="AX261">
        <v>882</v>
      </c>
      <c r="AY261">
        <v>0</v>
      </c>
      <c r="AZ261">
        <v>0</v>
      </c>
      <c r="BA261">
        <v>882</v>
      </c>
      <c r="BB261">
        <v>0</v>
      </c>
      <c r="BC261">
        <v>0</v>
      </c>
      <c r="BD261">
        <v>1</v>
      </c>
      <c r="BE261">
        <v>0</v>
      </c>
      <c r="BF261">
        <v>2</v>
      </c>
      <c r="BG261">
        <v>1</v>
      </c>
      <c r="BH261" t="s">
        <v>98</v>
      </c>
      <c r="BI261">
        <v>4</v>
      </c>
      <c r="BJ261" t="s">
        <v>107</v>
      </c>
      <c r="BK261">
        <v>0</v>
      </c>
      <c r="BL261" t="s">
        <v>83</v>
      </c>
      <c r="BM261" t="s">
        <v>127</v>
      </c>
      <c r="BN261">
        <v>1956</v>
      </c>
      <c r="BO261" t="s">
        <v>102</v>
      </c>
      <c r="BP261">
        <v>1</v>
      </c>
      <c r="BQ261">
        <v>308</v>
      </c>
      <c r="BR261" t="s">
        <v>98</v>
      </c>
      <c r="BS261" t="s">
        <v>98</v>
      </c>
      <c r="BT261" t="s">
        <v>105</v>
      </c>
      <c r="BU261">
        <v>0</v>
      </c>
      <c r="BV261">
        <v>45</v>
      </c>
      <c r="BW261">
        <v>0</v>
      </c>
      <c r="BX261">
        <v>0</v>
      </c>
      <c r="BY261">
        <v>0</v>
      </c>
      <c r="BZ261">
        <v>0</v>
      </c>
      <c r="CA261" t="s">
        <v>83</v>
      </c>
      <c r="CB261" t="s">
        <v>83</v>
      </c>
      <c r="CC261" t="s">
        <v>83</v>
      </c>
      <c r="CD261">
        <v>0</v>
      </c>
      <c r="CE261">
        <v>12</v>
      </c>
      <c r="CF261">
        <v>2008</v>
      </c>
      <c r="CG261" t="str">
        <f t="shared" si="34"/>
        <v>12/2008</v>
      </c>
      <c r="CH261" t="s">
        <v>110</v>
      </c>
      <c r="CI261" t="s">
        <v>111</v>
      </c>
      <c r="CJ261" s="1">
        <v>97000</v>
      </c>
    </row>
    <row r="262" spans="1:88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 t="str">
        <f t="shared" si="30"/>
        <v>60's</v>
      </c>
      <c r="V262">
        <v>1962</v>
      </c>
      <c r="W262">
        <f t="shared" si="28"/>
        <v>0</v>
      </c>
      <c r="X262" t="str">
        <f t="shared" si="29"/>
        <v>N</v>
      </c>
      <c r="Y262" t="str">
        <f t="shared" si="31"/>
        <v>N</v>
      </c>
      <c r="Z262" t="str">
        <f t="shared" si="32"/>
        <v>N</v>
      </c>
      <c r="AA262" t="str">
        <f t="shared" si="33"/>
        <v>N</v>
      </c>
      <c r="AB262" t="s">
        <v>93</v>
      </c>
      <c r="AC262" t="s">
        <v>94</v>
      </c>
      <c r="AD262" t="s">
        <v>124</v>
      </c>
      <c r="AE262" t="s">
        <v>124</v>
      </c>
      <c r="AF262" t="s">
        <v>96</v>
      </c>
      <c r="AG262">
        <v>399</v>
      </c>
      <c r="AH262" t="s">
        <v>98</v>
      </c>
      <c r="AI262" t="s">
        <v>98</v>
      </c>
      <c r="AJ262" t="s">
        <v>118</v>
      </c>
      <c r="AK262" t="s">
        <v>98</v>
      </c>
      <c r="AL262" t="s">
        <v>98</v>
      </c>
      <c r="AM262" t="s">
        <v>97</v>
      </c>
      <c r="AN262" t="s">
        <v>153</v>
      </c>
      <c r="AO262">
        <v>672</v>
      </c>
      <c r="AP262" t="s">
        <v>119</v>
      </c>
      <c r="AQ262">
        <v>690</v>
      </c>
      <c r="AR262">
        <v>0</v>
      </c>
      <c r="AS262">
        <v>1362</v>
      </c>
      <c r="AT262" t="s">
        <v>103</v>
      </c>
      <c r="AU262" t="s">
        <v>98</v>
      </c>
      <c r="AV262" t="s">
        <v>105</v>
      </c>
      <c r="AW262" t="s">
        <v>106</v>
      </c>
      <c r="AX262">
        <v>1382</v>
      </c>
      <c r="AY262">
        <v>0</v>
      </c>
      <c r="AZ262">
        <v>0</v>
      </c>
      <c r="BA262">
        <v>1382</v>
      </c>
      <c r="BB262">
        <v>1</v>
      </c>
      <c r="BC262">
        <v>0</v>
      </c>
      <c r="BD262">
        <v>1</v>
      </c>
      <c r="BE262">
        <v>0</v>
      </c>
      <c r="BF262">
        <v>3</v>
      </c>
      <c r="BG262">
        <v>1</v>
      </c>
      <c r="BH262" t="s">
        <v>98</v>
      </c>
      <c r="BI262">
        <v>6</v>
      </c>
      <c r="BJ262" t="s">
        <v>107</v>
      </c>
      <c r="BK262">
        <v>1</v>
      </c>
      <c r="BL262" t="s">
        <v>98</v>
      </c>
      <c r="BM262" t="s">
        <v>108</v>
      </c>
      <c r="BN262">
        <v>1991</v>
      </c>
      <c r="BO262" t="s">
        <v>102</v>
      </c>
      <c r="BP262">
        <v>2</v>
      </c>
      <c r="BQ262">
        <v>884</v>
      </c>
      <c r="BR262" t="s">
        <v>98</v>
      </c>
      <c r="BS262" t="s">
        <v>98</v>
      </c>
      <c r="BT262" t="s">
        <v>105</v>
      </c>
      <c r="BU262">
        <v>0</v>
      </c>
      <c r="BV262">
        <v>0</v>
      </c>
      <c r="BW262">
        <v>252</v>
      </c>
      <c r="BX262">
        <v>0</v>
      </c>
      <c r="BY262">
        <v>0</v>
      </c>
      <c r="BZ262">
        <v>0</v>
      </c>
      <c r="CA262" t="s">
        <v>83</v>
      </c>
      <c r="CB262" t="s">
        <v>163</v>
      </c>
      <c r="CC262" t="s">
        <v>83</v>
      </c>
      <c r="CD262">
        <v>0</v>
      </c>
      <c r="CE262">
        <v>5</v>
      </c>
      <c r="CF262">
        <v>2009</v>
      </c>
      <c r="CG262" t="str">
        <f t="shared" si="34"/>
        <v>5/2009</v>
      </c>
      <c r="CH262" t="s">
        <v>110</v>
      </c>
      <c r="CI262" t="s">
        <v>111</v>
      </c>
      <c r="CJ262" s="1">
        <v>176000</v>
      </c>
    </row>
    <row r="263" spans="1:88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 t="str">
        <f t="shared" si="30"/>
        <v>2000's</v>
      </c>
      <c r="V263">
        <v>2007</v>
      </c>
      <c r="W263">
        <f t="shared" si="28"/>
        <v>0</v>
      </c>
      <c r="X263" t="str">
        <f t="shared" si="29"/>
        <v>N</v>
      </c>
      <c r="Y263" t="str">
        <f t="shared" si="31"/>
        <v>Y</v>
      </c>
      <c r="Z263" t="str">
        <f t="shared" si="32"/>
        <v>Y</v>
      </c>
      <c r="AA263" t="str">
        <f t="shared" si="33"/>
        <v>Y</v>
      </c>
      <c r="AB263" t="s">
        <v>93</v>
      </c>
      <c r="AC263" t="s">
        <v>94</v>
      </c>
      <c r="AD263" t="s">
        <v>180</v>
      </c>
      <c r="AE263" t="s">
        <v>181</v>
      </c>
      <c r="AF263" t="s">
        <v>137</v>
      </c>
      <c r="AG263">
        <v>270</v>
      </c>
      <c r="AH263" t="s">
        <v>97</v>
      </c>
      <c r="AI263" t="s">
        <v>98</v>
      </c>
      <c r="AJ263" t="s">
        <v>99</v>
      </c>
      <c r="AK263" t="s">
        <v>104</v>
      </c>
      <c r="AL263" t="s">
        <v>98</v>
      </c>
      <c r="AM263" t="s">
        <v>100</v>
      </c>
      <c r="AN263" t="s">
        <v>102</v>
      </c>
      <c r="AO263">
        <v>0</v>
      </c>
      <c r="AP263" t="s">
        <v>102</v>
      </c>
      <c r="AQ263">
        <v>0</v>
      </c>
      <c r="AR263">
        <v>1482</v>
      </c>
      <c r="AS263">
        <v>1482</v>
      </c>
      <c r="AT263" t="s">
        <v>103</v>
      </c>
      <c r="AU263" t="s">
        <v>104</v>
      </c>
      <c r="AV263" t="s">
        <v>105</v>
      </c>
      <c r="AW263" t="s">
        <v>106</v>
      </c>
      <c r="AX263">
        <v>1482</v>
      </c>
      <c r="AY263">
        <v>1092</v>
      </c>
      <c r="AZ263">
        <v>0</v>
      </c>
      <c r="BA263">
        <v>2574</v>
      </c>
      <c r="BB263">
        <v>0</v>
      </c>
      <c r="BC263">
        <v>0</v>
      </c>
      <c r="BD263">
        <v>2</v>
      </c>
      <c r="BE263">
        <v>1</v>
      </c>
      <c r="BF263">
        <v>3</v>
      </c>
      <c r="BG263">
        <v>1</v>
      </c>
      <c r="BH263" t="s">
        <v>104</v>
      </c>
      <c r="BI263">
        <v>10</v>
      </c>
      <c r="BJ263" t="s">
        <v>107</v>
      </c>
      <c r="BK263">
        <v>1</v>
      </c>
      <c r="BL263" t="s">
        <v>97</v>
      </c>
      <c r="BM263" t="s">
        <v>156</v>
      </c>
      <c r="BN263">
        <v>2007</v>
      </c>
      <c r="BO263" t="s">
        <v>157</v>
      </c>
      <c r="BP263">
        <v>3</v>
      </c>
      <c r="BQ263">
        <v>868</v>
      </c>
      <c r="BR263" t="s">
        <v>98</v>
      </c>
      <c r="BS263" t="s">
        <v>98</v>
      </c>
      <c r="BT263" t="s">
        <v>105</v>
      </c>
      <c r="BU263">
        <v>0</v>
      </c>
      <c r="BV263">
        <v>148</v>
      </c>
      <c r="BW263">
        <v>0</v>
      </c>
      <c r="BX263">
        <v>0</v>
      </c>
      <c r="BY263">
        <v>0</v>
      </c>
      <c r="BZ263">
        <v>0</v>
      </c>
      <c r="CA263" t="s">
        <v>83</v>
      </c>
      <c r="CB263" t="s">
        <v>83</v>
      </c>
      <c r="CC263" t="s">
        <v>83</v>
      </c>
      <c r="CD263">
        <v>0</v>
      </c>
      <c r="CE263">
        <v>11</v>
      </c>
      <c r="CF263">
        <v>2007</v>
      </c>
      <c r="CG263" t="str">
        <f t="shared" si="34"/>
        <v>11/2007</v>
      </c>
      <c r="CH263" t="s">
        <v>158</v>
      </c>
      <c r="CI263" t="s">
        <v>159</v>
      </c>
      <c r="CJ263" s="1">
        <v>276000</v>
      </c>
    </row>
    <row r="264" spans="1:88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 t="str">
        <f t="shared" si="30"/>
        <v>70's</v>
      </c>
      <c r="V264">
        <v>1995</v>
      </c>
      <c r="W264">
        <f t="shared" si="28"/>
        <v>18</v>
      </c>
      <c r="X264" t="str">
        <f t="shared" si="29"/>
        <v>Y</v>
      </c>
      <c r="Y264" t="str">
        <f t="shared" si="31"/>
        <v>N</v>
      </c>
      <c r="Z264" t="str">
        <f t="shared" si="32"/>
        <v>N</v>
      </c>
      <c r="AA264" t="str">
        <f t="shared" si="33"/>
        <v>Y</v>
      </c>
      <c r="AB264" t="s">
        <v>93</v>
      </c>
      <c r="AC264" t="s">
        <v>94</v>
      </c>
      <c r="AD264" t="s">
        <v>140</v>
      </c>
      <c r="AE264" t="s">
        <v>161</v>
      </c>
      <c r="AF264" t="s">
        <v>96</v>
      </c>
      <c r="AG264">
        <v>46</v>
      </c>
      <c r="AH264" t="s">
        <v>98</v>
      </c>
      <c r="AI264" t="s">
        <v>98</v>
      </c>
      <c r="AJ264" t="s">
        <v>118</v>
      </c>
      <c r="AK264" t="s">
        <v>97</v>
      </c>
      <c r="AL264" t="s">
        <v>97</v>
      </c>
      <c r="AM264" t="s">
        <v>130</v>
      </c>
      <c r="AN264" t="s">
        <v>119</v>
      </c>
      <c r="AO264">
        <v>506</v>
      </c>
      <c r="AP264" t="s">
        <v>102</v>
      </c>
      <c r="AQ264">
        <v>0</v>
      </c>
      <c r="AR264">
        <v>0</v>
      </c>
      <c r="AS264">
        <v>506</v>
      </c>
      <c r="AT264" t="s">
        <v>103</v>
      </c>
      <c r="AU264" t="s">
        <v>98</v>
      </c>
      <c r="AV264" t="s">
        <v>105</v>
      </c>
      <c r="AW264" t="s">
        <v>106</v>
      </c>
      <c r="AX264">
        <v>1212</v>
      </c>
      <c r="AY264">
        <v>0</v>
      </c>
      <c r="AZ264">
        <v>0</v>
      </c>
      <c r="BA264">
        <v>1212</v>
      </c>
      <c r="BB264">
        <v>1</v>
      </c>
      <c r="BC264">
        <v>0</v>
      </c>
      <c r="BD264">
        <v>1</v>
      </c>
      <c r="BE264">
        <v>0</v>
      </c>
      <c r="BF264">
        <v>3</v>
      </c>
      <c r="BG264">
        <v>1</v>
      </c>
      <c r="BH264" t="s">
        <v>98</v>
      </c>
      <c r="BI264">
        <v>6</v>
      </c>
      <c r="BJ264" t="s">
        <v>107</v>
      </c>
      <c r="BK264">
        <v>1</v>
      </c>
      <c r="BL264" t="s">
        <v>98</v>
      </c>
      <c r="BM264" t="s">
        <v>108</v>
      </c>
      <c r="BN264">
        <v>1978</v>
      </c>
      <c r="BO264" t="s">
        <v>102</v>
      </c>
      <c r="BP264">
        <v>2</v>
      </c>
      <c r="BQ264">
        <v>492</v>
      </c>
      <c r="BR264" t="s">
        <v>98</v>
      </c>
      <c r="BS264" t="s">
        <v>98</v>
      </c>
      <c r="BT264" t="s">
        <v>105</v>
      </c>
      <c r="BU264">
        <v>292</v>
      </c>
      <c r="BV264">
        <v>12</v>
      </c>
      <c r="BW264">
        <v>0</v>
      </c>
      <c r="BX264">
        <v>0</v>
      </c>
      <c r="BY264">
        <v>0</v>
      </c>
      <c r="BZ264">
        <v>0</v>
      </c>
      <c r="CA264" t="s">
        <v>83</v>
      </c>
      <c r="CB264" t="s">
        <v>163</v>
      </c>
      <c r="CC264" t="s">
        <v>83</v>
      </c>
      <c r="CD264">
        <v>0</v>
      </c>
      <c r="CE264">
        <v>7</v>
      </c>
      <c r="CF264">
        <v>2006</v>
      </c>
      <c r="CG264" t="str">
        <f t="shared" si="34"/>
        <v>7/2006</v>
      </c>
      <c r="CH264" t="s">
        <v>110</v>
      </c>
      <c r="CI264" t="s">
        <v>111</v>
      </c>
      <c r="CJ264" s="1">
        <v>151000</v>
      </c>
    </row>
    <row r="265" spans="1:88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 t="str">
        <f t="shared" si="30"/>
        <v>20's</v>
      </c>
      <c r="V265">
        <v>2001</v>
      </c>
      <c r="W265">
        <f t="shared" si="28"/>
        <v>72</v>
      </c>
      <c r="X265" t="str">
        <f t="shared" si="29"/>
        <v>Y</v>
      </c>
      <c r="Y265" t="str">
        <f t="shared" si="31"/>
        <v>N</v>
      </c>
      <c r="Z265" t="str">
        <f t="shared" si="32"/>
        <v>Y</v>
      </c>
      <c r="AA265" t="str">
        <f t="shared" si="33"/>
        <v>Y</v>
      </c>
      <c r="AB265" t="s">
        <v>93</v>
      </c>
      <c r="AC265" t="s">
        <v>94</v>
      </c>
      <c r="AD265" t="s">
        <v>124</v>
      </c>
      <c r="AE265" t="s">
        <v>124</v>
      </c>
      <c r="AF265" t="s">
        <v>117</v>
      </c>
      <c r="AG265">
        <v>0</v>
      </c>
      <c r="AH265" t="s">
        <v>98</v>
      </c>
      <c r="AI265" t="s">
        <v>98</v>
      </c>
      <c r="AJ265" t="s">
        <v>126</v>
      </c>
      <c r="AK265" t="s">
        <v>98</v>
      </c>
      <c r="AL265" t="s">
        <v>98</v>
      </c>
      <c r="AM265" t="s">
        <v>100</v>
      </c>
      <c r="AN265" t="s">
        <v>172</v>
      </c>
      <c r="AO265">
        <v>234</v>
      </c>
      <c r="AP265" t="s">
        <v>119</v>
      </c>
      <c r="AQ265">
        <v>692</v>
      </c>
      <c r="AR265">
        <v>0</v>
      </c>
      <c r="AS265">
        <v>926</v>
      </c>
      <c r="AT265" t="s">
        <v>103</v>
      </c>
      <c r="AU265" t="s">
        <v>98</v>
      </c>
      <c r="AV265" t="s">
        <v>105</v>
      </c>
      <c r="AW265" t="s">
        <v>106</v>
      </c>
      <c r="AX265">
        <v>926</v>
      </c>
      <c r="AY265">
        <v>0</v>
      </c>
      <c r="AZ265">
        <v>390</v>
      </c>
      <c r="BA265">
        <v>1316</v>
      </c>
      <c r="BB265">
        <v>1</v>
      </c>
      <c r="BC265">
        <v>0</v>
      </c>
      <c r="BD265">
        <v>1</v>
      </c>
      <c r="BE265">
        <v>0</v>
      </c>
      <c r="BF265">
        <v>3</v>
      </c>
      <c r="BG265">
        <v>1</v>
      </c>
      <c r="BH265" t="s">
        <v>98</v>
      </c>
      <c r="BI265">
        <v>6</v>
      </c>
      <c r="BJ265" t="s">
        <v>107</v>
      </c>
      <c r="BK265">
        <v>0</v>
      </c>
      <c r="BL265" t="s">
        <v>83</v>
      </c>
      <c r="BM265" t="s">
        <v>127</v>
      </c>
      <c r="BN265">
        <v>1974</v>
      </c>
      <c r="BO265" t="s">
        <v>102</v>
      </c>
      <c r="BP265">
        <v>2</v>
      </c>
      <c r="BQ265">
        <v>484</v>
      </c>
      <c r="BR265" t="s">
        <v>98</v>
      </c>
      <c r="BS265" t="s">
        <v>98</v>
      </c>
      <c r="BT265" t="s">
        <v>105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 t="s">
        <v>83</v>
      </c>
      <c r="CB265" t="s">
        <v>83</v>
      </c>
      <c r="CC265" t="s">
        <v>83</v>
      </c>
      <c r="CD265">
        <v>0</v>
      </c>
      <c r="CE265">
        <v>4</v>
      </c>
      <c r="CF265">
        <v>2010</v>
      </c>
      <c r="CG265" t="str">
        <f t="shared" si="34"/>
        <v>4/2010</v>
      </c>
      <c r="CH265" t="s">
        <v>110</v>
      </c>
      <c r="CI265" t="s">
        <v>111</v>
      </c>
      <c r="CJ265" s="1">
        <v>130000</v>
      </c>
    </row>
    <row r="266" spans="1:88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 t="str">
        <f t="shared" si="30"/>
        <v>20's</v>
      </c>
      <c r="V266">
        <v>2004</v>
      </c>
      <c r="W266">
        <f t="shared" si="28"/>
        <v>79</v>
      </c>
      <c r="X266" t="str">
        <f t="shared" si="29"/>
        <v>Y</v>
      </c>
      <c r="Y266" t="str">
        <f t="shared" si="31"/>
        <v>N</v>
      </c>
      <c r="Z266" t="str">
        <f t="shared" si="32"/>
        <v>Y</v>
      </c>
      <c r="AA266" t="str">
        <f t="shared" si="33"/>
        <v>Y</v>
      </c>
      <c r="AB266" t="s">
        <v>93</v>
      </c>
      <c r="AC266" t="s">
        <v>94</v>
      </c>
      <c r="AD266" t="s">
        <v>124</v>
      </c>
      <c r="AE266" t="s">
        <v>124</v>
      </c>
      <c r="AF266" t="s">
        <v>117</v>
      </c>
      <c r="AG266">
        <v>0</v>
      </c>
      <c r="AH266" t="s">
        <v>98</v>
      </c>
      <c r="AI266" t="s">
        <v>98</v>
      </c>
      <c r="AJ266" t="s">
        <v>126</v>
      </c>
      <c r="AK266" t="s">
        <v>147</v>
      </c>
      <c r="AL266" t="s">
        <v>98</v>
      </c>
      <c r="AM266" t="s">
        <v>100</v>
      </c>
      <c r="AN266" t="s">
        <v>102</v>
      </c>
      <c r="AO266">
        <v>0</v>
      </c>
      <c r="AP266" t="s">
        <v>102</v>
      </c>
      <c r="AQ266">
        <v>0</v>
      </c>
      <c r="AR266">
        <v>680</v>
      </c>
      <c r="AS266">
        <v>680</v>
      </c>
      <c r="AT266" t="s">
        <v>103</v>
      </c>
      <c r="AU266" t="s">
        <v>97</v>
      </c>
      <c r="AV266" t="s">
        <v>177</v>
      </c>
      <c r="AW266" t="s">
        <v>187</v>
      </c>
      <c r="AX266">
        <v>764</v>
      </c>
      <c r="AY266">
        <v>0</v>
      </c>
      <c r="AZ266">
        <v>0</v>
      </c>
      <c r="BA266">
        <v>764</v>
      </c>
      <c r="BB266">
        <v>0</v>
      </c>
      <c r="BC266">
        <v>0</v>
      </c>
      <c r="BD266">
        <v>1</v>
      </c>
      <c r="BE266">
        <v>0</v>
      </c>
      <c r="BF266">
        <v>2</v>
      </c>
      <c r="BG266">
        <v>1</v>
      </c>
      <c r="BH266" t="s">
        <v>98</v>
      </c>
      <c r="BI266">
        <v>4</v>
      </c>
      <c r="BJ266" t="s">
        <v>107</v>
      </c>
      <c r="BK266">
        <v>0</v>
      </c>
      <c r="BL266" t="s">
        <v>83</v>
      </c>
      <c r="BM266" t="s">
        <v>127</v>
      </c>
      <c r="BN266">
        <v>1965</v>
      </c>
      <c r="BO266" t="s">
        <v>102</v>
      </c>
      <c r="BP266">
        <v>2</v>
      </c>
      <c r="BQ266">
        <v>504</v>
      </c>
      <c r="BR266" t="s">
        <v>98</v>
      </c>
      <c r="BS266" t="s">
        <v>98</v>
      </c>
      <c r="BT266" t="s">
        <v>177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 t="s">
        <v>83</v>
      </c>
      <c r="CB266" t="s">
        <v>83</v>
      </c>
      <c r="CC266" t="s">
        <v>83</v>
      </c>
      <c r="CD266">
        <v>0</v>
      </c>
      <c r="CE266">
        <v>6</v>
      </c>
      <c r="CF266">
        <v>2008</v>
      </c>
      <c r="CG266" t="str">
        <f t="shared" si="34"/>
        <v>6/2008</v>
      </c>
      <c r="CH266" t="s">
        <v>110</v>
      </c>
      <c r="CI266" t="s">
        <v>111</v>
      </c>
      <c r="CJ266" s="1">
        <v>73000</v>
      </c>
    </row>
    <row r="267" spans="1:88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 t="str">
        <f t="shared" si="30"/>
        <v>80's</v>
      </c>
      <c r="V267">
        <v>1981</v>
      </c>
      <c r="W267">
        <f t="shared" si="28"/>
        <v>0</v>
      </c>
      <c r="X267" t="str">
        <f t="shared" si="29"/>
        <v>N</v>
      </c>
      <c r="Y267" t="str">
        <f t="shared" si="31"/>
        <v>N</v>
      </c>
      <c r="Z267" t="str">
        <f t="shared" si="32"/>
        <v>N</v>
      </c>
      <c r="AA267" t="str">
        <f t="shared" si="33"/>
        <v>N</v>
      </c>
      <c r="AB267" t="s">
        <v>93</v>
      </c>
      <c r="AC267" t="s">
        <v>94</v>
      </c>
      <c r="AD267" t="s">
        <v>116</v>
      </c>
      <c r="AE267" t="s">
        <v>116</v>
      </c>
      <c r="AF267" t="s">
        <v>96</v>
      </c>
      <c r="AG267">
        <v>210</v>
      </c>
      <c r="AH267" t="s">
        <v>98</v>
      </c>
      <c r="AI267" t="s">
        <v>97</v>
      </c>
      <c r="AJ267" t="s">
        <v>118</v>
      </c>
      <c r="AK267" t="s">
        <v>97</v>
      </c>
      <c r="AL267" t="s">
        <v>98</v>
      </c>
      <c r="AM267" t="s">
        <v>100</v>
      </c>
      <c r="AN267" t="s">
        <v>101</v>
      </c>
      <c r="AO267">
        <v>588</v>
      </c>
      <c r="AP267" t="s">
        <v>172</v>
      </c>
      <c r="AQ267">
        <v>228</v>
      </c>
      <c r="AR267">
        <v>606</v>
      </c>
      <c r="AS267">
        <v>1422</v>
      </c>
      <c r="AT267" t="s">
        <v>103</v>
      </c>
      <c r="AU267" t="s">
        <v>98</v>
      </c>
      <c r="AV267" t="s">
        <v>105</v>
      </c>
      <c r="AW267" t="s">
        <v>106</v>
      </c>
      <c r="AX267">
        <v>1422</v>
      </c>
      <c r="AY267">
        <v>0</v>
      </c>
      <c r="AZ267">
        <v>0</v>
      </c>
      <c r="BA267">
        <v>1422</v>
      </c>
      <c r="BB267">
        <v>0</v>
      </c>
      <c r="BC267">
        <v>0</v>
      </c>
      <c r="BD267">
        <v>2</v>
      </c>
      <c r="BE267">
        <v>0</v>
      </c>
      <c r="BF267">
        <v>3</v>
      </c>
      <c r="BG267">
        <v>1</v>
      </c>
      <c r="BH267" t="s">
        <v>97</v>
      </c>
      <c r="BI267">
        <v>7</v>
      </c>
      <c r="BJ267" t="s">
        <v>107</v>
      </c>
      <c r="BK267">
        <v>1</v>
      </c>
      <c r="BL267" t="s">
        <v>98</v>
      </c>
      <c r="BM267" t="s">
        <v>108</v>
      </c>
      <c r="BN267">
        <v>1981</v>
      </c>
      <c r="BO267" t="s">
        <v>157</v>
      </c>
      <c r="BP267">
        <v>2</v>
      </c>
      <c r="BQ267">
        <v>576</v>
      </c>
      <c r="BR267" t="s">
        <v>98</v>
      </c>
      <c r="BS267" t="s">
        <v>98</v>
      </c>
      <c r="BT267" t="s">
        <v>105</v>
      </c>
      <c r="BU267">
        <v>276</v>
      </c>
      <c r="BV267">
        <v>0</v>
      </c>
      <c r="BW267">
        <v>0</v>
      </c>
      <c r="BX267">
        <v>0</v>
      </c>
      <c r="BY267">
        <v>0</v>
      </c>
      <c r="BZ267">
        <v>0</v>
      </c>
      <c r="CA267" t="s">
        <v>83</v>
      </c>
      <c r="CB267" t="s">
        <v>165</v>
      </c>
      <c r="CC267" t="s">
        <v>83</v>
      </c>
      <c r="CD267">
        <v>0</v>
      </c>
      <c r="CE267">
        <v>6</v>
      </c>
      <c r="CF267">
        <v>2008</v>
      </c>
      <c r="CG267" t="str">
        <f t="shared" si="34"/>
        <v>6/2008</v>
      </c>
      <c r="CH267" t="s">
        <v>110</v>
      </c>
      <c r="CI267" t="s">
        <v>111</v>
      </c>
      <c r="CJ267" s="1">
        <v>175500</v>
      </c>
    </row>
    <row r="268" spans="1:88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 t="str">
        <f t="shared" si="30"/>
        <v>90's</v>
      </c>
      <c r="V268">
        <v>1997</v>
      </c>
      <c r="W268">
        <f t="shared" si="28"/>
        <v>0</v>
      </c>
      <c r="X268" t="str">
        <f t="shared" si="29"/>
        <v>N</v>
      </c>
      <c r="Y268" t="str">
        <f t="shared" si="31"/>
        <v>N</v>
      </c>
      <c r="Z268" t="str">
        <f t="shared" si="32"/>
        <v>N</v>
      </c>
      <c r="AA268" t="str">
        <f t="shared" si="33"/>
        <v>Y</v>
      </c>
      <c r="AB268" t="s">
        <v>93</v>
      </c>
      <c r="AC268" t="s">
        <v>94</v>
      </c>
      <c r="AD268" t="s">
        <v>95</v>
      </c>
      <c r="AE268" t="s">
        <v>95</v>
      </c>
      <c r="AF268" t="s">
        <v>117</v>
      </c>
      <c r="AG268">
        <v>0</v>
      </c>
      <c r="AH268" t="s">
        <v>98</v>
      </c>
      <c r="AI268" t="s">
        <v>98</v>
      </c>
      <c r="AJ268" t="s">
        <v>99</v>
      </c>
      <c r="AK268" t="s">
        <v>97</v>
      </c>
      <c r="AL268" t="s">
        <v>98</v>
      </c>
      <c r="AM268" t="s">
        <v>130</v>
      </c>
      <c r="AN268" t="s">
        <v>101</v>
      </c>
      <c r="AO268">
        <v>714</v>
      </c>
      <c r="AP268" t="s">
        <v>102</v>
      </c>
      <c r="AQ268">
        <v>0</v>
      </c>
      <c r="AR268">
        <v>88</v>
      </c>
      <c r="AS268">
        <v>802</v>
      </c>
      <c r="AT268" t="s">
        <v>103</v>
      </c>
      <c r="AU268" t="s">
        <v>97</v>
      </c>
      <c r="AV268" t="s">
        <v>105</v>
      </c>
      <c r="AW268" t="s">
        <v>106</v>
      </c>
      <c r="AX268">
        <v>802</v>
      </c>
      <c r="AY268">
        <v>709</v>
      </c>
      <c r="AZ268">
        <v>0</v>
      </c>
      <c r="BA268">
        <v>1511</v>
      </c>
      <c r="BB268">
        <v>1</v>
      </c>
      <c r="BC268">
        <v>0</v>
      </c>
      <c r="BD268">
        <v>2</v>
      </c>
      <c r="BE268">
        <v>1</v>
      </c>
      <c r="BF268">
        <v>3</v>
      </c>
      <c r="BG268">
        <v>1</v>
      </c>
      <c r="BH268" t="s">
        <v>98</v>
      </c>
      <c r="BI268">
        <v>8</v>
      </c>
      <c r="BJ268" t="s">
        <v>107</v>
      </c>
      <c r="BK268">
        <v>1</v>
      </c>
      <c r="BL268" t="s">
        <v>98</v>
      </c>
      <c r="BM268" t="s">
        <v>108</v>
      </c>
      <c r="BN268">
        <v>1997</v>
      </c>
      <c r="BO268" t="s">
        <v>157</v>
      </c>
      <c r="BP268">
        <v>2</v>
      </c>
      <c r="BQ268">
        <v>413</v>
      </c>
      <c r="BR268" t="s">
        <v>98</v>
      </c>
      <c r="BS268" t="s">
        <v>98</v>
      </c>
      <c r="BT268" t="s">
        <v>105</v>
      </c>
      <c r="BU268">
        <v>95</v>
      </c>
      <c r="BV268">
        <v>75</v>
      </c>
      <c r="BW268">
        <v>0</v>
      </c>
      <c r="BX268">
        <v>0</v>
      </c>
      <c r="BY268">
        <v>0</v>
      </c>
      <c r="BZ268">
        <v>0</v>
      </c>
      <c r="CA268" t="s">
        <v>83</v>
      </c>
      <c r="CB268" t="s">
        <v>83</v>
      </c>
      <c r="CC268" t="s">
        <v>83</v>
      </c>
      <c r="CD268">
        <v>0</v>
      </c>
      <c r="CE268">
        <v>6</v>
      </c>
      <c r="CF268">
        <v>2006</v>
      </c>
      <c r="CG268" t="str">
        <f t="shared" si="34"/>
        <v>6/2006</v>
      </c>
      <c r="CH268" t="s">
        <v>110</v>
      </c>
      <c r="CI268" t="s">
        <v>111</v>
      </c>
      <c r="CJ268" s="1">
        <v>185000</v>
      </c>
    </row>
    <row r="269" spans="1:88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 t="str">
        <f t="shared" si="30"/>
        <v>30's</v>
      </c>
      <c r="V269">
        <v>1997</v>
      </c>
      <c r="W269">
        <f t="shared" si="28"/>
        <v>58</v>
      </c>
      <c r="X269" t="str">
        <f t="shared" si="29"/>
        <v>Y</v>
      </c>
      <c r="Y269" t="str">
        <f t="shared" si="31"/>
        <v>N</v>
      </c>
      <c r="Z269" t="str">
        <f t="shared" si="32"/>
        <v>N</v>
      </c>
      <c r="AA269" t="str">
        <f t="shared" si="33"/>
        <v>Y</v>
      </c>
      <c r="AB269" t="s">
        <v>93</v>
      </c>
      <c r="AC269" t="s">
        <v>94</v>
      </c>
      <c r="AD269" t="s">
        <v>124</v>
      </c>
      <c r="AE269" t="s">
        <v>124</v>
      </c>
      <c r="AF269" t="s">
        <v>117</v>
      </c>
      <c r="AG269">
        <v>0</v>
      </c>
      <c r="AH269" t="s">
        <v>98</v>
      </c>
      <c r="AI269" t="s">
        <v>98</v>
      </c>
      <c r="AJ269" t="s">
        <v>99</v>
      </c>
      <c r="AK269" t="s">
        <v>98</v>
      </c>
      <c r="AL269" t="s">
        <v>98</v>
      </c>
      <c r="AM269" t="s">
        <v>100</v>
      </c>
      <c r="AN269" t="s">
        <v>172</v>
      </c>
      <c r="AO269">
        <v>378</v>
      </c>
      <c r="AP269" t="s">
        <v>102</v>
      </c>
      <c r="AQ269">
        <v>0</v>
      </c>
      <c r="AR269">
        <v>342</v>
      </c>
      <c r="AS269">
        <v>720</v>
      </c>
      <c r="AT269" t="s">
        <v>103</v>
      </c>
      <c r="AU269" t="s">
        <v>104</v>
      </c>
      <c r="AV269" t="s">
        <v>105</v>
      </c>
      <c r="AW269" t="s">
        <v>106</v>
      </c>
      <c r="AX269">
        <v>1052</v>
      </c>
      <c r="AY269">
        <v>720</v>
      </c>
      <c r="AZ269">
        <v>420</v>
      </c>
      <c r="BA269">
        <v>2192</v>
      </c>
      <c r="BB269">
        <v>0</v>
      </c>
      <c r="BC269">
        <v>0</v>
      </c>
      <c r="BD269">
        <v>2</v>
      </c>
      <c r="BE269">
        <v>1</v>
      </c>
      <c r="BF269">
        <v>4</v>
      </c>
      <c r="BG269">
        <v>1</v>
      </c>
      <c r="BH269" t="s">
        <v>97</v>
      </c>
      <c r="BI269">
        <v>8</v>
      </c>
      <c r="BJ269" t="s">
        <v>107</v>
      </c>
      <c r="BK269">
        <v>1</v>
      </c>
      <c r="BL269" t="s">
        <v>97</v>
      </c>
      <c r="BM269" t="s">
        <v>127</v>
      </c>
      <c r="BN269">
        <v>1939</v>
      </c>
      <c r="BO269" t="s">
        <v>102</v>
      </c>
      <c r="BP269">
        <v>1</v>
      </c>
      <c r="BQ269">
        <v>240</v>
      </c>
      <c r="BR269" t="s">
        <v>98</v>
      </c>
      <c r="BS269" t="s">
        <v>98</v>
      </c>
      <c r="BT269" t="s">
        <v>105</v>
      </c>
      <c r="BU269">
        <v>262</v>
      </c>
      <c r="BV269">
        <v>24</v>
      </c>
      <c r="BW269">
        <v>0</v>
      </c>
      <c r="BX269">
        <v>0</v>
      </c>
      <c r="BY269">
        <v>0</v>
      </c>
      <c r="BZ269">
        <v>0</v>
      </c>
      <c r="CA269" t="s">
        <v>83</v>
      </c>
      <c r="CB269" t="s">
        <v>83</v>
      </c>
      <c r="CC269" t="s">
        <v>83</v>
      </c>
      <c r="CD269">
        <v>0</v>
      </c>
      <c r="CE269">
        <v>7</v>
      </c>
      <c r="CF269">
        <v>2008</v>
      </c>
      <c r="CG269" t="str">
        <f t="shared" si="34"/>
        <v>7/2008</v>
      </c>
      <c r="CH269" t="s">
        <v>110</v>
      </c>
      <c r="CI269" t="s">
        <v>111</v>
      </c>
      <c r="CJ269" s="1">
        <v>179500</v>
      </c>
    </row>
    <row r="270" spans="1:88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 t="str">
        <f t="shared" si="30"/>
        <v>40's</v>
      </c>
      <c r="V270">
        <v>1955</v>
      </c>
      <c r="W270">
        <f t="shared" si="28"/>
        <v>15</v>
      </c>
      <c r="X270" t="str">
        <f t="shared" si="29"/>
        <v>Y</v>
      </c>
      <c r="Y270" t="str">
        <f t="shared" si="31"/>
        <v>N</v>
      </c>
      <c r="Z270" t="str">
        <f t="shared" si="32"/>
        <v>N</v>
      </c>
      <c r="AA270" t="str">
        <f t="shared" si="33"/>
        <v>N</v>
      </c>
      <c r="AB270" t="s">
        <v>93</v>
      </c>
      <c r="AC270" t="s">
        <v>94</v>
      </c>
      <c r="AD270" t="s">
        <v>95</v>
      </c>
      <c r="AE270" t="s">
        <v>95</v>
      </c>
      <c r="AF270" t="s">
        <v>117</v>
      </c>
      <c r="AG270">
        <v>0</v>
      </c>
      <c r="AH270" t="s">
        <v>98</v>
      </c>
      <c r="AI270" t="s">
        <v>98</v>
      </c>
      <c r="AJ270" t="s">
        <v>118</v>
      </c>
      <c r="AK270" t="s">
        <v>98</v>
      </c>
      <c r="AL270" t="s">
        <v>98</v>
      </c>
      <c r="AM270" t="s">
        <v>100</v>
      </c>
      <c r="AN270" t="s">
        <v>119</v>
      </c>
      <c r="AO270">
        <v>403</v>
      </c>
      <c r="AP270" t="s">
        <v>153</v>
      </c>
      <c r="AQ270">
        <v>125</v>
      </c>
      <c r="AR270">
        <v>212</v>
      </c>
      <c r="AS270">
        <v>740</v>
      </c>
      <c r="AT270" t="s">
        <v>103</v>
      </c>
      <c r="AU270" t="s">
        <v>104</v>
      </c>
      <c r="AV270" t="s">
        <v>105</v>
      </c>
      <c r="AW270" t="s">
        <v>106</v>
      </c>
      <c r="AX270">
        <v>778</v>
      </c>
      <c r="AY270">
        <v>0</v>
      </c>
      <c r="AZ270">
        <v>0</v>
      </c>
      <c r="BA270">
        <v>778</v>
      </c>
      <c r="BB270">
        <v>0</v>
      </c>
      <c r="BC270">
        <v>0</v>
      </c>
      <c r="BD270">
        <v>1</v>
      </c>
      <c r="BE270">
        <v>0</v>
      </c>
      <c r="BF270">
        <v>2</v>
      </c>
      <c r="BG270">
        <v>1</v>
      </c>
      <c r="BH270" t="s">
        <v>98</v>
      </c>
      <c r="BI270">
        <v>4</v>
      </c>
      <c r="BJ270" t="s">
        <v>107</v>
      </c>
      <c r="BK270">
        <v>1</v>
      </c>
      <c r="BL270" t="s">
        <v>97</v>
      </c>
      <c r="BM270" t="s">
        <v>127</v>
      </c>
      <c r="BN270">
        <v>1966</v>
      </c>
      <c r="BO270" t="s">
        <v>157</v>
      </c>
      <c r="BP270">
        <v>1</v>
      </c>
      <c r="BQ270">
        <v>924</v>
      </c>
      <c r="BR270" t="s">
        <v>104</v>
      </c>
      <c r="BS270" t="s">
        <v>104</v>
      </c>
      <c r="BT270" t="s">
        <v>105</v>
      </c>
      <c r="BU270">
        <v>0</v>
      </c>
      <c r="BV270">
        <v>25</v>
      </c>
      <c r="BW270">
        <v>0</v>
      </c>
      <c r="BX270">
        <v>0</v>
      </c>
      <c r="BY270">
        <v>0</v>
      </c>
      <c r="BZ270">
        <v>0</v>
      </c>
      <c r="CA270" t="s">
        <v>83</v>
      </c>
      <c r="CB270" t="s">
        <v>83</v>
      </c>
      <c r="CC270" t="s">
        <v>83</v>
      </c>
      <c r="CD270">
        <v>0</v>
      </c>
      <c r="CE270">
        <v>2</v>
      </c>
      <c r="CF270">
        <v>2008</v>
      </c>
      <c r="CG270" t="str">
        <f t="shared" si="34"/>
        <v>2/2008</v>
      </c>
      <c r="CH270" t="s">
        <v>110</v>
      </c>
      <c r="CI270" t="s">
        <v>111</v>
      </c>
      <c r="CJ270" s="1">
        <v>120500</v>
      </c>
    </row>
    <row r="271" spans="1:88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 t="str">
        <f t="shared" si="30"/>
        <v>70's</v>
      </c>
      <c r="V271">
        <v>1976</v>
      </c>
      <c r="W271">
        <f t="shared" si="28"/>
        <v>0</v>
      </c>
      <c r="X271" t="str">
        <f t="shared" si="29"/>
        <v>N</v>
      </c>
      <c r="Y271" t="str">
        <f t="shared" si="31"/>
        <v>N</v>
      </c>
      <c r="Z271" t="str">
        <f t="shared" si="32"/>
        <v>N</v>
      </c>
      <c r="AA271" t="str">
        <f t="shared" si="33"/>
        <v>N</v>
      </c>
      <c r="AB271" t="s">
        <v>152</v>
      </c>
      <c r="AC271" t="s">
        <v>94</v>
      </c>
      <c r="AD271" t="s">
        <v>140</v>
      </c>
      <c r="AE271" t="s">
        <v>140</v>
      </c>
      <c r="AF271" t="s">
        <v>96</v>
      </c>
      <c r="AG271">
        <v>174</v>
      </c>
      <c r="AH271" t="s">
        <v>98</v>
      </c>
      <c r="AI271" t="s">
        <v>97</v>
      </c>
      <c r="AJ271" t="s">
        <v>118</v>
      </c>
      <c r="AK271" t="s">
        <v>98</v>
      </c>
      <c r="AL271" t="s">
        <v>97</v>
      </c>
      <c r="AM271" t="s">
        <v>100</v>
      </c>
      <c r="AN271" t="s">
        <v>141</v>
      </c>
      <c r="AO271">
        <v>751</v>
      </c>
      <c r="AP271" t="s">
        <v>102</v>
      </c>
      <c r="AQ271">
        <v>0</v>
      </c>
      <c r="AR271">
        <v>392</v>
      </c>
      <c r="AS271">
        <v>1143</v>
      </c>
      <c r="AT271" t="s">
        <v>103</v>
      </c>
      <c r="AU271" t="s">
        <v>98</v>
      </c>
      <c r="AV271" t="s">
        <v>105</v>
      </c>
      <c r="AW271" t="s">
        <v>106</v>
      </c>
      <c r="AX271">
        <v>1113</v>
      </c>
      <c r="AY271">
        <v>0</v>
      </c>
      <c r="AZ271">
        <v>0</v>
      </c>
      <c r="BA271">
        <v>1113</v>
      </c>
      <c r="BB271">
        <v>1</v>
      </c>
      <c r="BC271">
        <v>0</v>
      </c>
      <c r="BD271">
        <v>1</v>
      </c>
      <c r="BE271">
        <v>1</v>
      </c>
      <c r="BF271">
        <v>3</v>
      </c>
      <c r="BG271">
        <v>1</v>
      </c>
      <c r="BH271" t="s">
        <v>98</v>
      </c>
      <c r="BI271">
        <v>6</v>
      </c>
      <c r="BJ271" t="s">
        <v>107</v>
      </c>
      <c r="BK271">
        <v>1</v>
      </c>
      <c r="BL271" t="s">
        <v>147</v>
      </c>
      <c r="BM271" t="s">
        <v>108</v>
      </c>
      <c r="BN271">
        <v>1987</v>
      </c>
      <c r="BO271" t="s">
        <v>109</v>
      </c>
      <c r="BP271">
        <v>1</v>
      </c>
      <c r="BQ271">
        <v>504</v>
      </c>
      <c r="BR271" t="s">
        <v>98</v>
      </c>
      <c r="BS271" t="s">
        <v>97</v>
      </c>
      <c r="BT271" t="s">
        <v>105</v>
      </c>
      <c r="BU271">
        <v>370</v>
      </c>
      <c r="BV271">
        <v>30</v>
      </c>
      <c r="BW271">
        <v>0</v>
      </c>
      <c r="BX271">
        <v>0</v>
      </c>
      <c r="BY271">
        <v>0</v>
      </c>
      <c r="BZ271">
        <v>0</v>
      </c>
      <c r="CA271" t="s">
        <v>83</v>
      </c>
      <c r="CB271" t="s">
        <v>165</v>
      </c>
      <c r="CC271" t="s">
        <v>83</v>
      </c>
      <c r="CD271">
        <v>0</v>
      </c>
      <c r="CE271">
        <v>5</v>
      </c>
      <c r="CF271">
        <v>2007</v>
      </c>
      <c r="CG271" t="str">
        <f t="shared" si="34"/>
        <v>5/2007</v>
      </c>
      <c r="CH271" t="s">
        <v>110</v>
      </c>
      <c r="CI271" t="s">
        <v>111</v>
      </c>
      <c r="CJ271" s="1">
        <v>148000</v>
      </c>
    </row>
    <row r="272" spans="1:88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 t="str">
        <f t="shared" si="30"/>
        <v>2000's</v>
      </c>
      <c r="V272">
        <v>2006</v>
      </c>
      <c r="W272">
        <f t="shared" si="28"/>
        <v>0</v>
      </c>
      <c r="X272" t="str">
        <f t="shared" si="29"/>
        <v>N</v>
      </c>
      <c r="Y272" t="str">
        <f t="shared" si="31"/>
        <v>Y</v>
      </c>
      <c r="Z272" t="str">
        <f t="shared" si="32"/>
        <v>Y</v>
      </c>
      <c r="AA272" t="str">
        <f t="shared" si="33"/>
        <v>Y</v>
      </c>
      <c r="AB272" t="s">
        <v>93</v>
      </c>
      <c r="AC272" t="s">
        <v>94</v>
      </c>
      <c r="AD272" t="s">
        <v>95</v>
      </c>
      <c r="AE272" t="s">
        <v>95</v>
      </c>
      <c r="AF272" t="s">
        <v>117</v>
      </c>
      <c r="AG272">
        <v>0</v>
      </c>
      <c r="AH272" t="s">
        <v>97</v>
      </c>
      <c r="AI272" t="s">
        <v>98</v>
      </c>
      <c r="AJ272" t="s">
        <v>99</v>
      </c>
      <c r="AK272" t="s">
        <v>97</v>
      </c>
      <c r="AL272" t="s">
        <v>98</v>
      </c>
      <c r="AM272" t="s">
        <v>121</v>
      </c>
      <c r="AN272" t="s">
        <v>102</v>
      </c>
      <c r="AO272">
        <v>0</v>
      </c>
      <c r="AP272" t="s">
        <v>102</v>
      </c>
      <c r="AQ272">
        <v>0</v>
      </c>
      <c r="AR272">
        <v>1095</v>
      </c>
      <c r="AS272">
        <v>1095</v>
      </c>
      <c r="AT272" t="s">
        <v>103</v>
      </c>
      <c r="AU272" t="s">
        <v>97</v>
      </c>
      <c r="AV272" t="s">
        <v>105</v>
      </c>
      <c r="AW272" t="s">
        <v>106</v>
      </c>
      <c r="AX272">
        <v>1095</v>
      </c>
      <c r="AY272">
        <v>844</v>
      </c>
      <c r="AZ272">
        <v>0</v>
      </c>
      <c r="BA272">
        <v>1939</v>
      </c>
      <c r="BB272">
        <v>0</v>
      </c>
      <c r="BC272">
        <v>0</v>
      </c>
      <c r="BD272">
        <v>2</v>
      </c>
      <c r="BE272">
        <v>1</v>
      </c>
      <c r="BF272">
        <v>3</v>
      </c>
      <c r="BG272">
        <v>1</v>
      </c>
      <c r="BH272" t="s">
        <v>97</v>
      </c>
      <c r="BI272">
        <v>8</v>
      </c>
      <c r="BJ272" t="s">
        <v>107</v>
      </c>
      <c r="BK272">
        <v>1</v>
      </c>
      <c r="BL272" t="s">
        <v>97</v>
      </c>
      <c r="BM272" t="s">
        <v>108</v>
      </c>
      <c r="BN272">
        <v>2006</v>
      </c>
      <c r="BO272" t="s">
        <v>109</v>
      </c>
      <c r="BP272">
        <v>3</v>
      </c>
      <c r="BQ272">
        <v>1053</v>
      </c>
      <c r="BR272" t="s">
        <v>98</v>
      </c>
      <c r="BS272" t="s">
        <v>98</v>
      </c>
      <c r="BT272" t="s">
        <v>105</v>
      </c>
      <c r="BU272">
        <v>192</v>
      </c>
      <c r="BV272">
        <v>51</v>
      </c>
      <c r="BW272">
        <v>0</v>
      </c>
      <c r="BX272">
        <v>0</v>
      </c>
      <c r="BY272">
        <v>0</v>
      </c>
      <c r="BZ272">
        <v>0</v>
      </c>
      <c r="CA272" t="s">
        <v>83</v>
      </c>
      <c r="CB272" t="s">
        <v>83</v>
      </c>
      <c r="CC272" t="s">
        <v>83</v>
      </c>
      <c r="CD272">
        <v>0</v>
      </c>
      <c r="CE272">
        <v>8</v>
      </c>
      <c r="CF272">
        <v>2006</v>
      </c>
      <c r="CG272" t="str">
        <f t="shared" si="34"/>
        <v>8/2006</v>
      </c>
      <c r="CH272" t="s">
        <v>158</v>
      </c>
      <c r="CI272" t="s">
        <v>159</v>
      </c>
      <c r="CJ272" s="1">
        <v>266000</v>
      </c>
    </row>
    <row r="273" spans="1:88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 t="str">
        <f t="shared" si="30"/>
        <v>50's</v>
      </c>
      <c r="V273">
        <v>2005</v>
      </c>
      <c r="W273">
        <f t="shared" si="28"/>
        <v>51</v>
      </c>
      <c r="X273" t="str">
        <f t="shared" si="29"/>
        <v>Y</v>
      </c>
      <c r="Y273" t="str">
        <f t="shared" si="31"/>
        <v>Y</v>
      </c>
      <c r="Z273" t="str">
        <f t="shared" si="32"/>
        <v>Y</v>
      </c>
      <c r="AA273" t="str">
        <f t="shared" si="33"/>
        <v>Y</v>
      </c>
      <c r="AB273" t="s">
        <v>214</v>
      </c>
      <c r="AC273" t="s">
        <v>233</v>
      </c>
      <c r="AD273" t="s">
        <v>161</v>
      </c>
      <c r="AE273" t="s">
        <v>161</v>
      </c>
      <c r="AF273" t="s">
        <v>117</v>
      </c>
      <c r="AG273">
        <v>0</v>
      </c>
      <c r="AH273" t="s">
        <v>98</v>
      </c>
      <c r="AI273" t="s">
        <v>98</v>
      </c>
      <c r="AJ273" t="s">
        <v>118</v>
      </c>
      <c r="AK273" t="s">
        <v>97</v>
      </c>
      <c r="AL273" t="s">
        <v>98</v>
      </c>
      <c r="AM273" t="s">
        <v>97</v>
      </c>
      <c r="AN273" t="s">
        <v>172</v>
      </c>
      <c r="AO273">
        <v>226</v>
      </c>
      <c r="AP273" t="s">
        <v>101</v>
      </c>
      <c r="AQ273">
        <v>1063</v>
      </c>
      <c r="AR273">
        <v>96</v>
      </c>
      <c r="AS273">
        <v>1385</v>
      </c>
      <c r="AT273" t="s">
        <v>103</v>
      </c>
      <c r="AU273" t="s">
        <v>104</v>
      </c>
      <c r="AV273" t="s">
        <v>105</v>
      </c>
      <c r="AW273" t="s">
        <v>106</v>
      </c>
      <c r="AX273">
        <v>1363</v>
      </c>
      <c r="AY273">
        <v>0</v>
      </c>
      <c r="AZ273">
        <v>0</v>
      </c>
      <c r="BA273">
        <v>1363</v>
      </c>
      <c r="BB273">
        <v>1</v>
      </c>
      <c r="BC273">
        <v>0</v>
      </c>
      <c r="BD273">
        <v>1</v>
      </c>
      <c r="BE273">
        <v>0</v>
      </c>
      <c r="BF273">
        <v>2</v>
      </c>
      <c r="BG273">
        <v>1</v>
      </c>
      <c r="BH273" t="s">
        <v>98</v>
      </c>
      <c r="BI273">
        <v>5</v>
      </c>
      <c r="BJ273" t="s">
        <v>194</v>
      </c>
      <c r="BK273">
        <v>2</v>
      </c>
      <c r="BL273" t="s">
        <v>98</v>
      </c>
      <c r="BM273" t="s">
        <v>108</v>
      </c>
      <c r="BN273">
        <v>1954</v>
      </c>
      <c r="BO273" t="s">
        <v>102</v>
      </c>
      <c r="BP273">
        <v>2</v>
      </c>
      <c r="BQ273">
        <v>439</v>
      </c>
      <c r="BR273" t="s">
        <v>98</v>
      </c>
      <c r="BS273" t="s">
        <v>98</v>
      </c>
      <c r="BT273" t="s">
        <v>105</v>
      </c>
      <c r="BU273">
        <v>81</v>
      </c>
      <c r="BV273">
        <v>0</v>
      </c>
      <c r="BW273">
        <v>0</v>
      </c>
      <c r="BX273">
        <v>0</v>
      </c>
      <c r="BY273">
        <v>0</v>
      </c>
      <c r="BZ273">
        <v>0</v>
      </c>
      <c r="CA273" t="s">
        <v>83</v>
      </c>
      <c r="CB273" t="s">
        <v>83</v>
      </c>
      <c r="CC273" t="s">
        <v>83</v>
      </c>
      <c r="CD273">
        <v>0</v>
      </c>
      <c r="CE273">
        <v>4</v>
      </c>
      <c r="CF273">
        <v>2008</v>
      </c>
      <c r="CG273" t="str">
        <f t="shared" si="34"/>
        <v>4/2008</v>
      </c>
      <c r="CH273" t="s">
        <v>110</v>
      </c>
      <c r="CI273" t="s">
        <v>111</v>
      </c>
      <c r="CJ273" s="1">
        <v>241500</v>
      </c>
    </row>
    <row r="274" spans="1:88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 t="str">
        <f t="shared" si="30"/>
        <v>90's</v>
      </c>
      <c r="V274">
        <v>2007</v>
      </c>
      <c r="W274">
        <f t="shared" si="28"/>
        <v>8</v>
      </c>
      <c r="X274" t="str">
        <f t="shared" si="29"/>
        <v>Y</v>
      </c>
      <c r="Y274" t="str">
        <f t="shared" si="31"/>
        <v>Y</v>
      </c>
      <c r="Z274" t="str">
        <f t="shared" si="32"/>
        <v>Y</v>
      </c>
      <c r="AA274" t="str">
        <f t="shared" si="33"/>
        <v>Y</v>
      </c>
      <c r="AB274" t="s">
        <v>93</v>
      </c>
      <c r="AC274" t="s">
        <v>94</v>
      </c>
      <c r="AD274" t="s">
        <v>95</v>
      </c>
      <c r="AE274" t="s">
        <v>95</v>
      </c>
      <c r="AF274" t="s">
        <v>96</v>
      </c>
      <c r="AG274">
        <v>348</v>
      </c>
      <c r="AH274" t="s">
        <v>97</v>
      </c>
      <c r="AI274" t="s">
        <v>98</v>
      </c>
      <c r="AJ274" t="s">
        <v>99</v>
      </c>
      <c r="AK274" t="s">
        <v>97</v>
      </c>
      <c r="AL274" t="s">
        <v>98</v>
      </c>
      <c r="AM274" t="s">
        <v>100</v>
      </c>
      <c r="AN274" t="s">
        <v>101</v>
      </c>
      <c r="AO274">
        <v>524</v>
      </c>
      <c r="AP274" t="s">
        <v>102</v>
      </c>
      <c r="AQ274">
        <v>0</v>
      </c>
      <c r="AR274">
        <v>628</v>
      </c>
      <c r="AS274">
        <v>1152</v>
      </c>
      <c r="AT274" t="s">
        <v>103</v>
      </c>
      <c r="AU274" t="s">
        <v>104</v>
      </c>
      <c r="AV274" t="s">
        <v>105</v>
      </c>
      <c r="AW274" t="s">
        <v>106</v>
      </c>
      <c r="AX274">
        <v>1164</v>
      </c>
      <c r="AY274">
        <v>1106</v>
      </c>
      <c r="AZ274">
        <v>0</v>
      </c>
      <c r="BA274">
        <v>2270</v>
      </c>
      <c r="BB274">
        <v>0</v>
      </c>
      <c r="BC274">
        <v>0</v>
      </c>
      <c r="BD274">
        <v>2</v>
      </c>
      <c r="BE274">
        <v>1</v>
      </c>
      <c r="BF274">
        <v>4</v>
      </c>
      <c r="BG274">
        <v>1</v>
      </c>
      <c r="BH274" t="s">
        <v>97</v>
      </c>
      <c r="BI274">
        <v>9</v>
      </c>
      <c r="BJ274" t="s">
        <v>107</v>
      </c>
      <c r="BK274">
        <v>1</v>
      </c>
      <c r="BL274" t="s">
        <v>97</v>
      </c>
      <c r="BM274" t="s">
        <v>108</v>
      </c>
      <c r="BN274">
        <v>1999</v>
      </c>
      <c r="BO274" t="s">
        <v>157</v>
      </c>
      <c r="BP274">
        <v>3</v>
      </c>
      <c r="BQ274">
        <v>671</v>
      </c>
      <c r="BR274" t="s">
        <v>98</v>
      </c>
      <c r="BS274" t="s">
        <v>98</v>
      </c>
      <c r="BT274" t="s">
        <v>105</v>
      </c>
      <c r="BU274">
        <v>132</v>
      </c>
      <c r="BV274">
        <v>57</v>
      </c>
      <c r="BW274">
        <v>0</v>
      </c>
      <c r="BX274">
        <v>0</v>
      </c>
      <c r="BY274">
        <v>0</v>
      </c>
      <c r="BZ274">
        <v>0</v>
      </c>
      <c r="CA274" t="s">
        <v>83</v>
      </c>
      <c r="CB274" t="s">
        <v>83</v>
      </c>
      <c r="CC274" t="s">
        <v>83</v>
      </c>
      <c r="CD274">
        <v>0</v>
      </c>
      <c r="CE274">
        <v>4</v>
      </c>
      <c r="CF274">
        <v>2010</v>
      </c>
      <c r="CG274" t="str">
        <f t="shared" si="34"/>
        <v>4/2010</v>
      </c>
      <c r="CH274" t="s">
        <v>110</v>
      </c>
      <c r="CI274" t="s">
        <v>111</v>
      </c>
      <c r="CJ274" s="1">
        <v>290000</v>
      </c>
    </row>
    <row r="275" spans="1:88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 t="str">
        <f t="shared" si="30"/>
        <v>50's</v>
      </c>
      <c r="V275">
        <v>1988</v>
      </c>
      <c r="W275">
        <f t="shared" si="28"/>
        <v>30</v>
      </c>
      <c r="X275" t="str">
        <f t="shared" si="29"/>
        <v>Y</v>
      </c>
      <c r="Y275" t="str">
        <f t="shared" si="31"/>
        <v>N</v>
      </c>
      <c r="Z275" t="str">
        <f t="shared" si="32"/>
        <v>N</v>
      </c>
      <c r="AA275" t="str">
        <f t="shared" si="33"/>
        <v>N</v>
      </c>
      <c r="AB275" t="s">
        <v>152</v>
      </c>
      <c r="AC275" t="s">
        <v>94</v>
      </c>
      <c r="AD275" t="s">
        <v>124</v>
      </c>
      <c r="AE275" t="s">
        <v>124</v>
      </c>
      <c r="AF275" t="s">
        <v>207</v>
      </c>
      <c r="AG275">
        <v>183</v>
      </c>
      <c r="AH275" t="s">
        <v>98</v>
      </c>
      <c r="AI275" t="s">
        <v>98</v>
      </c>
      <c r="AJ275" t="s">
        <v>118</v>
      </c>
      <c r="AK275" t="s">
        <v>98</v>
      </c>
      <c r="AL275" t="s">
        <v>98</v>
      </c>
      <c r="AM275" t="s">
        <v>100</v>
      </c>
      <c r="AN275" t="s">
        <v>153</v>
      </c>
      <c r="AO275">
        <v>620</v>
      </c>
      <c r="AP275" t="s">
        <v>172</v>
      </c>
      <c r="AQ275">
        <v>620</v>
      </c>
      <c r="AR275">
        <v>0</v>
      </c>
      <c r="AS275">
        <v>1240</v>
      </c>
      <c r="AT275" t="s">
        <v>103</v>
      </c>
      <c r="AU275" t="s">
        <v>97</v>
      </c>
      <c r="AV275" t="s">
        <v>105</v>
      </c>
      <c r="AW275" t="s">
        <v>106</v>
      </c>
      <c r="AX275">
        <v>1632</v>
      </c>
      <c r="AY275">
        <v>0</v>
      </c>
      <c r="AZ275">
        <v>0</v>
      </c>
      <c r="BA275">
        <v>1632</v>
      </c>
      <c r="BB275">
        <v>1</v>
      </c>
      <c r="BC275">
        <v>0</v>
      </c>
      <c r="BD275">
        <v>2</v>
      </c>
      <c r="BE275">
        <v>0</v>
      </c>
      <c r="BF275">
        <v>3</v>
      </c>
      <c r="BG275">
        <v>1</v>
      </c>
      <c r="BH275" t="s">
        <v>98</v>
      </c>
      <c r="BI275">
        <v>6</v>
      </c>
      <c r="BJ275" t="s">
        <v>146</v>
      </c>
      <c r="BK275">
        <v>1</v>
      </c>
      <c r="BL275" t="s">
        <v>97</v>
      </c>
      <c r="BM275" t="s">
        <v>108</v>
      </c>
      <c r="BN275">
        <v>1958</v>
      </c>
      <c r="BO275" t="s">
        <v>109</v>
      </c>
      <c r="BP275">
        <v>1</v>
      </c>
      <c r="BQ275">
        <v>338</v>
      </c>
      <c r="BR275" t="s">
        <v>98</v>
      </c>
      <c r="BS275" t="s">
        <v>98</v>
      </c>
      <c r="BT275" t="s">
        <v>105</v>
      </c>
      <c r="BU275">
        <v>289</v>
      </c>
      <c r="BV275">
        <v>0</v>
      </c>
      <c r="BW275">
        <v>0</v>
      </c>
      <c r="BX275">
        <v>0</v>
      </c>
      <c r="BY275">
        <v>0</v>
      </c>
      <c r="BZ275">
        <v>0</v>
      </c>
      <c r="CA275" t="s">
        <v>83</v>
      </c>
      <c r="CB275" t="s">
        <v>134</v>
      </c>
      <c r="CC275" t="s">
        <v>83</v>
      </c>
      <c r="CD275">
        <v>0</v>
      </c>
      <c r="CE275">
        <v>4</v>
      </c>
      <c r="CF275">
        <v>2009</v>
      </c>
      <c r="CG275" t="str">
        <f t="shared" si="34"/>
        <v>4/2009</v>
      </c>
      <c r="CH275" t="s">
        <v>110</v>
      </c>
      <c r="CI275" t="s">
        <v>111</v>
      </c>
      <c r="CJ275" s="1">
        <v>139000</v>
      </c>
    </row>
    <row r="276" spans="1:88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 t="str">
        <f t="shared" si="30"/>
        <v>80's</v>
      </c>
      <c r="V276">
        <v>1982</v>
      </c>
      <c r="W276">
        <f t="shared" si="28"/>
        <v>0</v>
      </c>
      <c r="X276" t="str">
        <f t="shared" si="29"/>
        <v>N</v>
      </c>
      <c r="Y276" t="str">
        <f t="shared" si="31"/>
        <v>N</v>
      </c>
      <c r="Z276" t="str">
        <f t="shared" si="32"/>
        <v>N</v>
      </c>
      <c r="AA276" t="str">
        <f t="shared" si="33"/>
        <v>N</v>
      </c>
      <c r="AB276" t="s">
        <v>93</v>
      </c>
      <c r="AC276" t="s">
        <v>94</v>
      </c>
      <c r="AD276" t="s">
        <v>140</v>
      </c>
      <c r="AE276" t="s">
        <v>234</v>
      </c>
      <c r="AF276" t="s">
        <v>117</v>
      </c>
      <c r="AG276">
        <v>0</v>
      </c>
      <c r="AH276" t="s">
        <v>98</v>
      </c>
      <c r="AI276" t="s">
        <v>98</v>
      </c>
      <c r="AJ276" t="s">
        <v>118</v>
      </c>
      <c r="AK276" t="s">
        <v>98</v>
      </c>
      <c r="AL276" t="s">
        <v>98</v>
      </c>
      <c r="AM276" t="s">
        <v>97</v>
      </c>
      <c r="AN276" t="s">
        <v>119</v>
      </c>
      <c r="AO276">
        <v>546</v>
      </c>
      <c r="AP276" t="s">
        <v>102</v>
      </c>
      <c r="AQ276">
        <v>0</v>
      </c>
      <c r="AR276">
        <v>270</v>
      </c>
      <c r="AS276">
        <v>816</v>
      </c>
      <c r="AT276" t="s">
        <v>103</v>
      </c>
      <c r="AU276" t="s">
        <v>98</v>
      </c>
      <c r="AV276" t="s">
        <v>105</v>
      </c>
      <c r="AW276" t="s">
        <v>106</v>
      </c>
      <c r="AX276">
        <v>816</v>
      </c>
      <c r="AY276">
        <v>0</v>
      </c>
      <c r="AZ276">
        <v>0</v>
      </c>
      <c r="BA276">
        <v>816</v>
      </c>
      <c r="BB276">
        <v>0</v>
      </c>
      <c r="BC276">
        <v>0</v>
      </c>
      <c r="BD276">
        <v>1</v>
      </c>
      <c r="BE276">
        <v>0</v>
      </c>
      <c r="BF276">
        <v>2</v>
      </c>
      <c r="BG276">
        <v>1</v>
      </c>
      <c r="BH276" t="s">
        <v>98</v>
      </c>
      <c r="BI276">
        <v>5</v>
      </c>
      <c r="BJ276" t="s">
        <v>107</v>
      </c>
      <c r="BK276">
        <v>0</v>
      </c>
      <c r="BL276" t="s">
        <v>83</v>
      </c>
      <c r="BM276" t="s">
        <v>108</v>
      </c>
      <c r="BN276">
        <v>1982</v>
      </c>
      <c r="BO276" t="s">
        <v>102</v>
      </c>
      <c r="BP276">
        <v>1</v>
      </c>
      <c r="BQ276">
        <v>264</v>
      </c>
      <c r="BR276" t="s">
        <v>98</v>
      </c>
      <c r="BS276" t="s">
        <v>98</v>
      </c>
      <c r="BT276" t="s">
        <v>105</v>
      </c>
      <c r="BU276">
        <v>168</v>
      </c>
      <c r="BV276">
        <v>0</v>
      </c>
      <c r="BW276">
        <v>0</v>
      </c>
      <c r="BX276">
        <v>0</v>
      </c>
      <c r="BY276">
        <v>0</v>
      </c>
      <c r="BZ276">
        <v>0</v>
      </c>
      <c r="CA276" t="s">
        <v>83</v>
      </c>
      <c r="CB276" t="s">
        <v>83</v>
      </c>
      <c r="CC276" t="s">
        <v>83</v>
      </c>
      <c r="CD276">
        <v>0</v>
      </c>
      <c r="CE276">
        <v>6</v>
      </c>
      <c r="CF276">
        <v>2007</v>
      </c>
      <c r="CG276" t="str">
        <f t="shared" si="34"/>
        <v>6/2007</v>
      </c>
      <c r="CH276" t="s">
        <v>110</v>
      </c>
      <c r="CI276" t="s">
        <v>111</v>
      </c>
      <c r="CJ276" s="1">
        <v>124500</v>
      </c>
    </row>
    <row r="277" spans="1:88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 t="str">
        <f t="shared" si="30"/>
        <v>20's</v>
      </c>
      <c r="V277">
        <v>2007</v>
      </c>
      <c r="W277">
        <f t="shared" si="28"/>
        <v>82</v>
      </c>
      <c r="X277" t="str">
        <f t="shared" si="29"/>
        <v>Y</v>
      </c>
      <c r="Y277" t="str">
        <f t="shared" si="31"/>
        <v>Y</v>
      </c>
      <c r="Z277" t="str">
        <f t="shared" si="32"/>
        <v>Y</v>
      </c>
      <c r="AA277" t="str">
        <f t="shared" si="33"/>
        <v>Y</v>
      </c>
      <c r="AB277" t="s">
        <v>93</v>
      </c>
      <c r="AC277" t="s">
        <v>94</v>
      </c>
      <c r="AD277" t="s">
        <v>124</v>
      </c>
      <c r="AE277" t="s">
        <v>124</v>
      </c>
      <c r="AF277" t="s">
        <v>117</v>
      </c>
      <c r="AG277">
        <v>0</v>
      </c>
      <c r="AH277" t="s">
        <v>97</v>
      </c>
      <c r="AI277" t="s">
        <v>97</v>
      </c>
      <c r="AJ277" t="s">
        <v>126</v>
      </c>
      <c r="AK277" t="s">
        <v>98</v>
      </c>
      <c r="AL277" t="s">
        <v>98</v>
      </c>
      <c r="AM277" t="s">
        <v>100</v>
      </c>
      <c r="AN277" t="s">
        <v>102</v>
      </c>
      <c r="AO277">
        <v>0</v>
      </c>
      <c r="AP277" t="s">
        <v>102</v>
      </c>
      <c r="AQ277">
        <v>0</v>
      </c>
      <c r="AR277">
        <v>952</v>
      </c>
      <c r="AS277">
        <v>952</v>
      </c>
      <c r="AT277" t="s">
        <v>206</v>
      </c>
      <c r="AU277" t="s">
        <v>97</v>
      </c>
      <c r="AV277" t="s">
        <v>177</v>
      </c>
      <c r="AW277" t="s">
        <v>106</v>
      </c>
      <c r="AX277">
        <v>952</v>
      </c>
      <c r="AY277">
        <v>596</v>
      </c>
      <c r="AZ277">
        <v>0</v>
      </c>
      <c r="BA277">
        <v>1548</v>
      </c>
      <c r="BB277">
        <v>0</v>
      </c>
      <c r="BC277">
        <v>0</v>
      </c>
      <c r="BD277">
        <v>2</v>
      </c>
      <c r="BE277">
        <v>1</v>
      </c>
      <c r="BF277">
        <v>3</v>
      </c>
      <c r="BG277">
        <v>1</v>
      </c>
      <c r="BH277" t="s">
        <v>104</v>
      </c>
      <c r="BI277">
        <v>5</v>
      </c>
      <c r="BJ277" t="s">
        <v>107</v>
      </c>
      <c r="BK277">
        <v>0</v>
      </c>
      <c r="BL277" t="s">
        <v>83</v>
      </c>
      <c r="BM277" t="s">
        <v>127</v>
      </c>
      <c r="BN277">
        <v>1978</v>
      </c>
      <c r="BO277" t="s">
        <v>102</v>
      </c>
      <c r="BP277">
        <v>2</v>
      </c>
      <c r="BQ277">
        <v>672</v>
      </c>
      <c r="BR277" t="s">
        <v>98</v>
      </c>
      <c r="BS277" t="s">
        <v>98</v>
      </c>
      <c r="BT277" t="s">
        <v>105</v>
      </c>
      <c r="BU277">
        <v>74</v>
      </c>
      <c r="BV277">
        <v>0</v>
      </c>
      <c r="BW277">
        <v>0</v>
      </c>
      <c r="BX277">
        <v>0</v>
      </c>
      <c r="BY277">
        <v>144</v>
      </c>
      <c r="BZ277">
        <v>0</v>
      </c>
      <c r="CA277" t="s">
        <v>83</v>
      </c>
      <c r="CB277" t="s">
        <v>83</v>
      </c>
      <c r="CC277" t="s">
        <v>83</v>
      </c>
      <c r="CD277">
        <v>0</v>
      </c>
      <c r="CE277">
        <v>10</v>
      </c>
      <c r="CF277">
        <v>2009</v>
      </c>
      <c r="CG277" t="str">
        <f t="shared" si="34"/>
        <v>10/2009</v>
      </c>
      <c r="CH277" t="s">
        <v>110</v>
      </c>
      <c r="CI277" t="s">
        <v>111</v>
      </c>
      <c r="CJ277" s="1">
        <v>205000</v>
      </c>
    </row>
    <row r="278" spans="1:88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 t="str">
        <f t="shared" si="30"/>
        <v>2000's</v>
      </c>
      <c r="V278">
        <v>2003</v>
      </c>
      <c r="W278">
        <f t="shared" si="28"/>
        <v>0</v>
      </c>
      <c r="X278" t="str">
        <f t="shared" si="29"/>
        <v>N</v>
      </c>
      <c r="Y278" t="str">
        <f t="shared" si="31"/>
        <v>N</v>
      </c>
      <c r="Z278" t="str">
        <f t="shared" si="32"/>
        <v>Y</v>
      </c>
      <c r="AA278" t="str">
        <f t="shared" si="33"/>
        <v>Y</v>
      </c>
      <c r="AB278" t="s">
        <v>93</v>
      </c>
      <c r="AC278" t="s">
        <v>94</v>
      </c>
      <c r="AD278" t="s">
        <v>95</v>
      </c>
      <c r="AE278" t="s">
        <v>95</v>
      </c>
      <c r="AF278" t="s">
        <v>117</v>
      </c>
      <c r="AG278">
        <v>0</v>
      </c>
      <c r="AH278" t="s">
        <v>97</v>
      </c>
      <c r="AI278" t="s">
        <v>98</v>
      </c>
      <c r="AJ278" t="s">
        <v>99</v>
      </c>
      <c r="AK278" t="s">
        <v>104</v>
      </c>
      <c r="AL278" t="s">
        <v>98</v>
      </c>
      <c r="AM278" t="s">
        <v>100</v>
      </c>
      <c r="AN278" t="s">
        <v>102</v>
      </c>
      <c r="AO278">
        <v>0</v>
      </c>
      <c r="AP278" t="s">
        <v>102</v>
      </c>
      <c r="AQ278">
        <v>0</v>
      </c>
      <c r="AR278">
        <v>1560</v>
      </c>
      <c r="AS278">
        <v>1560</v>
      </c>
      <c r="AT278" t="s">
        <v>103</v>
      </c>
      <c r="AU278" t="s">
        <v>104</v>
      </c>
      <c r="AV278" t="s">
        <v>105</v>
      </c>
      <c r="AW278" t="s">
        <v>106</v>
      </c>
      <c r="AX278">
        <v>1560</v>
      </c>
      <c r="AY278">
        <v>0</v>
      </c>
      <c r="AZ278">
        <v>0</v>
      </c>
      <c r="BA278">
        <v>1560</v>
      </c>
      <c r="BB278">
        <v>0</v>
      </c>
      <c r="BC278">
        <v>0</v>
      </c>
      <c r="BD278">
        <v>2</v>
      </c>
      <c r="BE278">
        <v>0</v>
      </c>
      <c r="BF278">
        <v>3</v>
      </c>
      <c r="BG278">
        <v>1</v>
      </c>
      <c r="BH278" t="s">
        <v>97</v>
      </c>
      <c r="BI278">
        <v>7</v>
      </c>
      <c r="BJ278" t="s">
        <v>107</v>
      </c>
      <c r="BK278">
        <v>0</v>
      </c>
      <c r="BL278" t="s">
        <v>83</v>
      </c>
      <c r="BM278" t="s">
        <v>108</v>
      </c>
      <c r="BN278">
        <v>2003</v>
      </c>
      <c r="BO278" t="s">
        <v>157</v>
      </c>
      <c r="BP278">
        <v>2</v>
      </c>
      <c r="BQ278">
        <v>573</v>
      </c>
      <c r="BR278" t="s">
        <v>98</v>
      </c>
      <c r="BS278" t="s">
        <v>98</v>
      </c>
      <c r="BT278" t="s">
        <v>105</v>
      </c>
      <c r="BU278">
        <v>100</v>
      </c>
      <c r="BV278">
        <v>150</v>
      </c>
      <c r="BW278">
        <v>0</v>
      </c>
      <c r="BX278">
        <v>0</v>
      </c>
      <c r="BY278">
        <v>0</v>
      </c>
      <c r="BZ278">
        <v>0</v>
      </c>
      <c r="CA278" t="s">
        <v>83</v>
      </c>
      <c r="CB278" t="s">
        <v>83</v>
      </c>
      <c r="CC278" t="s">
        <v>83</v>
      </c>
      <c r="CD278">
        <v>0</v>
      </c>
      <c r="CE278">
        <v>4</v>
      </c>
      <c r="CF278">
        <v>2010</v>
      </c>
      <c r="CG278" t="str">
        <f t="shared" si="34"/>
        <v>4/2010</v>
      </c>
      <c r="CH278" t="s">
        <v>110</v>
      </c>
      <c r="CI278" t="s">
        <v>111</v>
      </c>
      <c r="CJ278" s="1">
        <v>201000</v>
      </c>
    </row>
    <row r="279" spans="1:88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 t="str">
        <f t="shared" si="30"/>
        <v>50's</v>
      </c>
      <c r="V279">
        <v>1951</v>
      </c>
      <c r="W279">
        <f t="shared" si="28"/>
        <v>0</v>
      </c>
      <c r="X279" t="str">
        <f t="shared" si="29"/>
        <v>N</v>
      </c>
      <c r="Y279" t="str">
        <f t="shared" si="31"/>
        <v>N</v>
      </c>
      <c r="Z279" t="str">
        <f t="shared" si="32"/>
        <v>N</v>
      </c>
      <c r="AA279" t="str">
        <f t="shared" si="33"/>
        <v>N</v>
      </c>
      <c r="AB279" t="s">
        <v>93</v>
      </c>
      <c r="AC279" t="s">
        <v>94</v>
      </c>
      <c r="AD279" t="s">
        <v>95</v>
      </c>
      <c r="AE279" t="s">
        <v>95</v>
      </c>
      <c r="AF279" t="s">
        <v>117</v>
      </c>
      <c r="AG279">
        <v>0</v>
      </c>
      <c r="AH279" t="s">
        <v>98</v>
      </c>
      <c r="AI279" t="s">
        <v>98</v>
      </c>
      <c r="AJ279" t="s">
        <v>118</v>
      </c>
      <c r="AK279" t="s">
        <v>98</v>
      </c>
      <c r="AL279" t="s">
        <v>98</v>
      </c>
      <c r="AM279" t="s">
        <v>100</v>
      </c>
      <c r="AN279" t="s">
        <v>172</v>
      </c>
      <c r="AO279">
        <v>120</v>
      </c>
      <c r="AP279" t="s">
        <v>102</v>
      </c>
      <c r="AQ279">
        <v>0</v>
      </c>
      <c r="AR279">
        <v>744</v>
      </c>
      <c r="AS279">
        <v>864</v>
      </c>
      <c r="AT279" t="s">
        <v>103</v>
      </c>
      <c r="AU279" t="s">
        <v>104</v>
      </c>
      <c r="AV279" t="s">
        <v>105</v>
      </c>
      <c r="AW279" t="s">
        <v>106</v>
      </c>
      <c r="AX279">
        <v>864</v>
      </c>
      <c r="AY279">
        <v>0</v>
      </c>
      <c r="AZ279">
        <v>0</v>
      </c>
      <c r="BA279">
        <v>864</v>
      </c>
      <c r="BB279">
        <v>0</v>
      </c>
      <c r="BC279">
        <v>0</v>
      </c>
      <c r="BD279">
        <v>1</v>
      </c>
      <c r="BE279">
        <v>0</v>
      </c>
      <c r="BF279">
        <v>2</v>
      </c>
      <c r="BG279">
        <v>1</v>
      </c>
      <c r="BH279" t="s">
        <v>98</v>
      </c>
      <c r="BI279">
        <v>4</v>
      </c>
      <c r="BJ279" t="s">
        <v>107</v>
      </c>
      <c r="BK279">
        <v>0</v>
      </c>
      <c r="BL279" t="s">
        <v>83</v>
      </c>
      <c r="BM279" t="s">
        <v>127</v>
      </c>
      <c r="BN279">
        <v>1951</v>
      </c>
      <c r="BO279" t="s">
        <v>102</v>
      </c>
      <c r="BP279">
        <v>2</v>
      </c>
      <c r="BQ279">
        <v>400</v>
      </c>
      <c r="BR279" t="s">
        <v>98</v>
      </c>
      <c r="BS279" t="s">
        <v>98</v>
      </c>
      <c r="BT279" t="s">
        <v>105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 t="s">
        <v>83</v>
      </c>
      <c r="CB279" t="s">
        <v>83</v>
      </c>
      <c r="CC279" t="s">
        <v>83</v>
      </c>
      <c r="CD279">
        <v>0</v>
      </c>
      <c r="CE279">
        <v>6</v>
      </c>
      <c r="CF279">
        <v>2010</v>
      </c>
      <c r="CG279" t="str">
        <f t="shared" si="34"/>
        <v>6/2010</v>
      </c>
      <c r="CH279" t="s">
        <v>110</v>
      </c>
      <c r="CI279" t="s">
        <v>111</v>
      </c>
      <c r="CJ279" s="1">
        <v>141000</v>
      </c>
    </row>
    <row r="280" spans="1:88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 t="str">
        <f t="shared" si="30"/>
        <v>2000's</v>
      </c>
      <c r="V280">
        <v>2007</v>
      </c>
      <c r="W280">
        <f t="shared" si="28"/>
        <v>1</v>
      </c>
      <c r="X280" t="str">
        <f t="shared" si="29"/>
        <v>Y</v>
      </c>
      <c r="Y280" t="str">
        <f t="shared" si="31"/>
        <v>Y</v>
      </c>
      <c r="Z280" t="str">
        <f t="shared" si="32"/>
        <v>Y</v>
      </c>
      <c r="AA280" t="str">
        <f t="shared" si="33"/>
        <v>Y</v>
      </c>
      <c r="AB280" t="s">
        <v>93</v>
      </c>
      <c r="AC280" t="s">
        <v>94</v>
      </c>
      <c r="AD280" t="s">
        <v>180</v>
      </c>
      <c r="AE280" t="s">
        <v>181</v>
      </c>
      <c r="AF280" t="s">
        <v>96</v>
      </c>
      <c r="AG280">
        <v>315</v>
      </c>
      <c r="AH280" t="s">
        <v>104</v>
      </c>
      <c r="AI280" t="s">
        <v>98</v>
      </c>
      <c r="AJ280" t="s">
        <v>99</v>
      </c>
      <c r="AK280" t="s">
        <v>104</v>
      </c>
      <c r="AL280" t="s">
        <v>98</v>
      </c>
      <c r="AM280" t="s">
        <v>97</v>
      </c>
      <c r="AN280" t="s">
        <v>102</v>
      </c>
      <c r="AO280">
        <v>0</v>
      </c>
      <c r="AP280" t="s">
        <v>102</v>
      </c>
      <c r="AQ280">
        <v>0</v>
      </c>
      <c r="AR280">
        <v>2121</v>
      </c>
      <c r="AS280">
        <v>2121</v>
      </c>
      <c r="AT280" t="s">
        <v>103</v>
      </c>
      <c r="AU280" t="s">
        <v>104</v>
      </c>
      <c r="AV280" t="s">
        <v>105</v>
      </c>
      <c r="AW280" t="s">
        <v>106</v>
      </c>
      <c r="AX280">
        <v>2121</v>
      </c>
      <c r="AY280">
        <v>0</v>
      </c>
      <c r="AZ280">
        <v>0</v>
      </c>
      <c r="BA280">
        <v>2121</v>
      </c>
      <c r="BB280">
        <v>0</v>
      </c>
      <c r="BC280">
        <v>0</v>
      </c>
      <c r="BD280">
        <v>2</v>
      </c>
      <c r="BE280">
        <v>1</v>
      </c>
      <c r="BF280">
        <v>3</v>
      </c>
      <c r="BG280">
        <v>1</v>
      </c>
      <c r="BH280" t="s">
        <v>104</v>
      </c>
      <c r="BI280">
        <v>8</v>
      </c>
      <c r="BJ280" t="s">
        <v>107</v>
      </c>
      <c r="BK280">
        <v>1</v>
      </c>
      <c r="BL280" t="s">
        <v>104</v>
      </c>
      <c r="BM280" t="s">
        <v>108</v>
      </c>
      <c r="BN280">
        <v>2007</v>
      </c>
      <c r="BO280" t="s">
        <v>157</v>
      </c>
      <c r="BP280">
        <v>3</v>
      </c>
      <c r="BQ280">
        <v>732</v>
      </c>
      <c r="BR280" t="s">
        <v>98</v>
      </c>
      <c r="BS280" t="s">
        <v>98</v>
      </c>
      <c r="BT280" t="s">
        <v>105</v>
      </c>
      <c r="BU280">
        <v>124</v>
      </c>
      <c r="BV280">
        <v>98</v>
      </c>
      <c r="BW280">
        <v>0</v>
      </c>
      <c r="BX280">
        <v>0</v>
      </c>
      <c r="BY280">
        <v>142</v>
      </c>
      <c r="BZ280">
        <v>0</v>
      </c>
      <c r="CA280" t="s">
        <v>83</v>
      </c>
      <c r="CB280" t="s">
        <v>83</v>
      </c>
      <c r="CC280" t="s">
        <v>83</v>
      </c>
      <c r="CD280">
        <v>0</v>
      </c>
      <c r="CE280">
        <v>5</v>
      </c>
      <c r="CF280">
        <v>2007</v>
      </c>
      <c r="CG280" t="str">
        <f t="shared" si="34"/>
        <v>5/2007</v>
      </c>
      <c r="CH280" t="s">
        <v>158</v>
      </c>
      <c r="CI280" t="s">
        <v>159</v>
      </c>
      <c r="CJ280" s="1">
        <v>415298</v>
      </c>
    </row>
    <row r="281" spans="1:88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 t="str">
        <f t="shared" si="30"/>
        <v>70's</v>
      </c>
      <c r="V281">
        <v>1977</v>
      </c>
      <c r="W281">
        <f t="shared" si="28"/>
        <v>0</v>
      </c>
      <c r="X281" t="str">
        <f t="shared" si="29"/>
        <v>N</v>
      </c>
      <c r="Y281" t="str">
        <f t="shared" si="31"/>
        <v>N</v>
      </c>
      <c r="Z281" t="str">
        <f t="shared" si="32"/>
        <v>N</v>
      </c>
      <c r="AA281" t="str">
        <f t="shared" si="33"/>
        <v>N</v>
      </c>
      <c r="AB281" t="s">
        <v>152</v>
      </c>
      <c r="AC281" t="s">
        <v>94</v>
      </c>
      <c r="AD281" t="s">
        <v>161</v>
      </c>
      <c r="AE281" t="s">
        <v>161</v>
      </c>
      <c r="AF281" t="s">
        <v>96</v>
      </c>
      <c r="AG281">
        <v>299</v>
      </c>
      <c r="AH281" t="s">
        <v>98</v>
      </c>
      <c r="AI281" t="s">
        <v>98</v>
      </c>
      <c r="AJ281" t="s">
        <v>118</v>
      </c>
      <c r="AK281" t="s">
        <v>97</v>
      </c>
      <c r="AL281" t="s">
        <v>98</v>
      </c>
      <c r="AM281" t="s">
        <v>100</v>
      </c>
      <c r="AN281" t="s">
        <v>141</v>
      </c>
      <c r="AO281">
        <v>392</v>
      </c>
      <c r="AP281" t="s">
        <v>102</v>
      </c>
      <c r="AQ281">
        <v>0</v>
      </c>
      <c r="AR281">
        <v>768</v>
      </c>
      <c r="AS281">
        <v>1160</v>
      </c>
      <c r="AT281" t="s">
        <v>103</v>
      </c>
      <c r="AU281" t="s">
        <v>104</v>
      </c>
      <c r="AV281" t="s">
        <v>105</v>
      </c>
      <c r="AW281" t="s">
        <v>106</v>
      </c>
      <c r="AX281">
        <v>1156</v>
      </c>
      <c r="AY281">
        <v>866</v>
      </c>
      <c r="AZ281">
        <v>0</v>
      </c>
      <c r="BA281">
        <v>2022</v>
      </c>
      <c r="BB281">
        <v>0</v>
      </c>
      <c r="BC281">
        <v>0</v>
      </c>
      <c r="BD281">
        <v>2</v>
      </c>
      <c r="BE281">
        <v>1</v>
      </c>
      <c r="BF281">
        <v>4</v>
      </c>
      <c r="BG281">
        <v>1</v>
      </c>
      <c r="BH281" t="s">
        <v>98</v>
      </c>
      <c r="BI281">
        <v>8</v>
      </c>
      <c r="BJ281" t="s">
        <v>107</v>
      </c>
      <c r="BK281">
        <v>1</v>
      </c>
      <c r="BL281" t="s">
        <v>98</v>
      </c>
      <c r="BM281" t="s">
        <v>108</v>
      </c>
      <c r="BN281">
        <v>1977</v>
      </c>
      <c r="BO281" t="s">
        <v>157</v>
      </c>
      <c r="BP281">
        <v>2</v>
      </c>
      <c r="BQ281">
        <v>505</v>
      </c>
      <c r="BR281" t="s">
        <v>98</v>
      </c>
      <c r="BS281" t="s">
        <v>98</v>
      </c>
      <c r="BT281" t="s">
        <v>105</v>
      </c>
      <c r="BU281">
        <v>288</v>
      </c>
      <c r="BV281">
        <v>117</v>
      </c>
      <c r="BW281">
        <v>0</v>
      </c>
      <c r="BX281">
        <v>0</v>
      </c>
      <c r="BY281">
        <v>0</v>
      </c>
      <c r="BZ281">
        <v>0</v>
      </c>
      <c r="CA281" t="s">
        <v>83</v>
      </c>
      <c r="CB281" t="s">
        <v>83</v>
      </c>
      <c r="CC281" t="s">
        <v>83</v>
      </c>
      <c r="CD281">
        <v>0</v>
      </c>
      <c r="CE281">
        <v>3</v>
      </c>
      <c r="CF281">
        <v>2008</v>
      </c>
      <c r="CG281" t="str">
        <f t="shared" si="34"/>
        <v>3/2008</v>
      </c>
      <c r="CH281" t="s">
        <v>110</v>
      </c>
      <c r="CI281" t="s">
        <v>111</v>
      </c>
      <c r="CJ281" s="1">
        <v>192000</v>
      </c>
    </row>
    <row r="282" spans="1:88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 t="str">
        <f t="shared" si="30"/>
        <v>80's</v>
      </c>
      <c r="V282">
        <v>1989</v>
      </c>
      <c r="W282">
        <f t="shared" si="28"/>
        <v>0</v>
      </c>
      <c r="X282" t="str">
        <f t="shared" si="29"/>
        <v>N</v>
      </c>
      <c r="Y282" t="str">
        <f t="shared" si="31"/>
        <v>N</v>
      </c>
      <c r="Z282" t="str">
        <f t="shared" si="32"/>
        <v>N</v>
      </c>
      <c r="AA282" t="str">
        <f t="shared" si="33"/>
        <v>N</v>
      </c>
      <c r="AB282" t="s">
        <v>93</v>
      </c>
      <c r="AC282" t="s">
        <v>94</v>
      </c>
      <c r="AD282" t="s">
        <v>161</v>
      </c>
      <c r="AE282" t="s">
        <v>161</v>
      </c>
      <c r="AF282" t="s">
        <v>96</v>
      </c>
      <c r="AG282">
        <v>340</v>
      </c>
      <c r="AH282" t="s">
        <v>97</v>
      </c>
      <c r="AI282" t="s">
        <v>98</v>
      </c>
      <c r="AJ282" t="s">
        <v>118</v>
      </c>
      <c r="AK282" t="s">
        <v>97</v>
      </c>
      <c r="AL282" t="s">
        <v>98</v>
      </c>
      <c r="AM282" t="s">
        <v>130</v>
      </c>
      <c r="AN282" t="s">
        <v>101</v>
      </c>
      <c r="AO282">
        <v>421</v>
      </c>
      <c r="AP282" t="s">
        <v>102</v>
      </c>
      <c r="AQ282">
        <v>0</v>
      </c>
      <c r="AR282">
        <v>386</v>
      </c>
      <c r="AS282">
        <v>807</v>
      </c>
      <c r="AT282" t="s">
        <v>103</v>
      </c>
      <c r="AU282" t="s">
        <v>97</v>
      </c>
      <c r="AV282" t="s">
        <v>105</v>
      </c>
      <c r="AW282" t="s">
        <v>106</v>
      </c>
      <c r="AX282">
        <v>1175</v>
      </c>
      <c r="AY282">
        <v>807</v>
      </c>
      <c r="AZ282">
        <v>0</v>
      </c>
      <c r="BA282">
        <v>1982</v>
      </c>
      <c r="BB282">
        <v>0</v>
      </c>
      <c r="BC282">
        <v>0</v>
      </c>
      <c r="BD282">
        <v>2</v>
      </c>
      <c r="BE282">
        <v>1</v>
      </c>
      <c r="BF282">
        <v>3</v>
      </c>
      <c r="BG282">
        <v>1</v>
      </c>
      <c r="BH282" t="s">
        <v>97</v>
      </c>
      <c r="BI282">
        <v>7</v>
      </c>
      <c r="BJ282" t="s">
        <v>107</v>
      </c>
      <c r="BK282">
        <v>1</v>
      </c>
      <c r="BL282" t="s">
        <v>98</v>
      </c>
      <c r="BM282" t="s">
        <v>108</v>
      </c>
      <c r="BN282">
        <v>1989</v>
      </c>
      <c r="BO282" t="s">
        <v>157</v>
      </c>
      <c r="BP282">
        <v>2</v>
      </c>
      <c r="BQ282">
        <v>575</v>
      </c>
      <c r="BR282" t="s">
        <v>98</v>
      </c>
      <c r="BS282" t="s">
        <v>98</v>
      </c>
      <c r="BT282" t="s">
        <v>105</v>
      </c>
      <c r="BU282">
        <v>0</v>
      </c>
      <c r="BV282">
        <v>84</v>
      </c>
      <c r="BW282">
        <v>0</v>
      </c>
      <c r="BX282">
        <v>196</v>
      </c>
      <c r="BY282">
        <v>0</v>
      </c>
      <c r="BZ282">
        <v>0</v>
      </c>
      <c r="CA282" t="s">
        <v>83</v>
      </c>
      <c r="CB282" t="s">
        <v>83</v>
      </c>
      <c r="CC282" t="s">
        <v>83</v>
      </c>
      <c r="CD282">
        <v>0</v>
      </c>
      <c r="CE282">
        <v>1</v>
      </c>
      <c r="CF282">
        <v>2007</v>
      </c>
      <c r="CG282" t="str">
        <f t="shared" si="34"/>
        <v>1/2007</v>
      </c>
      <c r="CH282" t="s">
        <v>110</v>
      </c>
      <c r="CI282" t="s">
        <v>111</v>
      </c>
      <c r="CJ282" s="1">
        <v>228500</v>
      </c>
    </row>
    <row r="283" spans="1:88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 t="str">
        <f t="shared" si="30"/>
        <v>2000's</v>
      </c>
      <c r="V283">
        <v>2006</v>
      </c>
      <c r="W283">
        <f t="shared" si="28"/>
        <v>0</v>
      </c>
      <c r="X283" t="str">
        <f t="shared" si="29"/>
        <v>N</v>
      </c>
      <c r="Y283" t="str">
        <f t="shared" si="31"/>
        <v>Y</v>
      </c>
      <c r="Z283" t="str">
        <f t="shared" si="32"/>
        <v>Y</v>
      </c>
      <c r="AA283" t="str">
        <f t="shared" si="33"/>
        <v>Y</v>
      </c>
      <c r="AB283" t="s">
        <v>93</v>
      </c>
      <c r="AC283" t="s">
        <v>94</v>
      </c>
      <c r="AD283" t="s">
        <v>95</v>
      </c>
      <c r="AE283" t="s">
        <v>95</v>
      </c>
      <c r="AF283" t="s">
        <v>137</v>
      </c>
      <c r="AG283">
        <v>68</v>
      </c>
      <c r="AH283" t="s">
        <v>97</v>
      </c>
      <c r="AI283" t="s">
        <v>98</v>
      </c>
      <c r="AJ283" t="s">
        <v>99</v>
      </c>
      <c r="AK283" t="s">
        <v>97</v>
      </c>
      <c r="AL283" t="s">
        <v>98</v>
      </c>
      <c r="AM283" t="s">
        <v>100</v>
      </c>
      <c r="AN283" t="s">
        <v>101</v>
      </c>
      <c r="AO283">
        <v>905</v>
      </c>
      <c r="AP283" t="s">
        <v>102</v>
      </c>
      <c r="AQ283">
        <v>0</v>
      </c>
      <c r="AR283">
        <v>357</v>
      </c>
      <c r="AS283">
        <v>1262</v>
      </c>
      <c r="AT283" t="s">
        <v>103</v>
      </c>
      <c r="AU283" t="s">
        <v>97</v>
      </c>
      <c r="AV283" t="s">
        <v>105</v>
      </c>
      <c r="AW283" t="s">
        <v>106</v>
      </c>
      <c r="AX283">
        <v>1262</v>
      </c>
      <c r="AY283">
        <v>0</v>
      </c>
      <c r="AZ283">
        <v>0</v>
      </c>
      <c r="BA283">
        <v>1262</v>
      </c>
      <c r="BB283">
        <v>0</v>
      </c>
      <c r="BC283">
        <v>0</v>
      </c>
      <c r="BD283">
        <v>2</v>
      </c>
      <c r="BE283">
        <v>0</v>
      </c>
      <c r="BF283">
        <v>2</v>
      </c>
      <c r="BG283">
        <v>1</v>
      </c>
      <c r="BH283" t="s">
        <v>97</v>
      </c>
      <c r="BI283">
        <v>5</v>
      </c>
      <c r="BJ283" t="s">
        <v>107</v>
      </c>
      <c r="BK283">
        <v>0</v>
      </c>
      <c r="BL283" t="s">
        <v>83</v>
      </c>
      <c r="BM283" t="s">
        <v>108</v>
      </c>
      <c r="BN283">
        <v>2006</v>
      </c>
      <c r="BO283" t="s">
        <v>157</v>
      </c>
      <c r="BP283">
        <v>2</v>
      </c>
      <c r="BQ283">
        <v>572</v>
      </c>
      <c r="BR283" t="s">
        <v>98</v>
      </c>
      <c r="BS283" t="s">
        <v>98</v>
      </c>
      <c r="BT283" t="s">
        <v>105</v>
      </c>
      <c r="BU283">
        <v>0</v>
      </c>
      <c r="BV283">
        <v>120</v>
      </c>
      <c r="BW283">
        <v>0</v>
      </c>
      <c r="BX283">
        <v>0</v>
      </c>
      <c r="BY283">
        <v>0</v>
      </c>
      <c r="BZ283">
        <v>0</v>
      </c>
      <c r="CA283" t="s">
        <v>83</v>
      </c>
      <c r="CB283" t="s">
        <v>83</v>
      </c>
      <c r="CC283" t="s">
        <v>83</v>
      </c>
      <c r="CD283">
        <v>0</v>
      </c>
      <c r="CE283">
        <v>5</v>
      </c>
      <c r="CF283">
        <v>2006</v>
      </c>
      <c r="CG283" t="str">
        <f t="shared" si="34"/>
        <v>5/2006</v>
      </c>
      <c r="CH283" t="s">
        <v>158</v>
      </c>
      <c r="CI283" t="s">
        <v>159</v>
      </c>
      <c r="CJ283" s="1">
        <v>185000</v>
      </c>
    </row>
    <row r="284" spans="1:88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 t="str">
        <f t="shared" si="30"/>
        <v>2000's</v>
      </c>
      <c r="V284">
        <v>2008</v>
      </c>
      <c r="W284">
        <f t="shared" si="28"/>
        <v>1</v>
      </c>
      <c r="X284" t="str">
        <f t="shared" si="29"/>
        <v>Y</v>
      </c>
      <c r="Y284" t="str">
        <f t="shared" si="31"/>
        <v>Y</v>
      </c>
      <c r="Z284" t="str">
        <f t="shared" si="32"/>
        <v>Y</v>
      </c>
      <c r="AA284" t="str">
        <f t="shared" si="33"/>
        <v>Y</v>
      </c>
      <c r="AB284" t="s">
        <v>93</v>
      </c>
      <c r="AC284" t="s">
        <v>94</v>
      </c>
      <c r="AD284" t="s">
        <v>95</v>
      </c>
      <c r="AE284" t="s">
        <v>95</v>
      </c>
      <c r="AF284" t="s">
        <v>137</v>
      </c>
      <c r="AG284">
        <v>166</v>
      </c>
      <c r="AH284" t="s">
        <v>97</v>
      </c>
      <c r="AI284" t="s">
        <v>98</v>
      </c>
      <c r="AJ284" t="s">
        <v>99</v>
      </c>
      <c r="AK284" t="s">
        <v>97</v>
      </c>
      <c r="AL284" t="s">
        <v>98</v>
      </c>
      <c r="AM284" t="s">
        <v>100</v>
      </c>
      <c r="AN284" t="s">
        <v>101</v>
      </c>
      <c r="AO284">
        <v>904</v>
      </c>
      <c r="AP284" t="s">
        <v>102</v>
      </c>
      <c r="AQ284">
        <v>0</v>
      </c>
      <c r="AR284">
        <v>410</v>
      </c>
      <c r="AS284">
        <v>1314</v>
      </c>
      <c r="AT284" t="s">
        <v>103</v>
      </c>
      <c r="AU284" t="s">
        <v>104</v>
      </c>
      <c r="AV284" t="s">
        <v>105</v>
      </c>
      <c r="AW284" t="s">
        <v>106</v>
      </c>
      <c r="AX284">
        <v>1314</v>
      </c>
      <c r="AY284">
        <v>0</v>
      </c>
      <c r="AZ284">
        <v>0</v>
      </c>
      <c r="BA284">
        <v>1314</v>
      </c>
      <c r="BB284">
        <v>1</v>
      </c>
      <c r="BC284">
        <v>0</v>
      </c>
      <c r="BD284">
        <v>2</v>
      </c>
      <c r="BE284">
        <v>0</v>
      </c>
      <c r="BF284">
        <v>2</v>
      </c>
      <c r="BG284">
        <v>1</v>
      </c>
      <c r="BH284" t="s">
        <v>97</v>
      </c>
      <c r="BI284">
        <v>6</v>
      </c>
      <c r="BJ284" t="s">
        <v>107</v>
      </c>
      <c r="BK284">
        <v>1</v>
      </c>
      <c r="BL284" t="s">
        <v>97</v>
      </c>
      <c r="BM284" t="s">
        <v>108</v>
      </c>
      <c r="BN284">
        <v>2008</v>
      </c>
      <c r="BO284" t="s">
        <v>109</v>
      </c>
      <c r="BP284">
        <v>2</v>
      </c>
      <c r="BQ284">
        <v>626</v>
      </c>
      <c r="BR284" t="s">
        <v>98</v>
      </c>
      <c r="BS284" t="s">
        <v>98</v>
      </c>
      <c r="BT284" t="s">
        <v>105</v>
      </c>
      <c r="BU284">
        <v>172</v>
      </c>
      <c r="BV284">
        <v>62</v>
      </c>
      <c r="BW284">
        <v>0</v>
      </c>
      <c r="BX284">
        <v>0</v>
      </c>
      <c r="BY284">
        <v>0</v>
      </c>
      <c r="BZ284">
        <v>0</v>
      </c>
      <c r="CA284" t="s">
        <v>83</v>
      </c>
      <c r="CB284" t="s">
        <v>83</v>
      </c>
      <c r="CC284" t="s">
        <v>83</v>
      </c>
      <c r="CD284">
        <v>0</v>
      </c>
      <c r="CE284">
        <v>4</v>
      </c>
      <c r="CF284">
        <v>2009</v>
      </c>
      <c r="CG284" t="str">
        <f t="shared" si="34"/>
        <v>4/2009</v>
      </c>
      <c r="CH284" t="s">
        <v>235</v>
      </c>
      <c r="CI284" t="s">
        <v>111</v>
      </c>
      <c r="CJ284" s="1">
        <v>207500</v>
      </c>
    </row>
    <row r="285" spans="1:88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 t="str">
        <f t="shared" si="30"/>
        <v>2000's</v>
      </c>
      <c r="V285">
        <v>2009</v>
      </c>
      <c r="W285">
        <f t="shared" si="28"/>
        <v>1</v>
      </c>
      <c r="X285" t="str">
        <f t="shared" si="29"/>
        <v>Y</v>
      </c>
      <c r="Y285" t="str">
        <f t="shared" si="31"/>
        <v>Y</v>
      </c>
      <c r="Z285" t="str">
        <f t="shared" si="32"/>
        <v>Y</v>
      </c>
      <c r="AA285" t="str">
        <f t="shared" si="33"/>
        <v>Y</v>
      </c>
      <c r="AB285" t="s">
        <v>93</v>
      </c>
      <c r="AC285" t="s">
        <v>94</v>
      </c>
      <c r="AD285" t="s">
        <v>95</v>
      </c>
      <c r="AE285" t="s">
        <v>95</v>
      </c>
      <c r="AF285" t="s">
        <v>137</v>
      </c>
      <c r="AG285">
        <v>72</v>
      </c>
      <c r="AH285" t="s">
        <v>97</v>
      </c>
      <c r="AI285" t="s">
        <v>98</v>
      </c>
      <c r="AJ285" t="s">
        <v>99</v>
      </c>
      <c r="AK285" t="s">
        <v>97</v>
      </c>
      <c r="AL285" t="s">
        <v>98</v>
      </c>
      <c r="AM285" t="s">
        <v>100</v>
      </c>
      <c r="AN285" t="s">
        <v>102</v>
      </c>
      <c r="AO285">
        <v>0</v>
      </c>
      <c r="AP285" t="s">
        <v>102</v>
      </c>
      <c r="AQ285">
        <v>0</v>
      </c>
      <c r="AR285">
        <v>1468</v>
      </c>
      <c r="AS285">
        <v>1468</v>
      </c>
      <c r="AT285" t="s">
        <v>103</v>
      </c>
      <c r="AU285" t="s">
        <v>104</v>
      </c>
      <c r="AV285" t="s">
        <v>105</v>
      </c>
      <c r="AW285" t="s">
        <v>106</v>
      </c>
      <c r="AX285">
        <v>1468</v>
      </c>
      <c r="AY285">
        <v>0</v>
      </c>
      <c r="AZ285">
        <v>0</v>
      </c>
      <c r="BA285">
        <v>1468</v>
      </c>
      <c r="BB285">
        <v>0</v>
      </c>
      <c r="BC285">
        <v>0</v>
      </c>
      <c r="BD285">
        <v>2</v>
      </c>
      <c r="BE285">
        <v>0</v>
      </c>
      <c r="BF285">
        <v>3</v>
      </c>
      <c r="BG285">
        <v>1</v>
      </c>
      <c r="BH285" t="s">
        <v>97</v>
      </c>
      <c r="BI285">
        <v>6</v>
      </c>
      <c r="BJ285" t="s">
        <v>107</v>
      </c>
      <c r="BK285">
        <v>1</v>
      </c>
      <c r="BL285" t="s">
        <v>97</v>
      </c>
      <c r="BM285" t="s">
        <v>108</v>
      </c>
      <c r="BN285">
        <v>2008</v>
      </c>
      <c r="BO285" t="s">
        <v>157</v>
      </c>
      <c r="BP285">
        <v>3</v>
      </c>
      <c r="BQ285">
        <v>898</v>
      </c>
      <c r="BR285" t="s">
        <v>98</v>
      </c>
      <c r="BS285" t="s">
        <v>98</v>
      </c>
      <c r="BT285" t="s">
        <v>105</v>
      </c>
      <c r="BU285">
        <v>210</v>
      </c>
      <c r="BV285">
        <v>150</v>
      </c>
      <c r="BW285">
        <v>0</v>
      </c>
      <c r="BX285">
        <v>0</v>
      </c>
      <c r="BY285">
        <v>0</v>
      </c>
      <c r="BZ285">
        <v>0</v>
      </c>
      <c r="CA285" t="s">
        <v>83</v>
      </c>
      <c r="CB285" t="s">
        <v>83</v>
      </c>
      <c r="CC285" t="s">
        <v>83</v>
      </c>
      <c r="CD285">
        <v>0</v>
      </c>
      <c r="CE285">
        <v>12</v>
      </c>
      <c r="CF285">
        <v>2009</v>
      </c>
      <c r="CG285" t="str">
        <f t="shared" si="34"/>
        <v>12/2009</v>
      </c>
      <c r="CH285" t="s">
        <v>158</v>
      </c>
      <c r="CI285" t="s">
        <v>159</v>
      </c>
      <c r="CJ285" s="1">
        <v>244600</v>
      </c>
    </row>
    <row r="286" spans="1:88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 t="str">
        <f t="shared" si="30"/>
        <v>90's</v>
      </c>
      <c r="V286">
        <v>1992</v>
      </c>
      <c r="W286">
        <f t="shared" si="28"/>
        <v>0</v>
      </c>
      <c r="X286" t="str">
        <f t="shared" si="29"/>
        <v>N</v>
      </c>
      <c r="Y286" t="str">
        <f t="shared" si="31"/>
        <v>N</v>
      </c>
      <c r="Z286" t="str">
        <f t="shared" si="32"/>
        <v>N</v>
      </c>
      <c r="AA286" t="str">
        <f t="shared" si="33"/>
        <v>N</v>
      </c>
      <c r="AB286" t="s">
        <v>93</v>
      </c>
      <c r="AC286" t="s">
        <v>94</v>
      </c>
      <c r="AD286" t="s">
        <v>161</v>
      </c>
      <c r="AE286" t="s">
        <v>234</v>
      </c>
      <c r="AF286" t="s">
        <v>117</v>
      </c>
      <c r="AG286">
        <v>0</v>
      </c>
      <c r="AH286" t="s">
        <v>97</v>
      </c>
      <c r="AI286" t="s">
        <v>98</v>
      </c>
      <c r="AJ286" t="s">
        <v>99</v>
      </c>
      <c r="AK286" t="s">
        <v>97</v>
      </c>
      <c r="AL286" t="s">
        <v>98</v>
      </c>
      <c r="AM286" t="s">
        <v>100</v>
      </c>
      <c r="AN286" t="s">
        <v>101</v>
      </c>
      <c r="AO286">
        <v>430</v>
      </c>
      <c r="AP286" t="s">
        <v>102</v>
      </c>
      <c r="AQ286">
        <v>0</v>
      </c>
      <c r="AR286">
        <v>1145</v>
      </c>
      <c r="AS286">
        <v>1575</v>
      </c>
      <c r="AT286" t="s">
        <v>103</v>
      </c>
      <c r="AU286" t="s">
        <v>97</v>
      </c>
      <c r="AV286" t="s">
        <v>105</v>
      </c>
      <c r="AW286" t="s">
        <v>106</v>
      </c>
      <c r="AX286">
        <v>1575</v>
      </c>
      <c r="AY286">
        <v>0</v>
      </c>
      <c r="AZ286">
        <v>0</v>
      </c>
      <c r="BA286">
        <v>1575</v>
      </c>
      <c r="BB286">
        <v>1</v>
      </c>
      <c r="BC286">
        <v>0</v>
      </c>
      <c r="BD286">
        <v>2</v>
      </c>
      <c r="BE286">
        <v>0</v>
      </c>
      <c r="BF286">
        <v>2</v>
      </c>
      <c r="BG286">
        <v>1</v>
      </c>
      <c r="BH286" t="s">
        <v>97</v>
      </c>
      <c r="BI286">
        <v>5</v>
      </c>
      <c r="BJ286" t="s">
        <v>107</v>
      </c>
      <c r="BK286">
        <v>0</v>
      </c>
      <c r="BL286" t="s">
        <v>83</v>
      </c>
      <c r="BM286" t="s">
        <v>108</v>
      </c>
      <c r="BN286">
        <v>1992</v>
      </c>
      <c r="BO286" t="s">
        <v>109</v>
      </c>
      <c r="BP286">
        <v>2</v>
      </c>
      <c r="BQ286">
        <v>529</v>
      </c>
      <c r="BR286" t="s">
        <v>98</v>
      </c>
      <c r="BS286" t="s">
        <v>98</v>
      </c>
      <c r="BT286" t="s">
        <v>105</v>
      </c>
      <c r="BU286">
        <v>0</v>
      </c>
      <c r="BV286">
        <v>0</v>
      </c>
      <c r="BW286">
        <v>52</v>
      </c>
      <c r="BX286">
        <v>0</v>
      </c>
      <c r="BY286">
        <v>0</v>
      </c>
      <c r="BZ286">
        <v>0</v>
      </c>
      <c r="CA286" t="s">
        <v>83</v>
      </c>
      <c r="CB286" t="s">
        <v>83</v>
      </c>
      <c r="CC286" t="s">
        <v>83</v>
      </c>
      <c r="CD286">
        <v>0</v>
      </c>
      <c r="CE286">
        <v>7</v>
      </c>
      <c r="CF286">
        <v>2007</v>
      </c>
      <c r="CG286" t="str">
        <f t="shared" si="34"/>
        <v>7/2007</v>
      </c>
      <c r="CH286" t="s">
        <v>110</v>
      </c>
      <c r="CI286" t="s">
        <v>111</v>
      </c>
      <c r="CJ286" s="1">
        <v>179200</v>
      </c>
    </row>
    <row r="287" spans="1:88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 t="str">
        <f t="shared" si="30"/>
        <v>2000's</v>
      </c>
      <c r="V287">
        <v>2007</v>
      </c>
      <c r="W287">
        <f t="shared" si="28"/>
        <v>1</v>
      </c>
      <c r="X287" t="str">
        <f t="shared" si="29"/>
        <v>Y</v>
      </c>
      <c r="Y287" t="str">
        <f t="shared" si="31"/>
        <v>Y</v>
      </c>
      <c r="Z287" t="str">
        <f t="shared" si="32"/>
        <v>Y</v>
      </c>
      <c r="AA287" t="str">
        <f t="shared" si="33"/>
        <v>Y</v>
      </c>
      <c r="AB287" t="s">
        <v>93</v>
      </c>
      <c r="AC287" t="s">
        <v>94</v>
      </c>
      <c r="AD287" t="s">
        <v>116</v>
      </c>
      <c r="AE287" t="s">
        <v>116</v>
      </c>
      <c r="AF287" t="s">
        <v>117</v>
      </c>
      <c r="AG287">
        <v>0</v>
      </c>
      <c r="AH287" t="s">
        <v>97</v>
      </c>
      <c r="AI287" t="s">
        <v>98</v>
      </c>
      <c r="AJ287" t="s">
        <v>99</v>
      </c>
      <c r="AK287" t="s">
        <v>97</v>
      </c>
      <c r="AL287" t="s">
        <v>98</v>
      </c>
      <c r="AM287" t="s">
        <v>100</v>
      </c>
      <c r="AN287" t="s">
        <v>102</v>
      </c>
      <c r="AO287">
        <v>0</v>
      </c>
      <c r="AP287" t="s">
        <v>102</v>
      </c>
      <c r="AQ287">
        <v>0</v>
      </c>
      <c r="AR287">
        <v>625</v>
      </c>
      <c r="AS287">
        <v>625</v>
      </c>
      <c r="AT287" t="s">
        <v>103</v>
      </c>
      <c r="AU287" t="s">
        <v>104</v>
      </c>
      <c r="AV287" t="s">
        <v>105</v>
      </c>
      <c r="AW287" t="s">
        <v>106</v>
      </c>
      <c r="AX287">
        <v>625</v>
      </c>
      <c r="AY287">
        <v>625</v>
      </c>
      <c r="AZ287">
        <v>0</v>
      </c>
      <c r="BA287">
        <v>1250</v>
      </c>
      <c r="BB287">
        <v>0</v>
      </c>
      <c r="BC287">
        <v>0</v>
      </c>
      <c r="BD287">
        <v>2</v>
      </c>
      <c r="BE287">
        <v>1</v>
      </c>
      <c r="BF287">
        <v>2</v>
      </c>
      <c r="BG287">
        <v>1</v>
      </c>
      <c r="BH287" t="s">
        <v>97</v>
      </c>
      <c r="BI287">
        <v>5</v>
      </c>
      <c r="BJ287" t="s">
        <v>107</v>
      </c>
      <c r="BK287">
        <v>0</v>
      </c>
      <c r="BL287" t="s">
        <v>83</v>
      </c>
      <c r="BM287" t="s">
        <v>127</v>
      </c>
      <c r="BN287">
        <v>2006</v>
      </c>
      <c r="BO287" t="s">
        <v>109</v>
      </c>
      <c r="BP287">
        <v>2</v>
      </c>
      <c r="BQ287">
        <v>528</v>
      </c>
      <c r="BR287" t="s">
        <v>98</v>
      </c>
      <c r="BS287" t="s">
        <v>98</v>
      </c>
      <c r="BT287" t="s">
        <v>105</v>
      </c>
      <c r="BU287">
        <v>0</v>
      </c>
      <c r="BV287">
        <v>54</v>
      </c>
      <c r="BW287">
        <v>0</v>
      </c>
      <c r="BX287">
        <v>0</v>
      </c>
      <c r="BY287">
        <v>0</v>
      </c>
      <c r="BZ287">
        <v>0</v>
      </c>
      <c r="CA287" t="s">
        <v>83</v>
      </c>
      <c r="CB287" t="s">
        <v>83</v>
      </c>
      <c r="CC287" t="s">
        <v>83</v>
      </c>
      <c r="CD287">
        <v>0</v>
      </c>
      <c r="CE287">
        <v>6</v>
      </c>
      <c r="CF287">
        <v>2007</v>
      </c>
      <c r="CG287" t="str">
        <f t="shared" si="34"/>
        <v>6/2007</v>
      </c>
      <c r="CH287" t="s">
        <v>158</v>
      </c>
      <c r="CI287" t="s">
        <v>159</v>
      </c>
      <c r="CJ287" s="1">
        <v>164700</v>
      </c>
    </row>
    <row r="288" spans="1:88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 t="str">
        <f t="shared" si="30"/>
        <v>60's</v>
      </c>
      <c r="V288">
        <v>1981</v>
      </c>
      <c r="W288">
        <f t="shared" si="28"/>
        <v>19</v>
      </c>
      <c r="X288" t="str">
        <f t="shared" si="29"/>
        <v>Y</v>
      </c>
      <c r="Y288" t="str">
        <f t="shared" si="31"/>
        <v>N</v>
      </c>
      <c r="Z288" t="str">
        <f t="shared" si="32"/>
        <v>N</v>
      </c>
      <c r="AA288" t="str">
        <f t="shared" si="33"/>
        <v>N</v>
      </c>
      <c r="AB288" t="s">
        <v>93</v>
      </c>
      <c r="AC288" t="s">
        <v>94</v>
      </c>
      <c r="AD288" t="s">
        <v>124</v>
      </c>
      <c r="AE288" t="s">
        <v>124</v>
      </c>
      <c r="AF288" t="s">
        <v>117</v>
      </c>
      <c r="AG288">
        <v>0</v>
      </c>
      <c r="AH288" t="s">
        <v>98</v>
      </c>
      <c r="AI288" t="s">
        <v>98</v>
      </c>
      <c r="AJ288" t="s">
        <v>118</v>
      </c>
      <c r="AK288" t="s">
        <v>98</v>
      </c>
      <c r="AL288" t="s">
        <v>98</v>
      </c>
      <c r="AM288" t="s">
        <v>100</v>
      </c>
      <c r="AN288" t="s">
        <v>153</v>
      </c>
      <c r="AO288">
        <v>600</v>
      </c>
      <c r="AP288" t="s">
        <v>102</v>
      </c>
      <c r="AQ288">
        <v>0</v>
      </c>
      <c r="AR288">
        <v>312</v>
      </c>
      <c r="AS288">
        <v>912</v>
      </c>
      <c r="AT288" t="s">
        <v>103</v>
      </c>
      <c r="AU288" t="s">
        <v>98</v>
      </c>
      <c r="AV288" t="s">
        <v>105</v>
      </c>
      <c r="AW288" t="s">
        <v>106</v>
      </c>
      <c r="AX288">
        <v>1085</v>
      </c>
      <c r="AY288">
        <v>649</v>
      </c>
      <c r="AZ288">
        <v>0</v>
      </c>
      <c r="BA288">
        <v>1734</v>
      </c>
      <c r="BB288">
        <v>0</v>
      </c>
      <c r="BC288">
        <v>0</v>
      </c>
      <c r="BD288">
        <v>1</v>
      </c>
      <c r="BE288">
        <v>1</v>
      </c>
      <c r="BF288">
        <v>3</v>
      </c>
      <c r="BG288">
        <v>1</v>
      </c>
      <c r="BH288" t="s">
        <v>97</v>
      </c>
      <c r="BI288">
        <v>7</v>
      </c>
      <c r="BJ288" t="s">
        <v>107</v>
      </c>
      <c r="BK288">
        <v>1</v>
      </c>
      <c r="BL288" t="s">
        <v>97</v>
      </c>
      <c r="BM288" t="s">
        <v>108</v>
      </c>
      <c r="BN288">
        <v>1962</v>
      </c>
      <c r="BO288" t="s">
        <v>109</v>
      </c>
      <c r="BP288">
        <v>2</v>
      </c>
      <c r="BQ288">
        <v>440</v>
      </c>
      <c r="BR288" t="s">
        <v>98</v>
      </c>
      <c r="BS288" t="s">
        <v>98</v>
      </c>
      <c r="BT288" t="s">
        <v>105</v>
      </c>
      <c r="BU288">
        <v>0</v>
      </c>
      <c r="BV288">
        <v>0</v>
      </c>
      <c r="BW288">
        <v>0</v>
      </c>
      <c r="BX288">
        <v>0</v>
      </c>
      <c r="BY288">
        <v>128</v>
      </c>
      <c r="BZ288">
        <v>0</v>
      </c>
      <c r="CA288" t="s">
        <v>83</v>
      </c>
      <c r="CB288" t="s">
        <v>165</v>
      </c>
      <c r="CC288" t="s">
        <v>83</v>
      </c>
      <c r="CD288">
        <v>0</v>
      </c>
      <c r="CE288">
        <v>6</v>
      </c>
      <c r="CF288">
        <v>2006</v>
      </c>
      <c r="CG288" t="str">
        <f t="shared" si="34"/>
        <v>6/2006</v>
      </c>
      <c r="CH288" t="s">
        <v>110</v>
      </c>
      <c r="CI288" t="s">
        <v>111</v>
      </c>
      <c r="CJ288" s="1">
        <v>159000</v>
      </c>
    </row>
    <row r="289" spans="1:88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 t="str">
        <f t="shared" si="30"/>
        <v>70's</v>
      </c>
      <c r="V289">
        <v>1971</v>
      </c>
      <c r="W289">
        <f t="shared" si="28"/>
        <v>0</v>
      </c>
      <c r="X289" t="str">
        <f t="shared" si="29"/>
        <v>N</v>
      </c>
      <c r="Y289" t="str">
        <f t="shared" si="31"/>
        <v>N</v>
      </c>
      <c r="Z289" t="str">
        <f t="shared" si="32"/>
        <v>N</v>
      </c>
      <c r="AA289" t="str">
        <f t="shared" si="33"/>
        <v>N</v>
      </c>
      <c r="AB289" t="s">
        <v>93</v>
      </c>
      <c r="AC289" t="s">
        <v>94</v>
      </c>
      <c r="AD289" t="s">
        <v>140</v>
      </c>
      <c r="AE289" t="s">
        <v>140</v>
      </c>
      <c r="AF289" t="s">
        <v>117</v>
      </c>
      <c r="AG289">
        <v>0</v>
      </c>
      <c r="AH289" t="s">
        <v>98</v>
      </c>
      <c r="AI289" t="s">
        <v>98</v>
      </c>
      <c r="AJ289" t="s">
        <v>118</v>
      </c>
      <c r="AK289" t="s">
        <v>98</v>
      </c>
      <c r="AL289" t="s">
        <v>98</v>
      </c>
      <c r="AM289" t="s">
        <v>100</v>
      </c>
      <c r="AN289" t="s">
        <v>141</v>
      </c>
      <c r="AO289">
        <v>614</v>
      </c>
      <c r="AP289" t="s">
        <v>102</v>
      </c>
      <c r="AQ289">
        <v>0</v>
      </c>
      <c r="AR289">
        <v>244</v>
      </c>
      <c r="AS289">
        <v>858</v>
      </c>
      <c r="AT289" t="s">
        <v>103</v>
      </c>
      <c r="AU289" t="s">
        <v>98</v>
      </c>
      <c r="AV289" t="s">
        <v>105</v>
      </c>
      <c r="AW289" t="s">
        <v>106</v>
      </c>
      <c r="AX289">
        <v>858</v>
      </c>
      <c r="AY289">
        <v>0</v>
      </c>
      <c r="AZ289">
        <v>0</v>
      </c>
      <c r="BA289">
        <v>858</v>
      </c>
      <c r="BB289">
        <v>0</v>
      </c>
      <c r="BC289">
        <v>0</v>
      </c>
      <c r="BD289">
        <v>1</v>
      </c>
      <c r="BE289">
        <v>0</v>
      </c>
      <c r="BF289">
        <v>3</v>
      </c>
      <c r="BG289">
        <v>1</v>
      </c>
      <c r="BH289" t="s">
        <v>98</v>
      </c>
      <c r="BI289">
        <v>5</v>
      </c>
      <c r="BJ289" t="s">
        <v>107</v>
      </c>
      <c r="BK289">
        <v>0</v>
      </c>
      <c r="BL289" t="s">
        <v>83</v>
      </c>
      <c r="BM289" t="s">
        <v>83</v>
      </c>
      <c r="BN289" t="s">
        <v>83</v>
      </c>
      <c r="BO289" t="s">
        <v>83</v>
      </c>
      <c r="BP289">
        <v>0</v>
      </c>
      <c r="BQ289">
        <v>0</v>
      </c>
      <c r="BR289" t="s">
        <v>83</v>
      </c>
      <c r="BS289" t="s">
        <v>83</v>
      </c>
      <c r="BT289" t="s">
        <v>105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 t="s">
        <v>83</v>
      </c>
      <c r="CB289" t="s">
        <v>83</v>
      </c>
      <c r="CC289" t="s">
        <v>83</v>
      </c>
      <c r="CD289">
        <v>0</v>
      </c>
      <c r="CE289">
        <v>6</v>
      </c>
      <c r="CF289">
        <v>2006</v>
      </c>
      <c r="CG289" t="str">
        <f t="shared" si="34"/>
        <v>6/2006</v>
      </c>
      <c r="CH289" t="s">
        <v>110</v>
      </c>
      <c r="CI289" t="s">
        <v>111</v>
      </c>
      <c r="CJ289" s="1">
        <v>88000</v>
      </c>
    </row>
    <row r="290" spans="1:88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 t="str">
        <f t="shared" si="30"/>
        <v>60's</v>
      </c>
      <c r="V290">
        <v>1967</v>
      </c>
      <c r="W290">
        <f t="shared" si="28"/>
        <v>0</v>
      </c>
      <c r="X290" t="str">
        <f t="shared" si="29"/>
        <v>N</v>
      </c>
      <c r="Y290" t="str">
        <f t="shared" si="31"/>
        <v>N</v>
      </c>
      <c r="Z290" t="str">
        <f t="shared" si="32"/>
        <v>N</v>
      </c>
      <c r="AA290" t="str">
        <f t="shared" si="33"/>
        <v>N</v>
      </c>
      <c r="AB290" t="s">
        <v>93</v>
      </c>
      <c r="AC290" t="s">
        <v>94</v>
      </c>
      <c r="AD290" t="s">
        <v>116</v>
      </c>
      <c r="AE290" t="s">
        <v>116</v>
      </c>
      <c r="AF290" t="s">
        <v>96</v>
      </c>
      <c r="AG290">
        <v>31</v>
      </c>
      <c r="AH290" t="s">
        <v>98</v>
      </c>
      <c r="AI290" t="s">
        <v>97</v>
      </c>
      <c r="AJ290" t="s">
        <v>118</v>
      </c>
      <c r="AK290" t="s">
        <v>98</v>
      </c>
      <c r="AL290" t="s">
        <v>98</v>
      </c>
      <c r="AM290" t="s">
        <v>100</v>
      </c>
      <c r="AN290" t="s">
        <v>141</v>
      </c>
      <c r="AO290">
        <v>450</v>
      </c>
      <c r="AP290" t="s">
        <v>102</v>
      </c>
      <c r="AQ290">
        <v>0</v>
      </c>
      <c r="AR290">
        <v>432</v>
      </c>
      <c r="AS290">
        <v>882</v>
      </c>
      <c r="AT290" t="s">
        <v>103</v>
      </c>
      <c r="AU290" t="s">
        <v>98</v>
      </c>
      <c r="AV290" t="s">
        <v>105</v>
      </c>
      <c r="AW290" t="s">
        <v>106</v>
      </c>
      <c r="AX290">
        <v>900</v>
      </c>
      <c r="AY290">
        <v>0</v>
      </c>
      <c r="AZ290">
        <v>0</v>
      </c>
      <c r="BA290">
        <v>900</v>
      </c>
      <c r="BB290">
        <v>0</v>
      </c>
      <c r="BC290">
        <v>0</v>
      </c>
      <c r="BD290">
        <v>1</v>
      </c>
      <c r="BE290">
        <v>0</v>
      </c>
      <c r="BF290">
        <v>3</v>
      </c>
      <c r="BG290">
        <v>1</v>
      </c>
      <c r="BH290" t="s">
        <v>98</v>
      </c>
      <c r="BI290">
        <v>5</v>
      </c>
      <c r="BJ290" t="s">
        <v>107</v>
      </c>
      <c r="BK290">
        <v>0</v>
      </c>
      <c r="BL290" t="s">
        <v>83</v>
      </c>
      <c r="BM290" t="s">
        <v>127</v>
      </c>
      <c r="BN290">
        <v>1970</v>
      </c>
      <c r="BO290" t="s">
        <v>102</v>
      </c>
      <c r="BP290">
        <v>1</v>
      </c>
      <c r="BQ290">
        <v>280</v>
      </c>
      <c r="BR290" t="s">
        <v>98</v>
      </c>
      <c r="BS290" t="s">
        <v>98</v>
      </c>
      <c r="BT290" t="s">
        <v>105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 t="s">
        <v>83</v>
      </c>
      <c r="CB290" t="s">
        <v>134</v>
      </c>
      <c r="CC290" t="s">
        <v>83</v>
      </c>
      <c r="CD290">
        <v>0</v>
      </c>
      <c r="CE290">
        <v>2</v>
      </c>
      <c r="CF290">
        <v>2010</v>
      </c>
      <c r="CG290" t="str">
        <f t="shared" si="34"/>
        <v>2/2010</v>
      </c>
      <c r="CH290" t="s">
        <v>110</v>
      </c>
      <c r="CI290" t="s">
        <v>111</v>
      </c>
      <c r="CJ290" s="1">
        <v>122000</v>
      </c>
    </row>
    <row r="291" spans="1:88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 t="str">
        <f t="shared" si="30"/>
        <v>10's</v>
      </c>
      <c r="V291">
        <v>2003</v>
      </c>
      <c r="W291">
        <f t="shared" si="28"/>
        <v>88</v>
      </c>
      <c r="X291" t="str">
        <f t="shared" si="29"/>
        <v>Y</v>
      </c>
      <c r="Y291" t="str">
        <f t="shared" si="31"/>
        <v>N</v>
      </c>
      <c r="Z291" t="str">
        <f t="shared" si="32"/>
        <v>Y</v>
      </c>
      <c r="AA291" t="str">
        <f t="shared" si="33"/>
        <v>Y</v>
      </c>
      <c r="AB291" t="s">
        <v>93</v>
      </c>
      <c r="AC291" t="s">
        <v>94</v>
      </c>
      <c r="AD291" t="s">
        <v>124</v>
      </c>
      <c r="AE291" t="s">
        <v>124</v>
      </c>
      <c r="AF291" t="s">
        <v>117</v>
      </c>
      <c r="AG291">
        <v>0</v>
      </c>
      <c r="AH291" t="s">
        <v>98</v>
      </c>
      <c r="AI291" t="s">
        <v>98</v>
      </c>
      <c r="AJ291" t="s">
        <v>126</v>
      </c>
      <c r="AK291" t="s">
        <v>98</v>
      </c>
      <c r="AL291" t="s">
        <v>98</v>
      </c>
      <c r="AM291" t="s">
        <v>100</v>
      </c>
      <c r="AN291" t="s">
        <v>102</v>
      </c>
      <c r="AO291">
        <v>0</v>
      </c>
      <c r="AP291" t="s">
        <v>102</v>
      </c>
      <c r="AQ291">
        <v>0</v>
      </c>
      <c r="AR291">
        <v>698</v>
      </c>
      <c r="AS291">
        <v>698</v>
      </c>
      <c r="AT291" t="s">
        <v>103</v>
      </c>
      <c r="AU291" t="s">
        <v>104</v>
      </c>
      <c r="AV291" t="s">
        <v>105</v>
      </c>
      <c r="AW291" t="s">
        <v>164</v>
      </c>
      <c r="AX291">
        <v>698</v>
      </c>
      <c r="AY291">
        <v>698</v>
      </c>
      <c r="AZ291">
        <v>0</v>
      </c>
      <c r="BA291">
        <v>1396</v>
      </c>
      <c r="BB291">
        <v>0</v>
      </c>
      <c r="BC291">
        <v>0</v>
      </c>
      <c r="BD291">
        <v>1</v>
      </c>
      <c r="BE291">
        <v>0</v>
      </c>
      <c r="BF291">
        <v>3</v>
      </c>
      <c r="BG291">
        <v>1</v>
      </c>
      <c r="BH291" t="s">
        <v>98</v>
      </c>
      <c r="BI291">
        <v>7</v>
      </c>
      <c r="BJ291" t="s">
        <v>107</v>
      </c>
      <c r="BK291">
        <v>0</v>
      </c>
      <c r="BL291" t="s">
        <v>83</v>
      </c>
      <c r="BM291" t="s">
        <v>127</v>
      </c>
      <c r="BN291">
        <v>2003</v>
      </c>
      <c r="BO291" t="s">
        <v>102</v>
      </c>
      <c r="BP291">
        <v>1</v>
      </c>
      <c r="BQ291">
        <v>384</v>
      </c>
      <c r="BR291" t="s">
        <v>98</v>
      </c>
      <c r="BS291" t="s">
        <v>98</v>
      </c>
      <c r="BT291" t="s">
        <v>105</v>
      </c>
      <c r="BU291">
        <v>0</v>
      </c>
      <c r="BV291">
        <v>0</v>
      </c>
      <c r="BW291">
        <v>0</v>
      </c>
      <c r="BX291">
        <v>0</v>
      </c>
      <c r="BY291">
        <v>259</v>
      </c>
      <c r="BZ291">
        <v>0</v>
      </c>
      <c r="CA291" t="s">
        <v>83</v>
      </c>
      <c r="CB291" t="s">
        <v>83</v>
      </c>
      <c r="CC291" t="s">
        <v>83</v>
      </c>
      <c r="CD291">
        <v>0</v>
      </c>
      <c r="CE291">
        <v>7</v>
      </c>
      <c r="CF291">
        <v>2007</v>
      </c>
      <c r="CG291" t="str">
        <f t="shared" si="34"/>
        <v>7/2007</v>
      </c>
      <c r="CH291" t="s">
        <v>110</v>
      </c>
      <c r="CI291" t="s">
        <v>111</v>
      </c>
      <c r="CJ291" s="1">
        <v>153575</v>
      </c>
    </row>
    <row r="292" spans="1:88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 t="str">
        <f t="shared" si="30"/>
        <v>2000's</v>
      </c>
      <c r="V292">
        <v>2006</v>
      </c>
      <c r="W292">
        <f t="shared" si="28"/>
        <v>0</v>
      </c>
      <c r="X292" t="str">
        <f t="shared" si="29"/>
        <v>N</v>
      </c>
      <c r="Y292" t="str">
        <f t="shared" si="31"/>
        <v>Y</v>
      </c>
      <c r="Z292" t="str">
        <f t="shared" si="32"/>
        <v>Y</v>
      </c>
      <c r="AA292" t="str">
        <f t="shared" si="33"/>
        <v>Y</v>
      </c>
      <c r="AB292" t="s">
        <v>93</v>
      </c>
      <c r="AC292" t="s">
        <v>94</v>
      </c>
      <c r="AD292" t="s">
        <v>95</v>
      </c>
      <c r="AE292" t="s">
        <v>95</v>
      </c>
      <c r="AF292" t="s">
        <v>117</v>
      </c>
      <c r="AG292">
        <v>0</v>
      </c>
      <c r="AH292" t="s">
        <v>97</v>
      </c>
      <c r="AI292" t="s">
        <v>98</v>
      </c>
      <c r="AJ292" t="s">
        <v>99</v>
      </c>
      <c r="AK292" t="s">
        <v>97</v>
      </c>
      <c r="AL292" t="s">
        <v>98</v>
      </c>
      <c r="AM292" t="s">
        <v>130</v>
      </c>
      <c r="AN292" t="s">
        <v>102</v>
      </c>
      <c r="AO292">
        <v>0</v>
      </c>
      <c r="AP292" t="s">
        <v>102</v>
      </c>
      <c r="AQ292">
        <v>0</v>
      </c>
      <c r="AR292">
        <v>1079</v>
      </c>
      <c r="AS292">
        <v>1079</v>
      </c>
      <c r="AT292" t="s">
        <v>103</v>
      </c>
      <c r="AU292" t="s">
        <v>104</v>
      </c>
      <c r="AV292" t="s">
        <v>105</v>
      </c>
      <c r="AW292" t="s">
        <v>106</v>
      </c>
      <c r="AX292">
        <v>1079</v>
      </c>
      <c r="AY292">
        <v>840</v>
      </c>
      <c r="AZ292">
        <v>0</v>
      </c>
      <c r="BA292">
        <v>1919</v>
      </c>
      <c r="BB292">
        <v>0</v>
      </c>
      <c r="BC292">
        <v>0</v>
      </c>
      <c r="BD292">
        <v>2</v>
      </c>
      <c r="BE292">
        <v>1</v>
      </c>
      <c r="BF292">
        <v>3</v>
      </c>
      <c r="BG292">
        <v>1</v>
      </c>
      <c r="BH292" t="s">
        <v>97</v>
      </c>
      <c r="BI292">
        <v>8</v>
      </c>
      <c r="BJ292" t="s">
        <v>107</v>
      </c>
      <c r="BK292">
        <v>1</v>
      </c>
      <c r="BL292" t="s">
        <v>97</v>
      </c>
      <c r="BM292" t="s">
        <v>108</v>
      </c>
      <c r="BN292">
        <v>2006</v>
      </c>
      <c r="BO292" t="s">
        <v>109</v>
      </c>
      <c r="BP292">
        <v>2</v>
      </c>
      <c r="BQ292">
        <v>685</v>
      </c>
      <c r="BR292" t="s">
        <v>97</v>
      </c>
      <c r="BS292" t="s">
        <v>98</v>
      </c>
      <c r="BT292" t="s">
        <v>105</v>
      </c>
      <c r="BU292">
        <v>0</v>
      </c>
      <c r="BV292">
        <v>51</v>
      </c>
      <c r="BW292">
        <v>0</v>
      </c>
      <c r="BX292">
        <v>0</v>
      </c>
      <c r="BY292">
        <v>0</v>
      </c>
      <c r="BZ292">
        <v>0</v>
      </c>
      <c r="CA292" t="s">
        <v>83</v>
      </c>
      <c r="CB292" t="s">
        <v>83</v>
      </c>
      <c r="CC292" t="s">
        <v>83</v>
      </c>
      <c r="CD292">
        <v>0</v>
      </c>
      <c r="CE292">
        <v>7</v>
      </c>
      <c r="CF292">
        <v>2006</v>
      </c>
      <c r="CG292" t="str">
        <f t="shared" si="34"/>
        <v>7/2006</v>
      </c>
      <c r="CH292" t="s">
        <v>158</v>
      </c>
      <c r="CI292" t="s">
        <v>159</v>
      </c>
      <c r="CJ292" s="1">
        <v>233230</v>
      </c>
    </row>
    <row r="293" spans="1:88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 t="str">
        <f t="shared" si="30"/>
        <v>10's</v>
      </c>
      <c r="V293">
        <v>2000</v>
      </c>
      <c r="W293">
        <f t="shared" si="28"/>
        <v>88</v>
      </c>
      <c r="X293" t="str">
        <f t="shared" si="29"/>
        <v>Y</v>
      </c>
      <c r="Y293" t="str">
        <f t="shared" si="31"/>
        <v>N</v>
      </c>
      <c r="Z293" t="str">
        <f t="shared" si="32"/>
        <v>Y</v>
      </c>
      <c r="AA293" t="str">
        <f t="shared" si="33"/>
        <v>Y</v>
      </c>
      <c r="AB293" t="s">
        <v>93</v>
      </c>
      <c r="AC293" t="s">
        <v>94</v>
      </c>
      <c r="AD293" t="s">
        <v>95</v>
      </c>
      <c r="AE293" t="s">
        <v>95</v>
      </c>
      <c r="AF293" t="s">
        <v>117</v>
      </c>
      <c r="AG293">
        <v>0</v>
      </c>
      <c r="AH293" t="s">
        <v>98</v>
      </c>
      <c r="AI293" t="s">
        <v>147</v>
      </c>
      <c r="AJ293" t="s">
        <v>99</v>
      </c>
      <c r="AK293" t="s">
        <v>98</v>
      </c>
      <c r="AL293" t="s">
        <v>147</v>
      </c>
      <c r="AM293" t="s">
        <v>100</v>
      </c>
      <c r="AN293" t="s">
        <v>153</v>
      </c>
      <c r="AO293">
        <v>210</v>
      </c>
      <c r="AP293" t="s">
        <v>102</v>
      </c>
      <c r="AQ293">
        <v>0</v>
      </c>
      <c r="AR293">
        <v>570</v>
      </c>
      <c r="AS293">
        <v>780</v>
      </c>
      <c r="AT293" t="s">
        <v>103</v>
      </c>
      <c r="AU293" t="s">
        <v>104</v>
      </c>
      <c r="AV293" t="s">
        <v>177</v>
      </c>
      <c r="AW293" t="s">
        <v>106</v>
      </c>
      <c r="AX293">
        <v>936</v>
      </c>
      <c r="AY293">
        <v>780</v>
      </c>
      <c r="AZ293">
        <v>0</v>
      </c>
      <c r="BA293">
        <v>1716</v>
      </c>
      <c r="BB293">
        <v>1</v>
      </c>
      <c r="BC293">
        <v>0</v>
      </c>
      <c r="BD293">
        <v>2</v>
      </c>
      <c r="BE293">
        <v>0</v>
      </c>
      <c r="BF293">
        <v>6</v>
      </c>
      <c r="BG293">
        <v>1</v>
      </c>
      <c r="BH293" t="s">
        <v>147</v>
      </c>
      <c r="BI293">
        <v>9</v>
      </c>
      <c r="BJ293" t="s">
        <v>107</v>
      </c>
      <c r="BK293">
        <v>0</v>
      </c>
      <c r="BL293" t="s">
        <v>83</v>
      </c>
      <c r="BM293" t="s">
        <v>83</v>
      </c>
      <c r="BN293" t="s">
        <v>83</v>
      </c>
      <c r="BO293" t="s">
        <v>83</v>
      </c>
      <c r="BP293">
        <v>0</v>
      </c>
      <c r="BQ293">
        <v>0</v>
      </c>
      <c r="BR293" t="s">
        <v>83</v>
      </c>
      <c r="BS293" t="s">
        <v>83</v>
      </c>
      <c r="BT293" t="s">
        <v>177</v>
      </c>
      <c r="BU293">
        <v>0</v>
      </c>
      <c r="BV293">
        <v>184</v>
      </c>
      <c r="BW293">
        <v>0</v>
      </c>
      <c r="BX293">
        <v>0</v>
      </c>
      <c r="BY293">
        <v>0</v>
      </c>
      <c r="BZ293">
        <v>0</v>
      </c>
      <c r="CA293" t="s">
        <v>83</v>
      </c>
      <c r="CB293" t="s">
        <v>83</v>
      </c>
      <c r="CC293" t="s">
        <v>83</v>
      </c>
      <c r="CD293">
        <v>0</v>
      </c>
      <c r="CE293">
        <v>3</v>
      </c>
      <c r="CF293">
        <v>2008</v>
      </c>
      <c r="CG293" t="str">
        <f t="shared" si="34"/>
        <v>3/2008</v>
      </c>
      <c r="CH293" t="s">
        <v>110</v>
      </c>
      <c r="CI293" t="s">
        <v>111</v>
      </c>
      <c r="CJ293" s="1">
        <v>135900</v>
      </c>
    </row>
    <row r="294" spans="1:88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 t="str">
        <f t="shared" si="30"/>
        <v>40's</v>
      </c>
      <c r="V294">
        <v>2008</v>
      </c>
      <c r="W294">
        <f t="shared" si="28"/>
        <v>59</v>
      </c>
      <c r="X294" t="str">
        <f t="shared" si="29"/>
        <v>Y</v>
      </c>
      <c r="Y294" t="str">
        <f t="shared" si="31"/>
        <v>Y</v>
      </c>
      <c r="Z294" t="str">
        <f t="shared" si="32"/>
        <v>Y</v>
      </c>
      <c r="AA294" t="str">
        <f t="shared" si="33"/>
        <v>Y</v>
      </c>
      <c r="AB294" t="s">
        <v>93</v>
      </c>
      <c r="AC294" t="s">
        <v>94</v>
      </c>
      <c r="AD294" t="s">
        <v>124</v>
      </c>
      <c r="AE294" t="s">
        <v>124</v>
      </c>
      <c r="AF294" t="s">
        <v>117</v>
      </c>
      <c r="AG294">
        <v>0</v>
      </c>
      <c r="AH294" t="s">
        <v>98</v>
      </c>
      <c r="AI294" t="s">
        <v>98</v>
      </c>
      <c r="AJ294" t="s">
        <v>118</v>
      </c>
      <c r="AK294" t="s">
        <v>98</v>
      </c>
      <c r="AL294" t="s">
        <v>98</v>
      </c>
      <c r="AM294" t="s">
        <v>100</v>
      </c>
      <c r="AN294" t="s">
        <v>172</v>
      </c>
      <c r="AO294">
        <v>292</v>
      </c>
      <c r="AP294" t="s">
        <v>102</v>
      </c>
      <c r="AQ294">
        <v>0</v>
      </c>
      <c r="AR294">
        <v>476</v>
      </c>
      <c r="AS294">
        <v>768</v>
      </c>
      <c r="AT294" t="s">
        <v>103</v>
      </c>
      <c r="AU294" t="s">
        <v>97</v>
      </c>
      <c r="AV294" t="s">
        <v>105</v>
      </c>
      <c r="AW294" t="s">
        <v>106</v>
      </c>
      <c r="AX294">
        <v>1148</v>
      </c>
      <c r="AY294">
        <v>568</v>
      </c>
      <c r="AZ294">
        <v>0</v>
      </c>
      <c r="BA294">
        <v>1716</v>
      </c>
      <c r="BB294">
        <v>0</v>
      </c>
      <c r="BC294">
        <v>0</v>
      </c>
      <c r="BD294">
        <v>1</v>
      </c>
      <c r="BE294">
        <v>1</v>
      </c>
      <c r="BF294">
        <v>3</v>
      </c>
      <c r="BG294">
        <v>1</v>
      </c>
      <c r="BH294" t="s">
        <v>98</v>
      </c>
      <c r="BI294">
        <v>8</v>
      </c>
      <c r="BJ294" t="s">
        <v>224</v>
      </c>
      <c r="BK294">
        <v>1</v>
      </c>
      <c r="BL294" t="s">
        <v>97</v>
      </c>
      <c r="BM294" t="s">
        <v>108</v>
      </c>
      <c r="BN294">
        <v>1949</v>
      </c>
      <c r="BO294" t="s">
        <v>102</v>
      </c>
      <c r="BP294">
        <v>1</v>
      </c>
      <c r="BQ294">
        <v>281</v>
      </c>
      <c r="BR294" t="s">
        <v>98</v>
      </c>
      <c r="BS294" t="s">
        <v>98</v>
      </c>
      <c r="BT294" t="s">
        <v>105</v>
      </c>
      <c r="BU294">
        <v>0</v>
      </c>
      <c r="BV294">
        <v>0</v>
      </c>
      <c r="BW294">
        <v>0</v>
      </c>
      <c r="BX294">
        <v>0</v>
      </c>
      <c r="BY294">
        <v>160</v>
      </c>
      <c r="BZ294">
        <v>0</v>
      </c>
      <c r="CA294" t="s">
        <v>83</v>
      </c>
      <c r="CB294" t="s">
        <v>83</v>
      </c>
      <c r="CC294" t="s">
        <v>83</v>
      </c>
      <c r="CD294">
        <v>0</v>
      </c>
      <c r="CE294">
        <v>1</v>
      </c>
      <c r="CF294">
        <v>2009</v>
      </c>
      <c r="CG294" t="str">
        <f t="shared" si="34"/>
        <v>1/2009</v>
      </c>
      <c r="CH294" t="s">
        <v>110</v>
      </c>
      <c r="CI294" t="s">
        <v>111</v>
      </c>
      <c r="CJ294" s="1">
        <v>131000</v>
      </c>
    </row>
    <row r="295" spans="1:88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 t="str">
        <f t="shared" si="30"/>
        <v>70's</v>
      </c>
      <c r="V295">
        <v>1994</v>
      </c>
      <c r="W295">
        <f t="shared" si="28"/>
        <v>17</v>
      </c>
      <c r="X295" t="str">
        <f t="shared" si="29"/>
        <v>Y</v>
      </c>
      <c r="Y295" t="str">
        <f t="shared" si="31"/>
        <v>N</v>
      </c>
      <c r="Z295" t="str">
        <f t="shared" si="32"/>
        <v>N</v>
      </c>
      <c r="AA295" t="str">
        <f t="shared" si="33"/>
        <v>N</v>
      </c>
      <c r="AB295" t="s">
        <v>93</v>
      </c>
      <c r="AC295" t="s">
        <v>94</v>
      </c>
      <c r="AD295" t="s">
        <v>161</v>
      </c>
      <c r="AE295" t="s">
        <v>161</v>
      </c>
      <c r="AF295" t="s">
        <v>96</v>
      </c>
      <c r="AG295">
        <v>34</v>
      </c>
      <c r="AH295" t="s">
        <v>98</v>
      </c>
      <c r="AI295" t="s">
        <v>98</v>
      </c>
      <c r="AJ295" t="s">
        <v>118</v>
      </c>
      <c r="AK295" t="s">
        <v>98</v>
      </c>
      <c r="AL295" t="s">
        <v>98</v>
      </c>
      <c r="AM295" t="s">
        <v>100</v>
      </c>
      <c r="AN295" t="s">
        <v>119</v>
      </c>
      <c r="AO295">
        <v>795</v>
      </c>
      <c r="AP295" t="s">
        <v>102</v>
      </c>
      <c r="AQ295">
        <v>0</v>
      </c>
      <c r="AR295">
        <v>0</v>
      </c>
      <c r="AS295">
        <v>795</v>
      </c>
      <c r="AT295" t="s">
        <v>103</v>
      </c>
      <c r="AU295" t="s">
        <v>147</v>
      </c>
      <c r="AV295" t="s">
        <v>105</v>
      </c>
      <c r="AW295" t="s">
        <v>106</v>
      </c>
      <c r="AX295">
        <v>1468</v>
      </c>
      <c r="AY295">
        <v>795</v>
      </c>
      <c r="AZ295">
        <v>0</v>
      </c>
      <c r="BA295">
        <v>2263</v>
      </c>
      <c r="BB295">
        <v>1</v>
      </c>
      <c r="BC295">
        <v>0</v>
      </c>
      <c r="BD295">
        <v>2</v>
      </c>
      <c r="BE295">
        <v>1</v>
      </c>
      <c r="BF295">
        <v>3</v>
      </c>
      <c r="BG295">
        <v>1</v>
      </c>
      <c r="BH295" t="s">
        <v>97</v>
      </c>
      <c r="BI295">
        <v>9</v>
      </c>
      <c r="BJ295" t="s">
        <v>107</v>
      </c>
      <c r="BK295">
        <v>1</v>
      </c>
      <c r="BL295" t="s">
        <v>98</v>
      </c>
      <c r="BM295" t="s">
        <v>108</v>
      </c>
      <c r="BN295">
        <v>1977</v>
      </c>
      <c r="BO295" t="s">
        <v>157</v>
      </c>
      <c r="BP295">
        <v>2</v>
      </c>
      <c r="BQ295">
        <v>539</v>
      </c>
      <c r="BR295" t="s">
        <v>98</v>
      </c>
      <c r="BS295" t="s">
        <v>98</v>
      </c>
      <c r="BT295" t="s">
        <v>105</v>
      </c>
      <c r="BU295">
        <v>0</v>
      </c>
      <c r="BV295">
        <v>250</v>
      </c>
      <c r="BW295">
        <v>0</v>
      </c>
      <c r="BX295">
        <v>0</v>
      </c>
      <c r="BY295">
        <v>0</v>
      </c>
      <c r="BZ295">
        <v>0</v>
      </c>
      <c r="CA295" t="s">
        <v>83</v>
      </c>
      <c r="CB295" t="s">
        <v>83</v>
      </c>
      <c r="CC295" t="s">
        <v>83</v>
      </c>
      <c r="CD295">
        <v>0</v>
      </c>
      <c r="CE295">
        <v>3</v>
      </c>
      <c r="CF295">
        <v>2006</v>
      </c>
      <c r="CG295" t="str">
        <f t="shared" si="34"/>
        <v>3/2006</v>
      </c>
      <c r="CH295" t="s">
        <v>110</v>
      </c>
      <c r="CI295" t="s">
        <v>111</v>
      </c>
      <c r="CJ295" s="1">
        <v>235000</v>
      </c>
    </row>
    <row r="296" spans="1:88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 t="str">
        <f t="shared" si="30"/>
        <v>50's</v>
      </c>
      <c r="V296">
        <v>1953</v>
      </c>
      <c r="W296">
        <f t="shared" si="28"/>
        <v>0</v>
      </c>
      <c r="X296" t="str">
        <f t="shared" si="29"/>
        <v>N</v>
      </c>
      <c r="Y296" t="str">
        <f t="shared" si="31"/>
        <v>N</v>
      </c>
      <c r="Z296" t="str">
        <f t="shared" si="32"/>
        <v>N</v>
      </c>
      <c r="AA296" t="str">
        <f t="shared" si="33"/>
        <v>N</v>
      </c>
      <c r="AB296" t="s">
        <v>152</v>
      </c>
      <c r="AC296" t="s">
        <v>94</v>
      </c>
      <c r="AD296" t="s">
        <v>140</v>
      </c>
      <c r="AE296" t="s">
        <v>140</v>
      </c>
      <c r="AF296" t="s">
        <v>137</v>
      </c>
      <c r="AG296">
        <v>238</v>
      </c>
      <c r="AH296" t="s">
        <v>98</v>
      </c>
      <c r="AI296" t="s">
        <v>98</v>
      </c>
      <c r="AJ296" t="s">
        <v>118</v>
      </c>
      <c r="AK296" t="s">
        <v>98</v>
      </c>
      <c r="AL296" t="s">
        <v>98</v>
      </c>
      <c r="AM296" t="s">
        <v>100</v>
      </c>
      <c r="AN296" t="s">
        <v>101</v>
      </c>
      <c r="AO296">
        <v>1285</v>
      </c>
      <c r="AP296" t="s">
        <v>102</v>
      </c>
      <c r="AQ296">
        <v>0</v>
      </c>
      <c r="AR296">
        <v>131</v>
      </c>
      <c r="AS296">
        <v>1416</v>
      </c>
      <c r="AT296" t="s">
        <v>103</v>
      </c>
      <c r="AU296" t="s">
        <v>98</v>
      </c>
      <c r="AV296" t="s">
        <v>105</v>
      </c>
      <c r="AW296" t="s">
        <v>106</v>
      </c>
      <c r="AX296">
        <v>1644</v>
      </c>
      <c r="AY296">
        <v>0</v>
      </c>
      <c r="AZ296">
        <v>0</v>
      </c>
      <c r="BA296">
        <v>1644</v>
      </c>
      <c r="BB296">
        <v>1</v>
      </c>
      <c r="BC296">
        <v>0</v>
      </c>
      <c r="BD296">
        <v>1</v>
      </c>
      <c r="BE296">
        <v>0</v>
      </c>
      <c r="BF296">
        <v>3</v>
      </c>
      <c r="BG296">
        <v>1</v>
      </c>
      <c r="BH296" t="s">
        <v>98</v>
      </c>
      <c r="BI296">
        <v>7</v>
      </c>
      <c r="BJ296" t="s">
        <v>107</v>
      </c>
      <c r="BK296">
        <v>2</v>
      </c>
      <c r="BL296" t="s">
        <v>97</v>
      </c>
      <c r="BM296" t="s">
        <v>108</v>
      </c>
      <c r="BN296">
        <v>1953</v>
      </c>
      <c r="BO296" t="s">
        <v>157</v>
      </c>
      <c r="BP296">
        <v>2</v>
      </c>
      <c r="BQ296">
        <v>418</v>
      </c>
      <c r="BR296" t="s">
        <v>98</v>
      </c>
      <c r="BS296" t="s">
        <v>98</v>
      </c>
      <c r="BT296" t="s">
        <v>105</v>
      </c>
      <c r="BU296">
        <v>110</v>
      </c>
      <c r="BV296">
        <v>0</v>
      </c>
      <c r="BW296">
        <v>0</v>
      </c>
      <c r="BX296">
        <v>0</v>
      </c>
      <c r="BY296">
        <v>0</v>
      </c>
      <c r="BZ296">
        <v>0</v>
      </c>
      <c r="CA296" t="s">
        <v>83</v>
      </c>
      <c r="CB296" t="s">
        <v>83</v>
      </c>
      <c r="CC296" t="s">
        <v>83</v>
      </c>
      <c r="CD296">
        <v>0</v>
      </c>
      <c r="CE296">
        <v>10</v>
      </c>
      <c r="CF296">
        <v>2009</v>
      </c>
      <c r="CG296" t="str">
        <f t="shared" si="34"/>
        <v>10/2009</v>
      </c>
      <c r="CH296" t="s">
        <v>110</v>
      </c>
      <c r="CI296" t="s">
        <v>111</v>
      </c>
      <c r="CJ296" s="1">
        <v>167000</v>
      </c>
    </row>
    <row r="297" spans="1:88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 t="str">
        <f t="shared" si="30"/>
        <v>80's</v>
      </c>
      <c r="V297">
        <v>1984</v>
      </c>
      <c r="W297">
        <f t="shared" si="28"/>
        <v>0</v>
      </c>
      <c r="X297" t="str">
        <f t="shared" si="29"/>
        <v>N</v>
      </c>
      <c r="Y297" t="str">
        <f t="shared" si="31"/>
        <v>N</v>
      </c>
      <c r="Z297" t="str">
        <f t="shared" si="32"/>
        <v>N</v>
      </c>
      <c r="AA297" t="str">
        <f t="shared" si="33"/>
        <v>N</v>
      </c>
      <c r="AB297" t="s">
        <v>93</v>
      </c>
      <c r="AC297" t="s">
        <v>94</v>
      </c>
      <c r="AD297" t="s">
        <v>140</v>
      </c>
      <c r="AE297" t="s">
        <v>140</v>
      </c>
      <c r="AF297" t="s">
        <v>117</v>
      </c>
      <c r="AG297">
        <v>0</v>
      </c>
      <c r="AH297" t="s">
        <v>98</v>
      </c>
      <c r="AI297" t="s">
        <v>98</v>
      </c>
      <c r="AJ297" t="s">
        <v>118</v>
      </c>
      <c r="AK297" t="s">
        <v>98</v>
      </c>
      <c r="AL297" t="s">
        <v>98</v>
      </c>
      <c r="AM297" t="s">
        <v>130</v>
      </c>
      <c r="AN297" t="s">
        <v>101</v>
      </c>
      <c r="AO297">
        <v>819</v>
      </c>
      <c r="AP297" t="s">
        <v>102</v>
      </c>
      <c r="AQ297">
        <v>0</v>
      </c>
      <c r="AR297">
        <v>184</v>
      </c>
      <c r="AS297">
        <v>1003</v>
      </c>
      <c r="AT297" t="s">
        <v>103</v>
      </c>
      <c r="AU297" t="s">
        <v>98</v>
      </c>
      <c r="AV297" t="s">
        <v>105</v>
      </c>
      <c r="AW297" t="s">
        <v>106</v>
      </c>
      <c r="AX297">
        <v>1003</v>
      </c>
      <c r="AY297">
        <v>0</v>
      </c>
      <c r="AZ297">
        <v>0</v>
      </c>
      <c r="BA297">
        <v>1003</v>
      </c>
      <c r="BB297">
        <v>1</v>
      </c>
      <c r="BC297">
        <v>0</v>
      </c>
      <c r="BD297">
        <v>1</v>
      </c>
      <c r="BE297">
        <v>0</v>
      </c>
      <c r="BF297">
        <v>3</v>
      </c>
      <c r="BG297">
        <v>1</v>
      </c>
      <c r="BH297" t="s">
        <v>98</v>
      </c>
      <c r="BI297">
        <v>6</v>
      </c>
      <c r="BJ297" t="s">
        <v>107</v>
      </c>
      <c r="BK297">
        <v>0</v>
      </c>
      <c r="BL297" t="s">
        <v>83</v>
      </c>
      <c r="BM297" t="s">
        <v>127</v>
      </c>
      <c r="BN297">
        <v>1984</v>
      </c>
      <c r="BO297" t="s">
        <v>102</v>
      </c>
      <c r="BP297">
        <v>2</v>
      </c>
      <c r="BQ297">
        <v>588</v>
      </c>
      <c r="BR297" t="s">
        <v>98</v>
      </c>
      <c r="BS297" t="s">
        <v>98</v>
      </c>
      <c r="BT297" t="s">
        <v>105</v>
      </c>
      <c r="BU297">
        <v>120</v>
      </c>
      <c r="BV297">
        <v>0</v>
      </c>
      <c r="BW297">
        <v>0</v>
      </c>
      <c r="BX297">
        <v>0</v>
      </c>
      <c r="BY297">
        <v>0</v>
      </c>
      <c r="BZ297">
        <v>0</v>
      </c>
      <c r="CA297" t="s">
        <v>83</v>
      </c>
      <c r="CB297" t="s">
        <v>165</v>
      </c>
      <c r="CC297" t="s">
        <v>83</v>
      </c>
      <c r="CD297">
        <v>0</v>
      </c>
      <c r="CE297">
        <v>3</v>
      </c>
      <c r="CF297">
        <v>2006</v>
      </c>
      <c r="CG297" t="str">
        <f t="shared" si="34"/>
        <v>3/2006</v>
      </c>
      <c r="CH297" t="s">
        <v>110</v>
      </c>
      <c r="CI297" t="s">
        <v>111</v>
      </c>
      <c r="CJ297" s="1">
        <v>142500</v>
      </c>
    </row>
    <row r="298" spans="1:88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 t="str">
        <f t="shared" si="30"/>
        <v>50's</v>
      </c>
      <c r="V298">
        <v>1950</v>
      </c>
      <c r="W298">
        <f t="shared" si="28"/>
        <v>0</v>
      </c>
      <c r="X298" t="str">
        <f t="shared" si="29"/>
        <v>N</v>
      </c>
      <c r="Y298" t="str">
        <f t="shared" si="31"/>
        <v>N</v>
      </c>
      <c r="Z298" t="str">
        <f t="shared" si="32"/>
        <v>N</v>
      </c>
      <c r="AA298" t="str">
        <f t="shared" si="33"/>
        <v>N</v>
      </c>
      <c r="AB298" t="s">
        <v>93</v>
      </c>
      <c r="AC298" t="s">
        <v>94</v>
      </c>
      <c r="AD298" t="s">
        <v>124</v>
      </c>
      <c r="AE298" t="s">
        <v>124</v>
      </c>
      <c r="AF298" t="s">
        <v>117</v>
      </c>
      <c r="AG298">
        <v>0</v>
      </c>
      <c r="AH298" t="s">
        <v>98</v>
      </c>
      <c r="AI298" t="s">
        <v>98</v>
      </c>
      <c r="AJ298" t="s">
        <v>118</v>
      </c>
      <c r="AK298" t="s">
        <v>98</v>
      </c>
      <c r="AL298" t="s">
        <v>98</v>
      </c>
      <c r="AM298" t="s">
        <v>100</v>
      </c>
      <c r="AN298" t="s">
        <v>141</v>
      </c>
      <c r="AO298">
        <v>420</v>
      </c>
      <c r="AP298" t="s">
        <v>102</v>
      </c>
      <c r="AQ298">
        <v>0</v>
      </c>
      <c r="AR298">
        <v>490</v>
      </c>
      <c r="AS298">
        <v>910</v>
      </c>
      <c r="AT298" t="s">
        <v>103</v>
      </c>
      <c r="AU298" t="s">
        <v>98</v>
      </c>
      <c r="AV298" t="s">
        <v>105</v>
      </c>
      <c r="AW298" t="s">
        <v>164</v>
      </c>
      <c r="AX298">
        <v>910</v>
      </c>
      <c r="AY298">
        <v>648</v>
      </c>
      <c r="AZ298">
        <v>0</v>
      </c>
      <c r="BA298">
        <v>1558</v>
      </c>
      <c r="BB298">
        <v>0</v>
      </c>
      <c r="BC298">
        <v>0</v>
      </c>
      <c r="BD298">
        <v>1</v>
      </c>
      <c r="BE298">
        <v>1</v>
      </c>
      <c r="BF298">
        <v>4</v>
      </c>
      <c r="BG298">
        <v>1</v>
      </c>
      <c r="BH298" t="s">
        <v>98</v>
      </c>
      <c r="BI298">
        <v>6</v>
      </c>
      <c r="BJ298" t="s">
        <v>107</v>
      </c>
      <c r="BK298">
        <v>0</v>
      </c>
      <c r="BL298" t="s">
        <v>83</v>
      </c>
      <c r="BM298" t="s">
        <v>108</v>
      </c>
      <c r="BN298">
        <v>1950</v>
      </c>
      <c r="BO298" t="s">
        <v>102</v>
      </c>
      <c r="BP298">
        <v>1</v>
      </c>
      <c r="BQ298">
        <v>282</v>
      </c>
      <c r="BR298" t="s">
        <v>98</v>
      </c>
      <c r="BS298" t="s">
        <v>98</v>
      </c>
      <c r="BT298" t="s">
        <v>105</v>
      </c>
      <c r="BU298">
        <v>289</v>
      </c>
      <c r="BV298">
        <v>0</v>
      </c>
      <c r="BW298">
        <v>0</v>
      </c>
      <c r="BX298">
        <v>0</v>
      </c>
      <c r="BY298">
        <v>0</v>
      </c>
      <c r="BZ298">
        <v>0</v>
      </c>
      <c r="CA298" t="s">
        <v>83</v>
      </c>
      <c r="CB298" t="s">
        <v>134</v>
      </c>
      <c r="CC298" t="s">
        <v>83</v>
      </c>
      <c r="CD298">
        <v>0</v>
      </c>
      <c r="CE298">
        <v>6</v>
      </c>
      <c r="CF298">
        <v>2007</v>
      </c>
      <c r="CG298" t="str">
        <f t="shared" si="34"/>
        <v>6/2007</v>
      </c>
      <c r="CH298" t="s">
        <v>110</v>
      </c>
      <c r="CI298" t="s">
        <v>111</v>
      </c>
      <c r="CJ298" s="1">
        <v>152000</v>
      </c>
    </row>
    <row r="299" spans="1:88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 t="str">
        <f t="shared" si="30"/>
        <v>90's</v>
      </c>
      <c r="V299">
        <v>1998</v>
      </c>
      <c r="W299">
        <f t="shared" si="28"/>
        <v>1</v>
      </c>
      <c r="X299" t="str">
        <f t="shared" si="29"/>
        <v>Y</v>
      </c>
      <c r="Y299" t="str">
        <f t="shared" si="31"/>
        <v>N</v>
      </c>
      <c r="Z299" t="str">
        <f t="shared" si="32"/>
        <v>N</v>
      </c>
      <c r="AA299" t="str">
        <f t="shared" si="33"/>
        <v>Y</v>
      </c>
      <c r="AB299" t="s">
        <v>152</v>
      </c>
      <c r="AC299" t="s">
        <v>94</v>
      </c>
      <c r="AD299" t="s">
        <v>95</v>
      </c>
      <c r="AE299" t="s">
        <v>95</v>
      </c>
      <c r="AF299" t="s">
        <v>96</v>
      </c>
      <c r="AG299">
        <v>1600</v>
      </c>
      <c r="AH299" t="s">
        <v>97</v>
      </c>
      <c r="AI299" t="s">
        <v>98</v>
      </c>
      <c r="AJ299" t="s">
        <v>99</v>
      </c>
      <c r="AK299" t="s">
        <v>97</v>
      </c>
      <c r="AL299" t="s">
        <v>98</v>
      </c>
      <c r="AM299" t="s">
        <v>100</v>
      </c>
      <c r="AN299" t="s">
        <v>141</v>
      </c>
      <c r="AO299">
        <v>649</v>
      </c>
      <c r="AP299" t="s">
        <v>102</v>
      </c>
      <c r="AQ299">
        <v>0</v>
      </c>
      <c r="AR299">
        <v>326</v>
      </c>
      <c r="AS299">
        <v>975</v>
      </c>
      <c r="AT299" t="s">
        <v>103</v>
      </c>
      <c r="AU299" t="s">
        <v>104</v>
      </c>
      <c r="AV299" t="s">
        <v>105</v>
      </c>
      <c r="AW299" t="s">
        <v>106</v>
      </c>
      <c r="AX299">
        <v>975</v>
      </c>
      <c r="AY299">
        <v>975</v>
      </c>
      <c r="AZ299">
        <v>0</v>
      </c>
      <c r="BA299">
        <v>1950</v>
      </c>
      <c r="BB299">
        <v>0</v>
      </c>
      <c r="BC299">
        <v>0</v>
      </c>
      <c r="BD299">
        <v>2</v>
      </c>
      <c r="BE299">
        <v>1</v>
      </c>
      <c r="BF299">
        <v>3</v>
      </c>
      <c r="BG299">
        <v>1</v>
      </c>
      <c r="BH299" t="s">
        <v>97</v>
      </c>
      <c r="BI299">
        <v>7</v>
      </c>
      <c r="BJ299" t="s">
        <v>107</v>
      </c>
      <c r="BK299">
        <v>1</v>
      </c>
      <c r="BL299" t="s">
        <v>98</v>
      </c>
      <c r="BM299" t="s">
        <v>127</v>
      </c>
      <c r="BN299">
        <v>1997</v>
      </c>
      <c r="BO299" t="s">
        <v>109</v>
      </c>
      <c r="BP299">
        <v>2</v>
      </c>
      <c r="BQ299">
        <v>576</v>
      </c>
      <c r="BR299" t="s">
        <v>98</v>
      </c>
      <c r="BS299" t="s">
        <v>98</v>
      </c>
      <c r="BT299" t="s">
        <v>105</v>
      </c>
      <c r="BU299">
        <v>0</v>
      </c>
      <c r="BV299">
        <v>10</v>
      </c>
      <c r="BW299">
        <v>0</v>
      </c>
      <c r="BX299">
        <v>0</v>
      </c>
      <c r="BY299">
        <v>198</v>
      </c>
      <c r="BZ299">
        <v>0</v>
      </c>
      <c r="CA299" t="s">
        <v>83</v>
      </c>
      <c r="CB299" t="s">
        <v>83</v>
      </c>
      <c r="CC299" t="s">
        <v>83</v>
      </c>
      <c r="CD299">
        <v>0</v>
      </c>
      <c r="CE299">
        <v>6</v>
      </c>
      <c r="CF299">
        <v>2007</v>
      </c>
      <c r="CG299" t="str">
        <f t="shared" si="34"/>
        <v>6/2007</v>
      </c>
      <c r="CH299" t="s">
        <v>110</v>
      </c>
      <c r="CI299" t="s">
        <v>111</v>
      </c>
      <c r="CJ299" s="1">
        <v>239000</v>
      </c>
    </row>
    <row r="300" spans="1:88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 t="str">
        <f t="shared" si="30"/>
        <v>60's</v>
      </c>
      <c r="V300">
        <v>1968</v>
      </c>
      <c r="W300">
        <f t="shared" si="28"/>
        <v>0</v>
      </c>
      <c r="X300" t="str">
        <f t="shared" si="29"/>
        <v>N</v>
      </c>
      <c r="Y300" t="str">
        <f t="shared" si="31"/>
        <v>N</v>
      </c>
      <c r="Z300" t="str">
        <f t="shared" si="32"/>
        <v>N</v>
      </c>
      <c r="AA300" t="str">
        <f t="shared" si="33"/>
        <v>N</v>
      </c>
      <c r="AB300" t="s">
        <v>211</v>
      </c>
      <c r="AC300" t="s">
        <v>94</v>
      </c>
      <c r="AD300" t="s">
        <v>140</v>
      </c>
      <c r="AE300" t="s">
        <v>236</v>
      </c>
      <c r="AF300" t="s">
        <v>96</v>
      </c>
      <c r="AG300">
        <v>365</v>
      </c>
      <c r="AH300" t="s">
        <v>97</v>
      </c>
      <c r="AI300" t="s">
        <v>98</v>
      </c>
      <c r="AJ300" t="s">
        <v>118</v>
      </c>
      <c r="AK300" t="s">
        <v>98</v>
      </c>
      <c r="AL300" t="s">
        <v>98</v>
      </c>
      <c r="AM300" t="s">
        <v>100</v>
      </c>
      <c r="AN300" t="s">
        <v>119</v>
      </c>
      <c r="AO300">
        <v>384</v>
      </c>
      <c r="AP300" t="s">
        <v>153</v>
      </c>
      <c r="AQ300">
        <v>175</v>
      </c>
      <c r="AR300">
        <v>143</v>
      </c>
      <c r="AS300">
        <v>702</v>
      </c>
      <c r="AT300" t="s">
        <v>103</v>
      </c>
      <c r="AU300" t="s">
        <v>97</v>
      </c>
      <c r="AV300" t="s">
        <v>105</v>
      </c>
      <c r="AW300" t="s">
        <v>106</v>
      </c>
      <c r="AX300">
        <v>1041</v>
      </c>
      <c r="AY300">
        <v>702</v>
      </c>
      <c r="AZ300">
        <v>0</v>
      </c>
      <c r="BA300">
        <v>1743</v>
      </c>
      <c r="BB300">
        <v>0</v>
      </c>
      <c r="BC300">
        <v>1</v>
      </c>
      <c r="BD300">
        <v>1</v>
      </c>
      <c r="BE300">
        <v>2</v>
      </c>
      <c r="BF300">
        <v>3</v>
      </c>
      <c r="BG300">
        <v>1</v>
      </c>
      <c r="BH300" t="s">
        <v>98</v>
      </c>
      <c r="BI300">
        <v>7</v>
      </c>
      <c r="BJ300" t="s">
        <v>107</v>
      </c>
      <c r="BK300">
        <v>1</v>
      </c>
      <c r="BL300" t="s">
        <v>97</v>
      </c>
      <c r="BM300" t="s">
        <v>108</v>
      </c>
      <c r="BN300">
        <v>1968</v>
      </c>
      <c r="BO300" t="s">
        <v>102</v>
      </c>
      <c r="BP300">
        <v>2</v>
      </c>
      <c r="BQ300">
        <v>539</v>
      </c>
      <c r="BR300" t="s">
        <v>98</v>
      </c>
      <c r="BS300" t="s">
        <v>98</v>
      </c>
      <c r="BT300" t="s">
        <v>105</v>
      </c>
      <c r="BU300">
        <v>224</v>
      </c>
      <c r="BV300">
        <v>0</v>
      </c>
      <c r="BW300">
        <v>0</v>
      </c>
      <c r="BX300">
        <v>0</v>
      </c>
      <c r="BY300">
        <v>0</v>
      </c>
      <c r="BZ300">
        <v>0</v>
      </c>
      <c r="CA300" t="s">
        <v>83</v>
      </c>
      <c r="CB300" t="s">
        <v>83</v>
      </c>
      <c r="CC300" t="s">
        <v>83</v>
      </c>
      <c r="CD300">
        <v>0</v>
      </c>
      <c r="CE300">
        <v>6</v>
      </c>
      <c r="CF300">
        <v>2007</v>
      </c>
      <c r="CG300" t="str">
        <f t="shared" si="34"/>
        <v>6/2007</v>
      </c>
      <c r="CH300" t="s">
        <v>110</v>
      </c>
      <c r="CI300" t="s">
        <v>111</v>
      </c>
      <c r="CJ300" s="1">
        <v>175000</v>
      </c>
    </row>
    <row r="301" spans="1:88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 t="str">
        <f t="shared" si="30"/>
        <v>50's</v>
      </c>
      <c r="V301">
        <v>2004</v>
      </c>
      <c r="W301">
        <f t="shared" si="28"/>
        <v>54</v>
      </c>
      <c r="X301" t="str">
        <f t="shared" si="29"/>
        <v>Y</v>
      </c>
      <c r="Y301" t="str">
        <f t="shared" si="31"/>
        <v>N</v>
      </c>
      <c r="Z301" t="str">
        <f t="shared" si="32"/>
        <v>Y</v>
      </c>
      <c r="AA301" t="str">
        <f t="shared" si="33"/>
        <v>Y</v>
      </c>
      <c r="AB301" t="s">
        <v>93</v>
      </c>
      <c r="AC301" t="s">
        <v>94</v>
      </c>
      <c r="AD301" t="s">
        <v>140</v>
      </c>
      <c r="AE301" t="s">
        <v>140</v>
      </c>
      <c r="AF301" t="s">
        <v>117</v>
      </c>
      <c r="AG301">
        <v>0</v>
      </c>
      <c r="AH301" t="s">
        <v>98</v>
      </c>
      <c r="AI301" t="s">
        <v>97</v>
      </c>
      <c r="AJ301" t="s">
        <v>118</v>
      </c>
      <c r="AK301" t="s">
        <v>98</v>
      </c>
      <c r="AL301" t="s">
        <v>98</v>
      </c>
      <c r="AM301" t="s">
        <v>100</v>
      </c>
      <c r="AN301" t="s">
        <v>102</v>
      </c>
      <c r="AO301">
        <v>0</v>
      </c>
      <c r="AP301" t="s">
        <v>102</v>
      </c>
      <c r="AQ301">
        <v>0</v>
      </c>
      <c r="AR301">
        <v>1092</v>
      </c>
      <c r="AS301">
        <v>1092</v>
      </c>
      <c r="AT301" t="s">
        <v>103</v>
      </c>
      <c r="AU301" t="s">
        <v>104</v>
      </c>
      <c r="AV301" t="s">
        <v>105</v>
      </c>
      <c r="AW301" t="s">
        <v>106</v>
      </c>
      <c r="AX301">
        <v>1152</v>
      </c>
      <c r="AY301">
        <v>0</v>
      </c>
      <c r="AZ301">
        <v>0</v>
      </c>
      <c r="BA301">
        <v>1152</v>
      </c>
      <c r="BB301">
        <v>0</v>
      </c>
      <c r="BC301">
        <v>1</v>
      </c>
      <c r="BD301">
        <v>1</v>
      </c>
      <c r="BE301">
        <v>0</v>
      </c>
      <c r="BF301">
        <v>3</v>
      </c>
      <c r="BG301">
        <v>1</v>
      </c>
      <c r="BH301" t="s">
        <v>97</v>
      </c>
      <c r="BI301">
        <v>6</v>
      </c>
      <c r="BJ301" t="s">
        <v>107</v>
      </c>
      <c r="BK301">
        <v>1</v>
      </c>
      <c r="BL301" t="s">
        <v>97</v>
      </c>
      <c r="BM301" t="s">
        <v>108</v>
      </c>
      <c r="BN301">
        <v>1950</v>
      </c>
      <c r="BO301" t="s">
        <v>102</v>
      </c>
      <c r="BP301">
        <v>1</v>
      </c>
      <c r="BQ301">
        <v>300</v>
      </c>
      <c r="BR301" t="s">
        <v>98</v>
      </c>
      <c r="BS301" t="s">
        <v>98</v>
      </c>
      <c r="BT301" t="s">
        <v>105</v>
      </c>
      <c r="BU301">
        <v>0</v>
      </c>
      <c r="BV301">
        <v>36</v>
      </c>
      <c r="BW301">
        <v>0</v>
      </c>
      <c r="BX301">
        <v>0</v>
      </c>
      <c r="BY301">
        <v>0</v>
      </c>
      <c r="BZ301">
        <v>0</v>
      </c>
      <c r="CA301" t="s">
        <v>83</v>
      </c>
      <c r="CB301" t="s">
        <v>165</v>
      </c>
      <c r="CC301" t="s">
        <v>83</v>
      </c>
      <c r="CD301">
        <v>0</v>
      </c>
      <c r="CE301">
        <v>8</v>
      </c>
      <c r="CF301">
        <v>2009</v>
      </c>
      <c r="CG301" t="str">
        <f t="shared" si="34"/>
        <v>8/2009</v>
      </c>
      <c r="CH301" t="s">
        <v>110</v>
      </c>
      <c r="CI301" t="s">
        <v>219</v>
      </c>
      <c r="CJ301" s="1">
        <v>158500</v>
      </c>
    </row>
    <row r="302" spans="1:88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 t="str">
        <f t="shared" si="30"/>
        <v>50's</v>
      </c>
      <c r="V302">
        <v>1953</v>
      </c>
      <c r="W302">
        <f t="shared" si="28"/>
        <v>0</v>
      </c>
      <c r="X302" t="str">
        <f t="shared" si="29"/>
        <v>N</v>
      </c>
      <c r="Y302" t="str">
        <f t="shared" si="31"/>
        <v>N</v>
      </c>
      <c r="Z302" t="str">
        <f t="shared" si="32"/>
        <v>N</v>
      </c>
      <c r="AA302" t="str">
        <f t="shared" si="33"/>
        <v>N</v>
      </c>
      <c r="AB302" t="s">
        <v>152</v>
      </c>
      <c r="AC302" t="s">
        <v>94</v>
      </c>
      <c r="AD302" t="s">
        <v>116</v>
      </c>
      <c r="AE302" t="s">
        <v>116</v>
      </c>
      <c r="AF302" t="s">
        <v>96</v>
      </c>
      <c r="AG302">
        <v>56</v>
      </c>
      <c r="AH302" t="s">
        <v>98</v>
      </c>
      <c r="AI302" t="s">
        <v>98</v>
      </c>
      <c r="AJ302" t="s">
        <v>118</v>
      </c>
      <c r="AK302" t="s">
        <v>98</v>
      </c>
      <c r="AL302" t="s">
        <v>98</v>
      </c>
      <c r="AM302" t="s">
        <v>121</v>
      </c>
      <c r="AN302" t="s">
        <v>141</v>
      </c>
      <c r="AO302">
        <v>841</v>
      </c>
      <c r="AP302" t="s">
        <v>102</v>
      </c>
      <c r="AQ302">
        <v>0</v>
      </c>
      <c r="AR302">
        <v>324</v>
      </c>
      <c r="AS302">
        <v>1165</v>
      </c>
      <c r="AT302" t="s">
        <v>103</v>
      </c>
      <c r="AU302" t="s">
        <v>98</v>
      </c>
      <c r="AV302" t="s">
        <v>105</v>
      </c>
      <c r="AW302" t="s">
        <v>106</v>
      </c>
      <c r="AX302">
        <v>1336</v>
      </c>
      <c r="AY302">
        <v>0</v>
      </c>
      <c r="AZ302">
        <v>0</v>
      </c>
      <c r="BA302">
        <v>1336</v>
      </c>
      <c r="BB302">
        <v>1</v>
      </c>
      <c r="BC302">
        <v>0</v>
      </c>
      <c r="BD302">
        <v>1</v>
      </c>
      <c r="BE302">
        <v>0</v>
      </c>
      <c r="BF302">
        <v>2</v>
      </c>
      <c r="BG302">
        <v>1</v>
      </c>
      <c r="BH302" t="s">
        <v>98</v>
      </c>
      <c r="BI302">
        <v>5</v>
      </c>
      <c r="BJ302" t="s">
        <v>107</v>
      </c>
      <c r="BK302">
        <v>2</v>
      </c>
      <c r="BL302" t="s">
        <v>97</v>
      </c>
      <c r="BM302" t="s">
        <v>108</v>
      </c>
      <c r="BN302">
        <v>1953</v>
      </c>
      <c r="BO302" t="s">
        <v>102</v>
      </c>
      <c r="BP302">
        <v>1</v>
      </c>
      <c r="BQ302">
        <v>375</v>
      </c>
      <c r="BR302" t="s">
        <v>98</v>
      </c>
      <c r="BS302" t="s">
        <v>98</v>
      </c>
      <c r="BT302" t="s">
        <v>105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 t="s">
        <v>83</v>
      </c>
      <c r="CB302" t="s">
        <v>83</v>
      </c>
      <c r="CC302" t="s">
        <v>83</v>
      </c>
      <c r="CD302">
        <v>0</v>
      </c>
      <c r="CE302">
        <v>6</v>
      </c>
      <c r="CF302">
        <v>2006</v>
      </c>
      <c r="CG302" t="str">
        <f t="shared" si="34"/>
        <v>6/2006</v>
      </c>
      <c r="CH302" t="s">
        <v>110</v>
      </c>
      <c r="CI302" t="s">
        <v>111</v>
      </c>
      <c r="CJ302" s="1">
        <v>157000</v>
      </c>
    </row>
    <row r="303" spans="1:88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 t="str">
        <f t="shared" si="30"/>
        <v>90's</v>
      </c>
      <c r="V303">
        <v>1999</v>
      </c>
      <c r="W303">
        <f t="shared" si="28"/>
        <v>1</v>
      </c>
      <c r="X303" t="str">
        <f t="shared" si="29"/>
        <v>Y</v>
      </c>
      <c r="Y303" t="str">
        <f t="shared" si="31"/>
        <v>N</v>
      </c>
      <c r="Z303" t="str">
        <f t="shared" si="32"/>
        <v>N</v>
      </c>
      <c r="AA303" t="str">
        <f t="shared" si="33"/>
        <v>Y</v>
      </c>
      <c r="AB303" t="s">
        <v>93</v>
      </c>
      <c r="AC303" t="s">
        <v>94</v>
      </c>
      <c r="AD303" t="s">
        <v>95</v>
      </c>
      <c r="AE303" t="s">
        <v>95</v>
      </c>
      <c r="AF303" t="s">
        <v>117</v>
      </c>
      <c r="AG303">
        <v>0</v>
      </c>
      <c r="AH303" t="s">
        <v>97</v>
      </c>
      <c r="AI303" t="s">
        <v>98</v>
      </c>
      <c r="AJ303" t="s">
        <v>99</v>
      </c>
      <c r="AK303" t="s">
        <v>97</v>
      </c>
      <c r="AL303" t="s">
        <v>98</v>
      </c>
      <c r="AM303" t="s">
        <v>100</v>
      </c>
      <c r="AN303" t="s">
        <v>101</v>
      </c>
      <c r="AO303">
        <v>281</v>
      </c>
      <c r="AP303" t="s">
        <v>102</v>
      </c>
      <c r="AQ303">
        <v>0</v>
      </c>
      <c r="AR303">
        <v>747</v>
      </c>
      <c r="AS303">
        <v>1028</v>
      </c>
      <c r="AT303" t="s">
        <v>103</v>
      </c>
      <c r="AU303" t="s">
        <v>104</v>
      </c>
      <c r="AV303" t="s">
        <v>105</v>
      </c>
      <c r="AW303" t="s">
        <v>106</v>
      </c>
      <c r="AX303">
        <v>1210</v>
      </c>
      <c r="AY303">
        <v>1242</v>
      </c>
      <c r="AZ303">
        <v>0</v>
      </c>
      <c r="BA303">
        <v>2452</v>
      </c>
      <c r="BB303">
        <v>0</v>
      </c>
      <c r="BC303">
        <v>0</v>
      </c>
      <c r="BD303">
        <v>2</v>
      </c>
      <c r="BE303">
        <v>1</v>
      </c>
      <c r="BF303">
        <v>4</v>
      </c>
      <c r="BG303">
        <v>1</v>
      </c>
      <c r="BH303" t="s">
        <v>97</v>
      </c>
      <c r="BI303">
        <v>9</v>
      </c>
      <c r="BJ303" t="s">
        <v>107</v>
      </c>
      <c r="BK303">
        <v>1</v>
      </c>
      <c r="BL303" t="s">
        <v>98</v>
      </c>
      <c r="BM303" t="s">
        <v>156</v>
      </c>
      <c r="BN303">
        <v>1998</v>
      </c>
      <c r="BO303" t="s">
        <v>157</v>
      </c>
      <c r="BP303">
        <v>2</v>
      </c>
      <c r="BQ303">
        <v>683</v>
      </c>
      <c r="BR303" t="s">
        <v>98</v>
      </c>
      <c r="BS303" t="s">
        <v>98</v>
      </c>
      <c r="BT303" t="s">
        <v>105</v>
      </c>
      <c r="BU303">
        <v>208</v>
      </c>
      <c r="BV303">
        <v>50</v>
      </c>
      <c r="BW303">
        <v>0</v>
      </c>
      <c r="BX303">
        <v>0</v>
      </c>
      <c r="BY303">
        <v>0</v>
      </c>
      <c r="BZ303">
        <v>0</v>
      </c>
      <c r="CA303" t="s">
        <v>83</v>
      </c>
      <c r="CB303" t="s">
        <v>83</v>
      </c>
      <c r="CC303" t="s">
        <v>83</v>
      </c>
      <c r="CD303">
        <v>0</v>
      </c>
      <c r="CE303">
        <v>5</v>
      </c>
      <c r="CF303">
        <v>2007</v>
      </c>
      <c r="CG303" t="str">
        <f t="shared" si="34"/>
        <v>5/2007</v>
      </c>
      <c r="CH303" t="s">
        <v>110</v>
      </c>
      <c r="CI303" t="s">
        <v>111</v>
      </c>
      <c r="CJ303" s="1">
        <v>267000</v>
      </c>
    </row>
    <row r="304" spans="1:88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 t="str">
        <f t="shared" si="30"/>
        <v>2000's</v>
      </c>
      <c r="V304">
        <v>2002</v>
      </c>
      <c r="W304">
        <f t="shared" si="28"/>
        <v>1</v>
      </c>
      <c r="X304" t="str">
        <f t="shared" si="29"/>
        <v>Y</v>
      </c>
      <c r="Y304" t="str">
        <f t="shared" si="31"/>
        <v>N</v>
      </c>
      <c r="Z304" t="str">
        <f t="shared" si="32"/>
        <v>Y</v>
      </c>
      <c r="AA304" t="str">
        <f t="shared" si="33"/>
        <v>Y</v>
      </c>
      <c r="AB304" t="s">
        <v>93</v>
      </c>
      <c r="AC304" t="s">
        <v>94</v>
      </c>
      <c r="AD304" t="s">
        <v>95</v>
      </c>
      <c r="AE304" t="s">
        <v>95</v>
      </c>
      <c r="AF304" t="s">
        <v>96</v>
      </c>
      <c r="AG304">
        <v>150</v>
      </c>
      <c r="AH304" t="s">
        <v>97</v>
      </c>
      <c r="AI304" t="s">
        <v>98</v>
      </c>
      <c r="AJ304" t="s">
        <v>99</v>
      </c>
      <c r="AK304" t="s">
        <v>97</v>
      </c>
      <c r="AL304" t="s">
        <v>98</v>
      </c>
      <c r="AM304" t="s">
        <v>100</v>
      </c>
      <c r="AN304" t="s">
        <v>102</v>
      </c>
      <c r="AO304">
        <v>0</v>
      </c>
      <c r="AP304" t="s">
        <v>102</v>
      </c>
      <c r="AQ304">
        <v>0</v>
      </c>
      <c r="AR304">
        <v>1541</v>
      </c>
      <c r="AS304">
        <v>1541</v>
      </c>
      <c r="AT304" t="s">
        <v>103</v>
      </c>
      <c r="AU304" t="s">
        <v>104</v>
      </c>
      <c r="AV304" t="s">
        <v>105</v>
      </c>
      <c r="AW304" t="s">
        <v>106</v>
      </c>
      <c r="AX304">
        <v>1541</v>
      </c>
      <c r="AY304">
        <v>0</v>
      </c>
      <c r="AZ304">
        <v>0</v>
      </c>
      <c r="BA304">
        <v>1541</v>
      </c>
      <c r="BB304">
        <v>0</v>
      </c>
      <c r="BC304">
        <v>0</v>
      </c>
      <c r="BD304">
        <v>2</v>
      </c>
      <c r="BE304">
        <v>0</v>
      </c>
      <c r="BF304">
        <v>3</v>
      </c>
      <c r="BG304">
        <v>1</v>
      </c>
      <c r="BH304" t="s">
        <v>97</v>
      </c>
      <c r="BI304">
        <v>6</v>
      </c>
      <c r="BJ304" t="s">
        <v>107</v>
      </c>
      <c r="BK304">
        <v>1</v>
      </c>
      <c r="BL304" t="s">
        <v>98</v>
      </c>
      <c r="BM304" t="s">
        <v>108</v>
      </c>
      <c r="BN304">
        <v>2001</v>
      </c>
      <c r="BO304" t="s">
        <v>109</v>
      </c>
      <c r="BP304">
        <v>3</v>
      </c>
      <c r="BQ304">
        <v>843</v>
      </c>
      <c r="BR304" t="s">
        <v>98</v>
      </c>
      <c r="BS304" t="s">
        <v>98</v>
      </c>
      <c r="BT304" t="s">
        <v>105</v>
      </c>
      <c r="BU304">
        <v>468</v>
      </c>
      <c r="BV304">
        <v>81</v>
      </c>
      <c r="BW304">
        <v>0</v>
      </c>
      <c r="BX304">
        <v>0</v>
      </c>
      <c r="BY304">
        <v>0</v>
      </c>
      <c r="BZ304">
        <v>0</v>
      </c>
      <c r="CA304" t="s">
        <v>83</v>
      </c>
      <c r="CB304" t="s">
        <v>83</v>
      </c>
      <c r="CC304" t="s">
        <v>83</v>
      </c>
      <c r="CD304">
        <v>0</v>
      </c>
      <c r="CE304">
        <v>1</v>
      </c>
      <c r="CF304">
        <v>2006</v>
      </c>
      <c r="CG304" t="str">
        <f t="shared" si="34"/>
        <v>1/2006</v>
      </c>
      <c r="CH304" t="s">
        <v>110</v>
      </c>
      <c r="CI304" t="s">
        <v>111</v>
      </c>
      <c r="CJ304" s="1">
        <v>205000</v>
      </c>
    </row>
    <row r="305" spans="1:88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 t="str">
        <f t="shared" si="30"/>
        <v>70's</v>
      </c>
      <c r="V305">
        <v>1972</v>
      </c>
      <c r="W305">
        <f t="shared" si="28"/>
        <v>0</v>
      </c>
      <c r="X305" t="str">
        <f t="shared" si="29"/>
        <v>N</v>
      </c>
      <c r="Y305" t="str">
        <f t="shared" si="31"/>
        <v>N</v>
      </c>
      <c r="Z305" t="str">
        <f t="shared" si="32"/>
        <v>N</v>
      </c>
      <c r="AA305" t="str">
        <f t="shared" si="33"/>
        <v>N</v>
      </c>
      <c r="AB305" t="s">
        <v>93</v>
      </c>
      <c r="AC305" t="s">
        <v>94</v>
      </c>
      <c r="AD305" t="s">
        <v>95</v>
      </c>
      <c r="AE305" t="s">
        <v>95</v>
      </c>
      <c r="AF305" t="s">
        <v>117</v>
      </c>
      <c r="AG305">
        <v>0</v>
      </c>
      <c r="AH305" t="s">
        <v>98</v>
      </c>
      <c r="AI305" t="s">
        <v>98</v>
      </c>
      <c r="AJ305" t="s">
        <v>99</v>
      </c>
      <c r="AK305" t="s">
        <v>98</v>
      </c>
      <c r="AL305" t="s">
        <v>98</v>
      </c>
      <c r="AM305" t="s">
        <v>100</v>
      </c>
      <c r="AN305" t="s">
        <v>119</v>
      </c>
      <c r="AO305">
        <v>894</v>
      </c>
      <c r="AP305" t="s">
        <v>102</v>
      </c>
      <c r="AQ305">
        <v>0</v>
      </c>
      <c r="AR305">
        <v>0</v>
      </c>
      <c r="AS305">
        <v>894</v>
      </c>
      <c r="AT305" t="s">
        <v>103</v>
      </c>
      <c r="AU305" t="s">
        <v>98</v>
      </c>
      <c r="AV305" t="s">
        <v>105</v>
      </c>
      <c r="AW305" t="s">
        <v>106</v>
      </c>
      <c r="AX305">
        <v>894</v>
      </c>
      <c r="AY305">
        <v>0</v>
      </c>
      <c r="AZ305">
        <v>0</v>
      </c>
      <c r="BA305">
        <v>894</v>
      </c>
      <c r="BB305">
        <v>1</v>
      </c>
      <c r="BC305">
        <v>0</v>
      </c>
      <c r="BD305">
        <v>1</v>
      </c>
      <c r="BE305">
        <v>0</v>
      </c>
      <c r="BF305">
        <v>3</v>
      </c>
      <c r="BG305">
        <v>1</v>
      </c>
      <c r="BH305" t="s">
        <v>98</v>
      </c>
      <c r="BI305">
        <v>5</v>
      </c>
      <c r="BJ305" t="s">
        <v>107</v>
      </c>
      <c r="BK305">
        <v>0</v>
      </c>
      <c r="BL305" t="s">
        <v>83</v>
      </c>
      <c r="BM305" t="s">
        <v>108</v>
      </c>
      <c r="BN305">
        <v>1975</v>
      </c>
      <c r="BO305" t="s">
        <v>102</v>
      </c>
      <c r="BP305">
        <v>2</v>
      </c>
      <c r="BQ305">
        <v>552</v>
      </c>
      <c r="BR305" t="s">
        <v>98</v>
      </c>
      <c r="BS305" t="s">
        <v>98</v>
      </c>
      <c r="BT305" t="s">
        <v>105</v>
      </c>
      <c r="BU305">
        <v>256</v>
      </c>
      <c r="BV305">
        <v>0</v>
      </c>
      <c r="BW305">
        <v>0</v>
      </c>
      <c r="BX305">
        <v>0</v>
      </c>
      <c r="BY305">
        <v>0</v>
      </c>
      <c r="BZ305">
        <v>0</v>
      </c>
      <c r="CA305" t="s">
        <v>83</v>
      </c>
      <c r="CB305" t="s">
        <v>163</v>
      </c>
      <c r="CC305" t="s">
        <v>83</v>
      </c>
      <c r="CD305">
        <v>0</v>
      </c>
      <c r="CE305">
        <v>7</v>
      </c>
      <c r="CF305">
        <v>2006</v>
      </c>
      <c r="CG305" t="str">
        <f t="shared" si="34"/>
        <v>7/2006</v>
      </c>
      <c r="CH305" t="s">
        <v>110</v>
      </c>
      <c r="CI305" t="s">
        <v>128</v>
      </c>
      <c r="CJ305" s="1">
        <v>149900</v>
      </c>
    </row>
    <row r="306" spans="1:88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 t="str">
        <f t="shared" si="30"/>
        <v>1880's</v>
      </c>
      <c r="V306">
        <v>2002</v>
      </c>
      <c r="W306">
        <f t="shared" si="28"/>
        <v>122</v>
      </c>
      <c r="X306" t="str">
        <f t="shared" si="29"/>
        <v>Y</v>
      </c>
      <c r="Y306" t="str">
        <f t="shared" si="31"/>
        <v>N</v>
      </c>
      <c r="Z306" t="str">
        <f t="shared" si="32"/>
        <v>Y</v>
      </c>
      <c r="AA306" t="str">
        <f t="shared" si="33"/>
        <v>Y</v>
      </c>
      <c r="AB306" t="s">
        <v>93</v>
      </c>
      <c r="AC306" t="s">
        <v>94</v>
      </c>
      <c r="AD306" t="s">
        <v>180</v>
      </c>
      <c r="AE306" t="s">
        <v>181</v>
      </c>
      <c r="AF306" t="s">
        <v>117</v>
      </c>
      <c r="AG306">
        <v>0</v>
      </c>
      <c r="AH306" t="s">
        <v>98</v>
      </c>
      <c r="AI306" t="s">
        <v>98</v>
      </c>
      <c r="AJ306" t="s">
        <v>126</v>
      </c>
      <c r="AK306" t="s">
        <v>98</v>
      </c>
      <c r="AL306" t="s">
        <v>98</v>
      </c>
      <c r="AM306" t="s">
        <v>100</v>
      </c>
      <c r="AN306" t="s">
        <v>102</v>
      </c>
      <c r="AO306">
        <v>0</v>
      </c>
      <c r="AP306" t="s">
        <v>102</v>
      </c>
      <c r="AQ306">
        <v>0</v>
      </c>
      <c r="AR306">
        <v>1470</v>
      </c>
      <c r="AS306">
        <v>1470</v>
      </c>
      <c r="AT306" t="s">
        <v>103</v>
      </c>
      <c r="AU306" t="s">
        <v>104</v>
      </c>
      <c r="AV306" t="s">
        <v>105</v>
      </c>
      <c r="AW306" t="s">
        <v>106</v>
      </c>
      <c r="AX306">
        <v>1675</v>
      </c>
      <c r="AY306">
        <v>1818</v>
      </c>
      <c r="AZ306">
        <v>0</v>
      </c>
      <c r="BA306">
        <v>3493</v>
      </c>
      <c r="BB306">
        <v>0</v>
      </c>
      <c r="BC306">
        <v>0</v>
      </c>
      <c r="BD306">
        <v>3</v>
      </c>
      <c r="BE306">
        <v>0</v>
      </c>
      <c r="BF306">
        <v>3</v>
      </c>
      <c r="BG306">
        <v>1</v>
      </c>
      <c r="BH306" t="s">
        <v>97</v>
      </c>
      <c r="BI306">
        <v>10</v>
      </c>
      <c r="BJ306" t="s">
        <v>107</v>
      </c>
      <c r="BK306">
        <v>1</v>
      </c>
      <c r="BL306" t="s">
        <v>104</v>
      </c>
      <c r="BM306" t="s">
        <v>108</v>
      </c>
      <c r="BN306">
        <v>2003</v>
      </c>
      <c r="BO306" t="s">
        <v>102</v>
      </c>
      <c r="BP306">
        <v>3</v>
      </c>
      <c r="BQ306">
        <v>870</v>
      </c>
      <c r="BR306" t="s">
        <v>98</v>
      </c>
      <c r="BS306" t="s">
        <v>98</v>
      </c>
      <c r="BT306" t="s">
        <v>105</v>
      </c>
      <c r="BU306">
        <v>302</v>
      </c>
      <c r="BV306">
        <v>0</v>
      </c>
      <c r="BW306">
        <v>0</v>
      </c>
      <c r="BX306">
        <v>0</v>
      </c>
      <c r="BY306">
        <v>0</v>
      </c>
      <c r="BZ306">
        <v>0</v>
      </c>
      <c r="CA306" t="s">
        <v>83</v>
      </c>
      <c r="CB306" t="s">
        <v>83</v>
      </c>
      <c r="CC306" t="s">
        <v>83</v>
      </c>
      <c r="CD306">
        <v>0</v>
      </c>
      <c r="CE306">
        <v>5</v>
      </c>
      <c r="CF306">
        <v>2008</v>
      </c>
      <c r="CG306" t="str">
        <f t="shared" si="34"/>
        <v>5/2008</v>
      </c>
      <c r="CH306" t="s">
        <v>110</v>
      </c>
      <c r="CI306" t="s">
        <v>111</v>
      </c>
      <c r="CJ306" s="1">
        <v>295000</v>
      </c>
    </row>
    <row r="307" spans="1:88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 t="str">
        <f t="shared" si="30"/>
        <v>2000's</v>
      </c>
      <c r="V307">
        <v>2005</v>
      </c>
      <c r="W307">
        <f t="shared" si="28"/>
        <v>1</v>
      </c>
      <c r="X307" t="str">
        <f t="shared" si="29"/>
        <v>Y</v>
      </c>
      <c r="Y307" t="str">
        <f t="shared" si="31"/>
        <v>Y</v>
      </c>
      <c r="Z307" t="str">
        <f t="shared" si="32"/>
        <v>Y</v>
      </c>
      <c r="AA307" t="str">
        <f t="shared" si="33"/>
        <v>Y</v>
      </c>
      <c r="AB307" t="s">
        <v>93</v>
      </c>
      <c r="AC307" t="s">
        <v>94</v>
      </c>
      <c r="AD307" t="s">
        <v>180</v>
      </c>
      <c r="AE307" t="s">
        <v>181</v>
      </c>
      <c r="AF307" t="s">
        <v>137</v>
      </c>
      <c r="AG307">
        <v>246</v>
      </c>
      <c r="AH307" t="s">
        <v>97</v>
      </c>
      <c r="AI307" t="s">
        <v>98</v>
      </c>
      <c r="AJ307" t="s">
        <v>99</v>
      </c>
      <c r="AK307" t="s">
        <v>97</v>
      </c>
      <c r="AL307" t="s">
        <v>98</v>
      </c>
      <c r="AM307" t="s">
        <v>100</v>
      </c>
      <c r="AN307" t="s">
        <v>101</v>
      </c>
      <c r="AO307">
        <v>1464</v>
      </c>
      <c r="AP307" t="s">
        <v>102</v>
      </c>
      <c r="AQ307">
        <v>0</v>
      </c>
      <c r="AR307">
        <v>536</v>
      </c>
      <c r="AS307">
        <v>2000</v>
      </c>
      <c r="AT307" t="s">
        <v>103</v>
      </c>
      <c r="AU307" t="s">
        <v>104</v>
      </c>
      <c r="AV307" t="s">
        <v>105</v>
      </c>
      <c r="AW307" t="s">
        <v>106</v>
      </c>
      <c r="AX307">
        <v>2000</v>
      </c>
      <c r="AY307">
        <v>0</v>
      </c>
      <c r="AZ307">
        <v>0</v>
      </c>
      <c r="BA307">
        <v>2000</v>
      </c>
      <c r="BB307">
        <v>1</v>
      </c>
      <c r="BC307">
        <v>0</v>
      </c>
      <c r="BD307">
        <v>2</v>
      </c>
      <c r="BE307">
        <v>0</v>
      </c>
      <c r="BF307">
        <v>3</v>
      </c>
      <c r="BG307">
        <v>1</v>
      </c>
      <c r="BH307" t="s">
        <v>97</v>
      </c>
      <c r="BI307">
        <v>8</v>
      </c>
      <c r="BJ307" t="s">
        <v>107</v>
      </c>
      <c r="BK307">
        <v>0</v>
      </c>
      <c r="BL307" t="s">
        <v>83</v>
      </c>
      <c r="BM307" t="s">
        <v>108</v>
      </c>
      <c r="BN307">
        <v>2004</v>
      </c>
      <c r="BO307" t="s">
        <v>157</v>
      </c>
      <c r="BP307">
        <v>3</v>
      </c>
      <c r="BQ307">
        <v>888</v>
      </c>
      <c r="BR307" t="s">
        <v>98</v>
      </c>
      <c r="BS307" t="s">
        <v>98</v>
      </c>
      <c r="BT307" t="s">
        <v>105</v>
      </c>
      <c r="BU307">
        <v>168</v>
      </c>
      <c r="BV307">
        <v>0</v>
      </c>
      <c r="BW307">
        <v>0</v>
      </c>
      <c r="BX307">
        <v>0</v>
      </c>
      <c r="BY307">
        <v>0</v>
      </c>
      <c r="BZ307">
        <v>0</v>
      </c>
      <c r="CA307" t="s">
        <v>83</v>
      </c>
      <c r="CB307" t="s">
        <v>83</v>
      </c>
      <c r="CC307" t="s">
        <v>83</v>
      </c>
      <c r="CD307">
        <v>0</v>
      </c>
      <c r="CE307">
        <v>7</v>
      </c>
      <c r="CF307">
        <v>2007</v>
      </c>
      <c r="CG307" t="str">
        <f t="shared" si="34"/>
        <v>7/2007</v>
      </c>
      <c r="CH307" t="s">
        <v>110</v>
      </c>
      <c r="CI307" t="s">
        <v>111</v>
      </c>
      <c r="CJ307" s="1">
        <v>305900</v>
      </c>
    </row>
    <row r="308" spans="1:88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 t="str">
        <f t="shared" si="30"/>
        <v>90's</v>
      </c>
      <c r="V308">
        <v>1991</v>
      </c>
      <c r="W308">
        <f t="shared" si="28"/>
        <v>1</v>
      </c>
      <c r="X308" t="str">
        <f t="shared" si="29"/>
        <v>Y</v>
      </c>
      <c r="Y308" t="str">
        <f t="shared" si="31"/>
        <v>N</v>
      </c>
      <c r="Z308" t="str">
        <f t="shared" si="32"/>
        <v>N</v>
      </c>
      <c r="AA308" t="str">
        <f t="shared" si="33"/>
        <v>N</v>
      </c>
      <c r="AB308" t="s">
        <v>93</v>
      </c>
      <c r="AC308" t="s">
        <v>94</v>
      </c>
      <c r="AD308" t="s">
        <v>140</v>
      </c>
      <c r="AE308" t="s">
        <v>161</v>
      </c>
      <c r="AF308" t="s">
        <v>96</v>
      </c>
      <c r="AG308">
        <v>246</v>
      </c>
      <c r="AH308" t="s">
        <v>97</v>
      </c>
      <c r="AI308" t="s">
        <v>98</v>
      </c>
      <c r="AJ308" t="s">
        <v>118</v>
      </c>
      <c r="AK308" t="s">
        <v>97</v>
      </c>
      <c r="AL308" t="s">
        <v>98</v>
      </c>
      <c r="AM308" t="s">
        <v>100</v>
      </c>
      <c r="AN308" t="s">
        <v>119</v>
      </c>
      <c r="AO308">
        <v>700</v>
      </c>
      <c r="AP308" t="s">
        <v>102</v>
      </c>
      <c r="AQ308">
        <v>0</v>
      </c>
      <c r="AR308">
        <v>0</v>
      </c>
      <c r="AS308">
        <v>700</v>
      </c>
      <c r="AT308" t="s">
        <v>103</v>
      </c>
      <c r="AU308" t="s">
        <v>97</v>
      </c>
      <c r="AV308" t="s">
        <v>105</v>
      </c>
      <c r="AW308" t="s">
        <v>106</v>
      </c>
      <c r="AX308">
        <v>1122</v>
      </c>
      <c r="AY308">
        <v>1121</v>
      </c>
      <c r="AZ308">
        <v>0</v>
      </c>
      <c r="BA308">
        <v>2243</v>
      </c>
      <c r="BB308">
        <v>1</v>
      </c>
      <c r="BC308">
        <v>0</v>
      </c>
      <c r="BD308">
        <v>2</v>
      </c>
      <c r="BE308">
        <v>1</v>
      </c>
      <c r="BF308">
        <v>4</v>
      </c>
      <c r="BG308">
        <v>1</v>
      </c>
      <c r="BH308" t="s">
        <v>97</v>
      </c>
      <c r="BI308">
        <v>8</v>
      </c>
      <c r="BJ308" t="s">
        <v>107</v>
      </c>
      <c r="BK308">
        <v>1</v>
      </c>
      <c r="BL308" t="s">
        <v>98</v>
      </c>
      <c r="BM308" t="s">
        <v>108</v>
      </c>
      <c r="BN308">
        <v>1990</v>
      </c>
      <c r="BO308" t="s">
        <v>109</v>
      </c>
      <c r="BP308">
        <v>3</v>
      </c>
      <c r="BQ308">
        <v>746</v>
      </c>
      <c r="BR308" t="s">
        <v>98</v>
      </c>
      <c r="BS308" t="s">
        <v>98</v>
      </c>
      <c r="BT308" t="s">
        <v>105</v>
      </c>
      <c r="BU308">
        <v>127</v>
      </c>
      <c r="BV308">
        <v>44</v>
      </c>
      <c r="BW308">
        <v>224</v>
      </c>
      <c r="BX308">
        <v>0</v>
      </c>
      <c r="BY308">
        <v>0</v>
      </c>
      <c r="BZ308">
        <v>0</v>
      </c>
      <c r="CA308" t="s">
        <v>83</v>
      </c>
      <c r="CB308" t="s">
        <v>83</v>
      </c>
      <c r="CC308" t="s">
        <v>83</v>
      </c>
      <c r="CD308">
        <v>0</v>
      </c>
      <c r="CE308">
        <v>6</v>
      </c>
      <c r="CF308">
        <v>2007</v>
      </c>
      <c r="CG308" t="str">
        <f t="shared" si="34"/>
        <v>6/2007</v>
      </c>
      <c r="CH308" t="s">
        <v>110</v>
      </c>
      <c r="CI308" t="s">
        <v>111</v>
      </c>
      <c r="CJ308" s="1">
        <v>225000</v>
      </c>
    </row>
    <row r="309" spans="1:88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 t="str">
        <f t="shared" si="30"/>
        <v>20's</v>
      </c>
      <c r="V309">
        <v>1950</v>
      </c>
      <c r="W309">
        <f t="shared" si="28"/>
        <v>30</v>
      </c>
      <c r="X309" t="str">
        <f t="shared" si="29"/>
        <v>Y</v>
      </c>
      <c r="Y309" t="str">
        <f t="shared" si="31"/>
        <v>N</v>
      </c>
      <c r="Z309" t="str">
        <f t="shared" si="32"/>
        <v>N</v>
      </c>
      <c r="AA309" t="str">
        <f t="shared" si="33"/>
        <v>N</v>
      </c>
      <c r="AB309" t="s">
        <v>93</v>
      </c>
      <c r="AC309" t="s">
        <v>94</v>
      </c>
      <c r="AD309" t="s">
        <v>116</v>
      </c>
      <c r="AE309" t="s">
        <v>116</v>
      </c>
      <c r="AF309" t="s">
        <v>117</v>
      </c>
      <c r="AG309">
        <v>0</v>
      </c>
      <c r="AH309" t="s">
        <v>98</v>
      </c>
      <c r="AI309" t="s">
        <v>147</v>
      </c>
      <c r="AJ309" t="s">
        <v>118</v>
      </c>
      <c r="AK309" t="s">
        <v>98</v>
      </c>
      <c r="AL309" t="s">
        <v>98</v>
      </c>
      <c r="AM309" t="s">
        <v>100</v>
      </c>
      <c r="AN309" t="s">
        <v>102</v>
      </c>
      <c r="AO309">
        <v>0</v>
      </c>
      <c r="AP309" t="s">
        <v>102</v>
      </c>
      <c r="AQ309">
        <v>0</v>
      </c>
      <c r="AR309">
        <v>319</v>
      </c>
      <c r="AS309">
        <v>319</v>
      </c>
      <c r="AT309" t="s">
        <v>103</v>
      </c>
      <c r="AU309" t="s">
        <v>98</v>
      </c>
      <c r="AV309" t="s">
        <v>105</v>
      </c>
      <c r="AW309" t="s">
        <v>164</v>
      </c>
      <c r="AX309">
        <v>1035</v>
      </c>
      <c r="AY309">
        <v>371</v>
      </c>
      <c r="AZ309">
        <v>0</v>
      </c>
      <c r="BA309">
        <v>1406</v>
      </c>
      <c r="BB309">
        <v>0</v>
      </c>
      <c r="BC309">
        <v>0</v>
      </c>
      <c r="BD309">
        <v>1</v>
      </c>
      <c r="BE309">
        <v>0</v>
      </c>
      <c r="BF309">
        <v>3</v>
      </c>
      <c r="BG309">
        <v>1</v>
      </c>
      <c r="BH309" t="s">
        <v>147</v>
      </c>
      <c r="BI309">
        <v>6</v>
      </c>
      <c r="BJ309" t="s">
        <v>107</v>
      </c>
      <c r="BK309">
        <v>0</v>
      </c>
      <c r="BL309" t="s">
        <v>83</v>
      </c>
      <c r="BM309" t="s">
        <v>83</v>
      </c>
      <c r="BN309" t="s">
        <v>83</v>
      </c>
      <c r="BO309" t="s">
        <v>83</v>
      </c>
      <c r="BP309">
        <v>0</v>
      </c>
      <c r="BQ309">
        <v>0</v>
      </c>
      <c r="BR309" t="s">
        <v>83</v>
      </c>
      <c r="BS309" t="s">
        <v>83</v>
      </c>
      <c r="BT309" t="s">
        <v>177</v>
      </c>
      <c r="BU309">
        <v>0</v>
      </c>
      <c r="BV309">
        <v>144</v>
      </c>
      <c r="BW309">
        <v>0</v>
      </c>
      <c r="BX309">
        <v>0</v>
      </c>
      <c r="BY309">
        <v>0</v>
      </c>
      <c r="BZ309">
        <v>0</v>
      </c>
      <c r="CA309" t="s">
        <v>83</v>
      </c>
      <c r="CB309" t="s">
        <v>134</v>
      </c>
      <c r="CC309" t="s">
        <v>83</v>
      </c>
      <c r="CD309">
        <v>0</v>
      </c>
      <c r="CE309">
        <v>3</v>
      </c>
      <c r="CF309">
        <v>2008</v>
      </c>
      <c r="CG309" t="str">
        <f t="shared" si="34"/>
        <v>3/2008</v>
      </c>
      <c r="CH309" t="s">
        <v>110</v>
      </c>
      <c r="CI309" t="s">
        <v>111</v>
      </c>
      <c r="CJ309" s="1">
        <v>89500</v>
      </c>
    </row>
    <row r="310" spans="1:88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 t="str">
        <f t="shared" si="30"/>
        <v>40's</v>
      </c>
      <c r="V310">
        <v>1950</v>
      </c>
      <c r="W310">
        <f t="shared" si="28"/>
        <v>10</v>
      </c>
      <c r="X310" t="str">
        <f t="shared" si="29"/>
        <v>Y</v>
      </c>
      <c r="Y310" t="str">
        <f t="shared" si="31"/>
        <v>N</v>
      </c>
      <c r="Z310" t="str">
        <f t="shared" si="32"/>
        <v>N</v>
      </c>
      <c r="AA310" t="str">
        <f t="shared" si="33"/>
        <v>N</v>
      </c>
      <c r="AB310" t="s">
        <v>93</v>
      </c>
      <c r="AC310" t="s">
        <v>94</v>
      </c>
      <c r="AD310" t="s">
        <v>95</v>
      </c>
      <c r="AE310" t="s">
        <v>95</v>
      </c>
      <c r="AF310" t="s">
        <v>117</v>
      </c>
      <c r="AG310">
        <v>0</v>
      </c>
      <c r="AH310" t="s">
        <v>98</v>
      </c>
      <c r="AI310" t="s">
        <v>98</v>
      </c>
      <c r="AJ310" t="s">
        <v>118</v>
      </c>
      <c r="AK310" t="s">
        <v>98</v>
      </c>
      <c r="AL310" t="s">
        <v>98</v>
      </c>
      <c r="AM310" t="s">
        <v>100</v>
      </c>
      <c r="AN310" t="s">
        <v>141</v>
      </c>
      <c r="AO310">
        <v>262</v>
      </c>
      <c r="AP310" t="s">
        <v>102</v>
      </c>
      <c r="AQ310">
        <v>0</v>
      </c>
      <c r="AR310">
        <v>599</v>
      </c>
      <c r="AS310">
        <v>861</v>
      </c>
      <c r="AT310" t="s">
        <v>103</v>
      </c>
      <c r="AU310" t="s">
        <v>104</v>
      </c>
      <c r="AV310" t="s">
        <v>105</v>
      </c>
      <c r="AW310" t="s">
        <v>106</v>
      </c>
      <c r="AX310">
        <v>861</v>
      </c>
      <c r="AY310">
        <v>0</v>
      </c>
      <c r="AZ310">
        <v>0</v>
      </c>
      <c r="BA310">
        <v>861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1</v>
      </c>
      <c r="BH310" t="s">
        <v>98</v>
      </c>
      <c r="BI310">
        <v>4</v>
      </c>
      <c r="BJ310" t="s">
        <v>107</v>
      </c>
      <c r="BK310">
        <v>0</v>
      </c>
      <c r="BL310" t="s">
        <v>83</v>
      </c>
      <c r="BM310" t="s">
        <v>127</v>
      </c>
      <c r="BN310">
        <v>1961</v>
      </c>
      <c r="BO310" t="s">
        <v>102</v>
      </c>
      <c r="BP310">
        <v>2</v>
      </c>
      <c r="BQ310">
        <v>539</v>
      </c>
      <c r="BR310" t="s">
        <v>98</v>
      </c>
      <c r="BS310" t="s">
        <v>98</v>
      </c>
      <c r="BT310" t="s">
        <v>105</v>
      </c>
      <c r="BU310">
        <v>158</v>
      </c>
      <c r="BV310">
        <v>0</v>
      </c>
      <c r="BW310">
        <v>0</v>
      </c>
      <c r="BX310">
        <v>0</v>
      </c>
      <c r="BY310">
        <v>0</v>
      </c>
      <c r="BZ310">
        <v>0</v>
      </c>
      <c r="CA310" t="s">
        <v>83</v>
      </c>
      <c r="CB310" t="s">
        <v>83</v>
      </c>
      <c r="CC310" t="s">
        <v>83</v>
      </c>
      <c r="CD310">
        <v>0</v>
      </c>
      <c r="CE310">
        <v>3</v>
      </c>
      <c r="CF310">
        <v>2009</v>
      </c>
      <c r="CG310" t="str">
        <f t="shared" si="34"/>
        <v>3/2009</v>
      </c>
      <c r="CH310" t="s">
        <v>110</v>
      </c>
      <c r="CI310" t="s">
        <v>111</v>
      </c>
      <c r="CJ310" s="1">
        <v>82500</v>
      </c>
    </row>
    <row r="311" spans="1:88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 t="str">
        <f t="shared" si="30"/>
        <v>2000's</v>
      </c>
      <c r="V311">
        <v>2004</v>
      </c>
      <c r="W311">
        <f t="shared" si="28"/>
        <v>1</v>
      </c>
      <c r="X311" t="str">
        <f t="shared" si="29"/>
        <v>Y</v>
      </c>
      <c r="Y311" t="str">
        <f t="shared" si="31"/>
        <v>N</v>
      </c>
      <c r="Z311" t="str">
        <f t="shared" si="32"/>
        <v>Y</v>
      </c>
      <c r="AA311" t="str">
        <f t="shared" si="33"/>
        <v>Y</v>
      </c>
      <c r="AB311" t="s">
        <v>93</v>
      </c>
      <c r="AC311" t="s">
        <v>94</v>
      </c>
      <c r="AD311" t="s">
        <v>95</v>
      </c>
      <c r="AE311" t="s">
        <v>95</v>
      </c>
      <c r="AF311" t="s">
        <v>117</v>
      </c>
      <c r="AG311">
        <v>0</v>
      </c>
      <c r="AH311" t="s">
        <v>97</v>
      </c>
      <c r="AI311" t="s">
        <v>98</v>
      </c>
      <c r="AJ311" t="s">
        <v>99</v>
      </c>
      <c r="AK311" t="s">
        <v>104</v>
      </c>
      <c r="AL311" t="s">
        <v>98</v>
      </c>
      <c r="AM311" t="s">
        <v>97</v>
      </c>
      <c r="AN311" t="s">
        <v>101</v>
      </c>
      <c r="AO311">
        <v>1274</v>
      </c>
      <c r="AP311" t="s">
        <v>102</v>
      </c>
      <c r="AQ311">
        <v>0</v>
      </c>
      <c r="AR311">
        <v>622</v>
      </c>
      <c r="AS311">
        <v>1896</v>
      </c>
      <c r="AT311" t="s">
        <v>103</v>
      </c>
      <c r="AU311" t="s">
        <v>104</v>
      </c>
      <c r="AV311" t="s">
        <v>105</v>
      </c>
      <c r="AW311" t="s">
        <v>106</v>
      </c>
      <c r="AX311">
        <v>1944</v>
      </c>
      <c r="AY311">
        <v>0</v>
      </c>
      <c r="AZ311">
        <v>0</v>
      </c>
      <c r="BA311">
        <v>1944</v>
      </c>
      <c r="BB311">
        <v>1</v>
      </c>
      <c r="BC311">
        <v>0</v>
      </c>
      <c r="BD311">
        <v>2</v>
      </c>
      <c r="BE311">
        <v>0</v>
      </c>
      <c r="BF311">
        <v>3</v>
      </c>
      <c r="BG311">
        <v>1</v>
      </c>
      <c r="BH311" t="s">
        <v>104</v>
      </c>
      <c r="BI311">
        <v>8</v>
      </c>
      <c r="BJ311" t="s">
        <v>107</v>
      </c>
      <c r="BK311">
        <v>3</v>
      </c>
      <c r="BL311" t="s">
        <v>104</v>
      </c>
      <c r="BM311" t="s">
        <v>108</v>
      </c>
      <c r="BN311">
        <v>2003</v>
      </c>
      <c r="BO311" t="s">
        <v>157</v>
      </c>
      <c r="BP311">
        <v>3</v>
      </c>
      <c r="BQ311">
        <v>708</v>
      </c>
      <c r="BR311" t="s">
        <v>98</v>
      </c>
      <c r="BS311" t="s">
        <v>98</v>
      </c>
      <c r="BT311" t="s">
        <v>105</v>
      </c>
      <c r="BU311">
        <v>208</v>
      </c>
      <c r="BV311">
        <v>175</v>
      </c>
      <c r="BW311">
        <v>0</v>
      </c>
      <c r="BX311">
        <v>0</v>
      </c>
      <c r="BY311">
        <v>0</v>
      </c>
      <c r="BZ311">
        <v>0</v>
      </c>
      <c r="CA311" t="s">
        <v>83</v>
      </c>
      <c r="CB311" t="s">
        <v>83</v>
      </c>
      <c r="CC311" t="s">
        <v>83</v>
      </c>
      <c r="CD311">
        <v>0</v>
      </c>
      <c r="CE311">
        <v>11</v>
      </c>
      <c r="CF311">
        <v>2006</v>
      </c>
      <c r="CG311" t="str">
        <f t="shared" si="34"/>
        <v>11/2006</v>
      </c>
      <c r="CH311" t="s">
        <v>110</v>
      </c>
      <c r="CI311" t="s">
        <v>111</v>
      </c>
      <c r="CJ311" s="1">
        <v>360000</v>
      </c>
    </row>
    <row r="312" spans="1:88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 t="str">
        <f t="shared" si="30"/>
        <v>90's</v>
      </c>
      <c r="V312">
        <v>1994</v>
      </c>
      <c r="W312">
        <f t="shared" si="28"/>
        <v>1</v>
      </c>
      <c r="X312" t="str">
        <f t="shared" si="29"/>
        <v>Y</v>
      </c>
      <c r="Y312" t="str">
        <f t="shared" si="31"/>
        <v>N</v>
      </c>
      <c r="Z312" t="str">
        <f t="shared" si="32"/>
        <v>N</v>
      </c>
      <c r="AA312" t="str">
        <f t="shared" si="33"/>
        <v>N</v>
      </c>
      <c r="AB312" t="s">
        <v>93</v>
      </c>
      <c r="AC312" t="s">
        <v>94</v>
      </c>
      <c r="AD312" t="s">
        <v>140</v>
      </c>
      <c r="AE312" t="s">
        <v>140</v>
      </c>
      <c r="AF312" t="s">
        <v>96</v>
      </c>
      <c r="AG312">
        <v>112</v>
      </c>
      <c r="AH312" t="s">
        <v>98</v>
      </c>
      <c r="AI312" t="s">
        <v>98</v>
      </c>
      <c r="AJ312" t="s">
        <v>99</v>
      </c>
      <c r="AK312" t="s">
        <v>97</v>
      </c>
      <c r="AL312" t="s">
        <v>98</v>
      </c>
      <c r="AM312" t="s">
        <v>100</v>
      </c>
      <c r="AN312" t="s">
        <v>119</v>
      </c>
      <c r="AO312">
        <v>518</v>
      </c>
      <c r="AP312" t="s">
        <v>102</v>
      </c>
      <c r="AQ312">
        <v>0</v>
      </c>
      <c r="AR312">
        <v>179</v>
      </c>
      <c r="AS312">
        <v>697</v>
      </c>
      <c r="AT312" t="s">
        <v>103</v>
      </c>
      <c r="AU312" t="s">
        <v>97</v>
      </c>
      <c r="AV312" t="s">
        <v>105</v>
      </c>
      <c r="AW312" t="s">
        <v>106</v>
      </c>
      <c r="AX312">
        <v>697</v>
      </c>
      <c r="AY312">
        <v>804</v>
      </c>
      <c r="AZ312">
        <v>0</v>
      </c>
      <c r="BA312">
        <v>1501</v>
      </c>
      <c r="BB312">
        <v>0</v>
      </c>
      <c r="BC312">
        <v>0</v>
      </c>
      <c r="BD312">
        <v>2</v>
      </c>
      <c r="BE312">
        <v>1</v>
      </c>
      <c r="BF312">
        <v>3</v>
      </c>
      <c r="BG312">
        <v>1</v>
      </c>
      <c r="BH312" t="s">
        <v>97</v>
      </c>
      <c r="BI312">
        <v>6</v>
      </c>
      <c r="BJ312" t="s">
        <v>107</v>
      </c>
      <c r="BK312">
        <v>1</v>
      </c>
      <c r="BL312" t="s">
        <v>98</v>
      </c>
      <c r="BM312" t="s">
        <v>108</v>
      </c>
      <c r="BN312">
        <v>1993</v>
      </c>
      <c r="BO312" t="s">
        <v>157</v>
      </c>
      <c r="BP312">
        <v>2</v>
      </c>
      <c r="BQ312">
        <v>420</v>
      </c>
      <c r="BR312" t="s">
        <v>98</v>
      </c>
      <c r="BS312" t="s">
        <v>98</v>
      </c>
      <c r="BT312" t="s">
        <v>105</v>
      </c>
      <c r="BU312">
        <v>190</v>
      </c>
      <c r="BV312">
        <v>63</v>
      </c>
      <c r="BW312">
        <v>0</v>
      </c>
      <c r="BX312">
        <v>0</v>
      </c>
      <c r="BY312">
        <v>0</v>
      </c>
      <c r="BZ312">
        <v>0</v>
      </c>
      <c r="CA312" t="s">
        <v>83</v>
      </c>
      <c r="CB312" t="s">
        <v>83</v>
      </c>
      <c r="CC312" t="s">
        <v>83</v>
      </c>
      <c r="CD312">
        <v>0</v>
      </c>
      <c r="CE312">
        <v>5</v>
      </c>
      <c r="CF312">
        <v>2006</v>
      </c>
      <c r="CG312" t="str">
        <f t="shared" si="34"/>
        <v>5/2006</v>
      </c>
      <c r="CH312" t="s">
        <v>110</v>
      </c>
      <c r="CI312" t="s">
        <v>111</v>
      </c>
      <c r="CJ312" s="1">
        <v>165600</v>
      </c>
    </row>
    <row r="313" spans="1:88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 t="str">
        <f t="shared" si="30"/>
        <v>40's</v>
      </c>
      <c r="V313">
        <v>2002</v>
      </c>
      <c r="W313">
        <f t="shared" si="28"/>
        <v>54</v>
      </c>
      <c r="X313" t="str">
        <f t="shared" si="29"/>
        <v>Y</v>
      </c>
      <c r="Y313" t="str">
        <f t="shared" si="31"/>
        <v>N</v>
      </c>
      <c r="Z313" t="str">
        <f t="shared" si="32"/>
        <v>Y</v>
      </c>
      <c r="AA313" t="str">
        <f t="shared" si="33"/>
        <v>Y</v>
      </c>
      <c r="AB313" t="s">
        <v>93</v>
      </c>
      <c r="AC313" t="s">
        <v>94</v>
      </c>
      <c r="AD313" t="s">
        <v>95</v>
      </c>
      <c r="AE313" t="s">
        <v>95</v>
      </c>
      <c r="AF313" t="s">
        <v>117</v>
      </c>
      <c r="AG313">
        <v>0</v>
      </c>
      <c r="AH313" t="s">
        <v>98</v>
      </c>
      <c r="AI313" t="s">
        <v>97</v>
      </c>
      <c r="AJ313" t="s">
        <v>118</v>
      </c>
      <c r="AK313" t="s">
        <v>98</v>
      </c>
      <c r="AL313" t="s">
        <v>98</v>
      </c>
      <c r="AM313" t="s">
        <v>100</v>
      </c>
      <c r="AN313" t="s">
        <v>119</v>
      </c>
      <c r="AO313">
        <v>680</v>
      </c>
      <c r="AP313" t="s">
        <v>102</v>
      </c>
      <c r="AQ313">
        <v>0</v>
      </c>
      <c r="AR313">
        <v>292</v>
      </c>
      <c r="AS313">
        <v>972</v>
      </c>
      <c r="AT313" t="s">
        <v>103</v>
      </c>
      <c r="AU313" t="s">
        <v>104</v>
      </c>
      <c r="AV313" t="s">
        <v>105</v>
      </c>
      <c r="AW313" t="s">
        <v>106</v>
      </c>
      <c r="AX313">
        <v>972</v>
      </c>
      <c r="AY313">
        <v>0</v>
      </c>
      <c r="AZ313">
        <v>0</v>
      </c>
      <c r="BA313">
        <v>972</v>
      </c>
      <c r="BB313">
        <v>1</v>
      </c>
      <c r="BC313">
        <v>0</v>
      </c>
      <c r="BD313">
        <v>1</v>
      </c>
      <c r="BE313">
        <v>0</v>
      </c>
      <c r="BF313">
        <v>2</v>
      </c>
      <c r="BG313">
        <v>1</v>
      </c>
      <c r="BH313" t="s">
        <v>98</v>
      </c>
      <c r="BI313">
        <v>5</v>
      </c>
      <c r="BJ313" t="s">
        <v>107</v>
      </c>
      <c r="BK313">
        <v>1</v>
      </c>
      <c r="BL313" t="s">
        <v>97</v>
      </c>
      <c r="BM313" t="s">
        <v>127</v>
      </c>
      <c r="BN313">
        <v>1948</v>
      </c>
      <c r="BO313" t="s">
        <v>102</v>
      </c>
      <c r="BP313">
        <v>1</v>
      </c>
      <c r="BQ313">
        <v>240</v>
      </c>
      <c r="BR313" t="s">
        <v>98</v>
      </c>
      <c r="BS313" t="s">
        <v>98</v>
      </c>
      <c r="BT313" t="s">
        <v>105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 t="s">
        <v>83</v>
      </c>
      <c r="CB313" t="s">
        <v>83</v>
      </c>
      <c r="CC313" t="s">
        <v>83</v>
      </c>
      <c r="CD313">
        <v>0</v>
      </c>
      <c r="CE313">
        <v>5</v>
      </c>
      <c r="CF313">
        <v>2009</v>
      </c>
      <c r="CG313" t="str">
        <f t="shared" si="34"/>
        <v>5/2009</v>
      </c>
      <c r="CH313" t="s">
        <v>110</v>
      </c>
      <c r="CI313" t="s">
        <v>111</v>
      </c>
      <c r="CJ313" s="1">
        <v>132000</v>
      </c>
    </row>
    <row r="314" spans="1:88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 t="str">
        <f t="shared" si="30"/>
        <v>30's</v>
      </c>
      <c r="V314">
        <v>1950</v>
      </c>
      <c r="W314">
        <f t="shared" si="28"/>
        <v>11</v>
      </c>
      <c r="X314" t="str">
        <f t="shared" si="29"/>
        <v>Y</v>
      </c>
      <c r="Y314" t="str">
        <f t="shared" si="31"/>
        <v>N</v>
      </c>
      <c r="Z314" t="str">
        <f t="shared" si="32"/>
        <v>N</v>
      </c>
      <c r="AA314" t="str">
        <f t="shared" si="33"/>
        <v>N</v>
      </c>
      <c r="AB314" t="s">
        <v>93</v>
      </c>
      <c r="AC314" t="s">
        <v>94</v>
      </c>
      <c r="AD314" t="s">
        <v>116</v>
      </c>
      <c r="AE314" t="s">
        <v>116</v>
      </c>
      <c r="AF314" t="s">
        <v>117</v>
      </c>
      <c r="AG314">
        <v>0</v>
      </c>
      <c r="AH314" t="s">
        <v>98</v>
      </c>
      <c r="AI314" t="s">
        <v>98</v>
      </c>
      <c r="AJ314" t="s">
        <v>118</v>
      </c>
      <c r="AK314" t="s">
        <v>97</v>
      </c>
      <c r="AL314" t="s">
        <v>98</v>
      </c>
      <c r="AM314" t="s">
        <v>121</v>
      </c>
      <c r="AN314" t="s">
        <v>153</v>
      </c>
      <c r="AO314">
        <v>507</v>
      </c>
      <c r="AP314" t="s">
        <v>102</v>
      </c>
      <c r="AQ314">
        <v>0</v>
      </c>
      <c r="AR314">
        <v>286</v>
      </c>
      <c r="AS314">
        <v>793</v>
      </c>
      <c r="AT314" t="s">
        <v>103</v>
      </c>
      <c r="AU314" t="s">
        <v>98</v>
      </c>
      <c r="AV314" t="s">
        <v>105</v>
      </c>
      <c r="AW314" t="s">
        <v>106</v>
      </c>
      <c r="AX314">
        <v>793</v>
      </c>
      <c r="AY314">
        <v>325</v>
      </c>
      <c r="AZ314">
        <v>0</v>
      </c>
      <c r="BA314">
        <v>1118</v>
      </c>
      <c r="BB314">
        <v>1</v>
      </c>
      <c r="BC314">
        <v>0</v>
      </c>
      <c r="BD314">
        <v>1</v>
      </c>
      <c r="BE314">
        <v>0</v>
      </c>
      <c r="BF314">
        <v>3</v>
      </c>
      <c r="BG314">
        <v>1</v>
      </c>
      <c r="BH314" t="s">
        <v>98</v>
      </c>
      <c r="BI314">
        <v>5</v>
      </c>
      <c r="BJ314" t="s">
        <v>107</v>
      </c>
      <c r="BK314">
        <v>1</v>
      </c>
      <c r="BL314" t="s">
        <v>97</v>
      </c>
      <c r="BM314" t="s">
        <v>127</v>
      </c>
      <c r="BN314">
        <v>1939</v>
      </c>
      <c r="BO314" t="s">
        <v>102</v>
      </c>
      <c r="BP314">
        <v>2</v>
      </c>
      <c r="BQ314">
        <v>410</v>
      </c>
      <c r="BR314" t="s">
        <v>98</v>
      </c>
      <c r="BS314" t="s">
        <v>98</v>
      </c>
      <c r="BT314" t="s">
        <v>105</v>
      </c>
      <c r="BU314">
        <v>0</v>
      </c>
      <c r="BV314">
        <v>0</v>
      </c>
      <c r="BW314">
        <v>0</v>
      </c>
      <c r="BX314">
        <v>0</v>
      </c>
      <c r="BY314">
        <v>271</v>
      </c>
      <c r="BZ314">
        <v>0</v>
      </c>
      <c r="CA314" t="s">
        <v>83</v>
      </c>
      <c r="CB314" t="s">
        <v>134</v>
      </c>
      <c r="CC314" t="s">
        <v>83</v>
      </c>
      <c r="CD314">
        <v>0</v>
      </c>
      <c r="CE314">
        <v>5</v>
      </c>
      <c r="CF314">
        <v>2006</v>
      </c>
      <c r="CG314" t="str">
        <f t="shared" si="34"/>
        <v>5/2006</v>
      </c>
      <c r="CH314" t="s">
        <v>110</v>
      </c>
      <c r="CI314" t="s">
        <v>111</v>
      </c>
      <c r="CJ314" s="1">
        <v>119900</v>
      </c>
    </row>
    <row r="315" spans="1:88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 t="str">
        <f t="shared" si="30"/>
        <v>60's</v>
      </c>
      <c r="V315">
        <v>1965</v>
      </c>
      <c r="W315">
        <f t="shared" si="28"/>
        <v>0</v>
      </c>
      <c r="X315" t="str">
        <f t="shared" si="29"/>
        <v>N</v>
      </c>
      <c r="Y315" t="str">
        <f t="shared" si="31"/>
        <v>N</v>
      </c>
      <c r="Z315" t="str">
        <f t="shared" si="32"/>
        <v>N</v>
      </c>
      <c r="AA315" t="str">
        <f t="shared" si="33"/>
        <v>N</v>
      </c>
      <c r="AB315" t="s">
        <v>152</v>
      </c>
      <c r="AC315" t="s">
        <v>94</v>
      </c>
      <c r="AD315" t="s">
        <v>96</v>
      </c>
      <c r="AE315" t="s">
        <v>96</v>
      </c>
      <c r="AF315" t="s">
        <v>117</v>
      </c>
      <c r="AG315">
        <v>0</v>
      </c>
      <c r="AH315" t="s">
        <v>98</v>
      </c>
      <c r="AI315" t="s">
        <v>98</v>
      </c>
      <c r="AJ315" t="s">
        <v>118</v>
      </c>
      <c r="AK315" t="s">
        <v>97</v>
      </c>
      <c r="AL315" t="s">
        <v>98</v>
      </c>
      <c r="AM315" t="s">
        <v>97</v>
      </c>
      <c r="AN315" t="s">
        <v>119</v>
      </c>
      <c r="AO315">
        <v>1236</v>
      </c>
      <c r="AP315" t="s">
        <v>153</v>
      </c>
      <c r="AQ315">
        <v>820</v>
      </c>
      <c r="AR315">
        <v>80</v>
      </c>
      <c r="AS315">
        <v>2136</v>
      </c>
      <c r="AT315" t="s">
        <v>206</v>
      </c>
      <c r="AU315" t="s">
        <v>98</v>
      </c>
      <c r="AV315" t="s">
        <v>105</v>
      </c>
      <c r="AW315" t="s">
        <v>106</v>
      </c>
      <c r="AX315">
        <v>2036</v>
      </c>
      <c r="AY315">
        <v>0</v>
      </c>
      <c r="AZ315">
        <v>0</v>
      </c>
      <c r="BA315">
        <v>2036</v>
      </c>
      <c r="BB315">
        <v>2</v>
      </c>
      <c r="BC315">
        <v>0</v>
      </c>
      <c r="BD315">
        <v>2</v>
      </c>
      <c r="BE315">
        <v>0</v>
      </c>
      <c r="BF315">
        <v>3</v>
      </c>
      <c r="BG315">
        <v>1</v>
      </c>
      <c r="BH315" t="s">
        <v>98</v>
      </c>
      <c r="BI315">
        <v>8</v>
      </c>
      <c r="BJ315" t="s">
        <v>107</v>
      </c>
      <c r="BK315">
        <v>2</v>
      </c>
      <c r="BL315" t="s">
        <v>97</v>
      </c>
      <c r="BM315" t="s">
        <v>108</v>
      </c>
      <c r="BN315">
        <v>1965</v>
      </c>
      <c r="BO315" t="s">
        <v>109</v>
      </c>
      <c r="BP315">
        <v>2</v>
      </c>
      <c r="BQ315">
        <v>513</v>
      </c>
      <c r="BR315" t="s">
        <v>98</v>
      </c>
      <c r="BS315" t="s">
        <v>98</v>
      </c>
      <c r="BT315" t="s">
        <v>105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 t="s">
        <v>83</v>
      </c>
      <c r="CB315" t="s">
        <v>83</v>
      </c>
      <c r="CC315" t="s">
        <v>83</v>
      </c>
      <c r="CD315">
        <v>0</v>
      </c>
      <c r="CE315">
        <v>6</v>
      </c>
      <c r="CF315">
        <v>2009</v>
      </c>
      <c r="CG315" t="str">
        <f t="shared" si="34"/>
        <v>6/2009</v>
      </c>
      <c r="CH315" t="s">
        <v>110</v>
      </c>
      <c r="CI315" t="s">
        <v>111</v>
      </c>
      <c r="CJ315" s="1">
        <v>375000</v>
      </c>
    </row>
    <row r="316" spans="1:88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 t="str">
        <f t="shared" si="30"/>
        <v>20's</v>
      </c>
      <c r="V316">
        <v>1990</v>
      </c>
      <c r="W316">
        <f t="shared" si="28"/>
        <v>65</v>
      </c>
      <c r="X316" t="str">
        <f t="shared" si="29"/>
        <v>Y</v>
      </c>
      <c r="Y316" t="str">
        <f t="shared" si="31"/>
        <v>N</v>
      </c>
      <c r="Z316" t="str">
        <f t="shared" si="32"/>
        <v>N</v>
      </c>
      <c r="AA316" t="str">
        <f t="shared" si="33"/>
        <v>N</v>
      </c>
      <c r="AB316" t="s">
        <v>93</v>
      </c>
      <c r="AC316" t="s">
        <v>94</v>
      </c>
      <c r="AD316" t="s">
        <v>124</v>
      </c>
      <c r="AE316" t="s">
        <v>124</v>
      </c>
      <c r="AF316" t="s">
        <v>117</v>
      </c>
      <c r="AG316">
        <v>0</v>
      </c>
      <c r="AH316" t="s">
        <v>98</v>
      </c>
      <c r="AI316" t="s">
        <v>98</v>
      </c>
      <c r="AJ316" t="s">
        <v>126</v>
      </c>
      <c r="AK316" t="s">
        <v>98</v>
      </c>
      <c r="AL316" t="s">
        <v>97</v>
      </c>
      <c r="AM316" t="s">
        <v>100</v>
      </c>
      <c r="AN316" t="s">
        <v>172</v>
      </c>
      <c r="AO316">
        <v>16</v>
      </c>
      <c r="AP316" t="s">
        <v>102</v>
      </c>
      <c r="AQ316">
        <v>0</v>
      </c>
      <c r="AR316">
        <v>712</v>
      </c>
      <c r="AS316">
        <v>728</v>
      </c>
      <c r="AT316" t="s">
        <v>103</v>
      </c>
      <c r="AU316" t="s">
        <v>104</v>
      </c>
      <c r="AV316" t="s">
        <v>105</v>
      </c>
      <c r="AW316" t="s">
        <v>106</v>
      </c>
      <c r="AX316">
        <v>832</v>
      </c>
      <c r="AY316">
        <v>809</v>
      </c>
      <c r="AZ316">
        <v>0</v>
      </c>
      <c r="BA316">
        <v>1641</v>
      </c>
      <c r="BB316">
        <v>0</v>
      </c>
      <c r="BC316">
        <v>1</v>
      </c>
      <c r="BD316">
        <v>1</v>
      </c>
      <c r="BE316">
        <v>1</v>
      </c>
      <c r="BF316">
        <v>3</v>
      </c>
      <c r="BG316">
        <v>1</v>
      </c>
      <c r="BH316" t="s">
        <v>104</v>
      </c>
      <c r="BI316">
        <v>6</v>
      </c>
      <c r="BJ316" t="s">
        <v>107</v>
      </c>
      <c r="BK316">
        <v>1</v>
      </c>
      <c r="BL316" t="s">
        <v>97</v>
      </c>
      <c r="BM316" t="s">
        <v>127</v>
      </c>
      <c r="BN316">
        <v>1925</v>
      </c>
      <c r="BO316" t="s">
        <v>102</v>
      </c>
      <c r="BP316">
        <v>2</v>
      </c>
      <c r="BQ316">
        <v>546</v>
      </c>
      <c r="BR316" t="s">
        <v>147</v>
      </c>
      <c r="BS316" t="s">
        <v>98</v>
      </c>
      <c r="BT316" t="s">
        <v>105</v>
      </c>
      <c r="BU316">
        <v>0</v>
      </c>
      <c r="BV316">
        <v>0</v>
      </c>
      <c r="BW316">
        <v>234</v>
      </c>
      <c r="BX316">
        <v>0</v>
      </c>
      <c r="BY316">
        <v>0</v>
      </c>
      <c r="BZ316">
        <v>0</v>
      </c>
      <c r="CA316" t="s">
        <v>83</v>
      </c>
      <c r="CB316" t="s">
        <v>83</v>
      </c>
      <c r="CC316" t="s">
        <v>83</v>
      </c>
      <c r="CD316">
        <v>0</v>
      </c>
      <c r="CE316">
        <v>8</v>
      </c>
      <c r="CF316">
        <v>2006</v>
      </c>
      <c r="CG316" t="str">
        <f t="shared" si="34"/>
        <v>8/2006</v>
      </c>
      <c r="CH316" t="s">
        <v>110</v>
      </c>
      <c r="CI316" t="s">
        <v>111</v>
      </c>
      <c r="CJ316" s="1">
        <v>178000</v>
      </c>
    </row>
    <row r="317" spans="1:88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 t="str">
        <f t="shared" si="30"/>
        <v>2000's</v>
      </c>
      <c r="V317">
        <v>2005</v>
      </c>
      <c r="W317">
        <f t="shared" si="28"/>
        <v>1</v>
      </c>
      <c r="X317" t="str">
        <f t="shared" si="29"/>
        <v>Y</v>
      </c>
      <c r="Y317" t="str">
        <f t="shared" si="31"/>
        <v>Y</v>
      </c>
      <c r="Z317" t="str">
        <f t="shared" si="32"/>
        <v>Y</v>
      </c>
      <c r="AA317" t="str">
        <f t="shared" si="33"/>
        <v>Y</v>
      </c>
      <c r="AB317" t="s">
        <v>93</v>
      </c>
      <c r="AC317" t="s">
        <v>94</v>
      </c>
      <c r="AD317" t="s">
        <v>95</v>
      </c>
      <c r="AE317" t="s">
        <v>95</v>
      </c>
      <c r="AF317" t="s">
        <v>117</v>
      </c>
      <c r="AG317">
        <v>0</v>
      </c>
      <c r="AH317" t="s">
        <v>97</v>
      </c>
      <c r="AI317" t="s">
        <v>98</v>
      </c>
      <c r="AJ317" t="s">
        <v>99</v>
      </c>
      <c r="AK317" t="s">
        <v>97</v>
      </c>
      <c r="AL317" t="s">
        <v>98</v>
      </c>
      <c r="AM317" t="s">
        <v>100</v>
      </c>
      <c r="AN317" t="s">
        <v>101</v>
      </c>
      <c r="AO317">
        <v>425</v>
      </c>
      <c r="AP317" t="s">
        <v>102</v>
      </c>
      <c r="AQ317">
        <v>0</v>
      </c>
      <c r="AR317">
        <v>291</v>
      </c>
      <c r="AS317">
        <v>716</v>
      </c>
      <c r="AT317" t="s">
        <v>103</v>
      </c>
      <c r="AU317" t="s">
        <v>104</v>
      </c>
      <c r="AV317" t="s">
        <v>105</v>
      </c>
      <c r="AW317" t="s">
        <v>106</v>
      </c>
      <c r="AX317">
        <v>716</v>
      </c>
      <c r="AY317">
        <v>716</v>
      </c>
      <c r="AZ317">
        <v>0</v>
      </c>
      <c r="BA317">
        <v>1432</v>
      </c>
      <c r="BB317">
        <v>1</v>
      </c>
      <c r="BC317">
        <v>0</v>
      </c>
      <c r="BD317">
        <v>2</v>
      </c>
      <c r="BE317">
        <v>1</v>
      </c>
      <c r="BF317">
        <v>3</v>
      </c>
      <c r="BG317">
        <v>1</v>
      </c>
      <c r="BH317" t="s">
        <v>97</v>
      </c>
      <c r="BI317">
        <v>6</v>
      </c>
      <c r="BJ317" t="s">
        <v>107</v>
      </c>
      <c r="BK317">
        <v>1</v>
      </c>
      <c r="BL317" t="s">
        <v>97</v>
      </c>
      <c r="BM317" t="s">
        <v>108</v>
      </c>
      <c r="BN317">
        <v>2004</v>
      </c>
      <c r="BO317" t="s">
        <v>157</v>
      </c>
      <c r="BP317">
        <v>2</v>
      </c>
      <c r="BQ317">
        <v>432</v>
      </c>
      <c r="BR317" t="s">
        <v>98</v>
      </c>
      <c r="BS317" t="s">
        <v>98</v>
      </c>
      <c r="BT317" t="s">
        <v>105</v>
      </c>
      <c r="BU317">
        <v>100</v>
      </c>
      <c r="BV317">
        <v>51</v>
      </c>
      <c r="BW317">
        <v>0</v>
      </c>
      <c r="BX317">
        <v>0</v>
      </c>
      <c r="BY317">
        <v>0</v>
      </c>
      <c r="BZ317">
        <v>0</v>
      </c>
      <c r="CA317" t="s">
        <v>83</v>
      </c>
      <c r="CB317" t="s">
        <v>83</v>
      </c>
      <c r="CC317" t="s">
        <v>83</v>
      </c>
      <c r="CD317">
        <v>0</v>
      </c>
      <c r="CE317">
        <v>7</v>
      </c>
      <c r="CF317">
        <v>2009</v>
      </c>
      <c r="CG317" t="str">
        <f t="shared" si="34"/>
        <v>7/2009</v>
      </c>
      <c r="CH317" t="s">
        <v>110</v>
      </c>
      <c r="CI317" t="s">
        <v>111</v>
      </c>
      <c r="CJ317" s="1">
        <v>188500</v>
      </c>
    </row>
    <row r="318" spans="1:88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 t="str">
        <f t="shared" si="30"/>
        <v>80's</v>
      </c>
      <c r="V318">
        <v>1980</v>
      </c>
      <c r="W318">
        <f t="shared" si="28"/>
        <v>0</v>
      </c>
      <c r="X318" t="str">
        <f t="shared" si="29"/>
        <v>N</v>
      </c>
      <c r="Y318" t="str">
        <f t="shared" si="31"/>
        <v>N</v>
      </c>
      <c r="Z318" t="str">
        <f t="shared" si="32"/>
        <v>N</v>
      </c>
      <c r="AA318" t="str">
        <f t="shared" si="33"/>
        <v>N</v>
      </c>
      <c r="AB318" t="s">
        <v>93</v>
      </c>
      <c r="AC318" t="s">
        <v>94</v>
      </c>
      <c r="AD318" t="s">
        <v>180</v>
      </c>
      <c r="AE318" t="s">
        <v>181</v>
      </c>
      <c r="AF318" t="s">
        <v>96</v>
      </c>
      <c r="AG318">
        <v>278</v>
      </c>
      <c r="AH318" t="s">
        <v>97</v>
      </c>
      <c r="AI318" t="s">
        <v>98</v>
      </c>
      <c r="AJ318" t="s">
        <v>118</v>
      </c>
      <c r="AK318" t="s">
        <v>97</v>
      </c>
      <c r="AL318" t="s">
        <v>98</v>
      </c>
      <c r="AM318" t="s">
        <v>100</v>
      </c>
      <c r="AN318" t="s">
        <v>101</v>
      </c>
      <c r="AO318">
        <v>692</v>
      </c>
      <c r="AP318" t="s">
        <v>102</v>
      </c>
      <c r="AQ318">
        <v>0</v>
      </c>
      <c r="AR318">
        <v>153</v>
      </c>
      <c r="AS318">
        <v>845</v>
      </c>
      <c r="AT318" t="s">
        <v>103</v>
      </c>
      <c r="AU318" t="s">
        <v>98</v>
      </c>
      <c r="AV318" t="s">
        <v>105</v>
      </c>
      <c r="AW318" t="s">
        <v>106</v>
      </c>
      <c r="AX318">
        <v>1153</v>
      </c>
      <c r="AY318">
        <v>1200</v>
      </c>
      <c r="AZ318">
        <v>0</v>
      </c>
      <c r="BA318">
        <v>2353</v>
      </c>
      <c r="BB318">
        <v>1</v>
      </c>
      <c r="BC318">
        <v>0</v>
      </c>
      <c r="BD318">
        <v>2</v>
      </c>
      <c r="BE318">
        <v>1</v>
      </c>
      <c r="BF318">
        <v>4</v>
      </c>
      <c r="BG318">
        <v>1</v>
      </c>
      <c r="BH318" t="s">
        <v>104</v>
      </c>
      <c r="BI318">
        <v>10</v>
      </c>
      <c r="BJ318" t="s">
        <v>107</v>
      </c>
      <c r="BK318">
        <v>1</v>
      </c>
      <c r="BL318" t="s">
        <v>98</v>
      </c>
      <c r="BM318" t="s">
        <v>108</v>
      </c>
      <c r="BN318">
        <v>1983</v>
      </c>
      <c r="BO318" t="s">
        <v>109</v>
      </c>
      <c r="BP318">
        <v>2</v>
      </c>
      <c r="BQ318">
        <v>484</v>
      </c>
      <c r="BR318" t="s">
        <v>98</v>
      </c>
      <c r="BS318" t="s">
        <v>98</v>
      </c>
      <c r="BT318" t="s">
        <v>105</v>
      </c>
      <c r="BU318">
        <v>288</v>
      </c>
      <c r="BV318">
        <v>195</v>
      </c>
      <c r="BW318">
        <v>0</v>
      </c>
      <c r="BX318">
        <v>0</v>
      </c>
      <c r="BY318">
        <v>0</v>
      </c>
      <c r="BZ318">
        <v>0</v>
      </c>
      <c r="CA318" t="s">
        <v>83</v>
      </c>
      <c r="CB318" t="s">
        <v>165</v>
      </c>
      <c r="CC318" t="s">
        <v>83</v>
      </c>
      <c r="CD318">
        <v>0</v>
      </c>
      <c r="CE318">
        <v>8</v>
      </c>
      <c r="CF318">
        <v>2009</v>
      </c>
      <c r="CG318" t="str">
        <f t="shared" si="34"/>
        <v>8/2009</v>
      </c>
      <c r="CH318" t="s">
        <v>110</v>
      </c>
      <c r="CI318" t="s">
        <v>111</v>
      </c>
      <c r="CJ318" s="1">
        <v>260000</v>
      </c>
    </row>
    <row r="319" spans="1:88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 t="str">
        <f t="shared" si="30"/>
        <v>2000's</v>
      </c>
      <c r="V319">
        <v>2006</v>
      </c>
      <c r="W319">
        <f t="shared" si="28"/>
        <v>0</v>
      </c>
      <c r="X319" t="str">
        <f t="shared" si="29"/>
        <v>N</v>
      </c>
      <c r="Y319" t="str">
        <f t="shared" si="31"/>
        <v>Y</v>
      </c>
      <c r="Z319" t="str">
        <f t="shared" si="32"/>
        <v>Y</v>
      </c>
      <c r="AA319" t="str">
        <f t="shared" si="33"/>
        <v>Y</v>
      </c>
      <c r="AB319" t="s">
        <v>93</v>
      </c>
      <c r="AC319" t="s">
        <v>94</v>
      </c>
      <c r="AD319" t="s">
        <v>95</v>
      </c>
      <c r="AE319" t="s">
        <v>95</v>
      </c>
      <c r="AF319" t="s">
        <v>117</v>
      </c>
      <c r="AG319">
        <v>0</v>
      </c>
      <c r="AH319" t="s">
        <v>97</v>
      </c>
      <c r="AI319" t="s">
        <v>98</v>
      </c>
      <c r="AJ319" t="s">
        <v>99</v>
      </c>
      <c r="AK319" t="s">
        <v>97</v>
      </c>
      <c r="AL319" t="s">
        <v>98</v>
      </c>
      <c r="AM319" t="s">
        <v>130</v>
      </c>
      <c r="AN319" t="s">
        <v>102</v>
      </c>
      <c r="AO319">
        <v>0</v>
      </c>
      <c r="AP319" t="s">
        <v>102</v>
      </c>
      <c r="AQ319">
        <v>0</v>
      </c>
      <c r="AR319">
        <v>1088</v>
      </c>
      <c r="AS319">
        <v>1088</v>
      </c>
      <c r="AT319" t="s">
        <v>103</v>
      </c>
      <c r="AU319" t="s">
        <v>104</v>
      </c>
      <c r="AV319" t="s">
        <v>105</v>
      </c>
      <c r="AW319" t="s">
        <v>106</v>
      </c>
      <c r="AX319">
        <v>1088</v>
      </c>
      <c r="AY319">
        <v>871</v>
      </c>
      <c r="AZ319">
        <v>0</v>
      </c>
      <c r="BA319">
        <v>1959</v>
      </c>
      <c r="BB319">
        <v>0</v>
      </c>
      <c r="BC319">
        <v>0</v>
      </c>
      <c r="BD319">
        <v>2</v>
      </c>
      <c r="BE319">
        <v>1</v>
      </c>
      <c r="BF319">
        <v>3</v>
      </c>
      <c r="BG319">
        <v>1</v>
      </c>
      <c r="BH319" t="s">
        <v>97</v>
      </c>
      <c r="BI319">
        <v>8</v>
      </c>
      <c r="BJ319" t="s">
        <v>107</v>
      </c>
      <c r="BK319">
        <v>1</v>
      </c>
      <c r="BL319" t="s">
        <v>97</v>
      </c>
      <c r="BM319" t="s">
        <v>108</v>
      </c>
      <c r="BN319">
        <v>2006</v>
      </c>
      <c r="BO319" t="s">
        <v>109</v>
      </c>
      <c r="BP319">
        <v>3</v>
      </c>
      <c r="BQ319">
        <v>1025</v>
      </c>
      <c r="BR319" t="s">
        <v>98</v>
      </c>
      <c r="BS319" t="s">
        <v>98</v>
      </c>
      <c r="BT319" t="s">
        <v>105</v>
      </c>
      <c r="BU319">
        <v>208</v>
      </c>
      <c r="BV319">
        <v>46</v>
      </c>
      <c r="BW319">
        <v>0</v>
      </c>
      <c r="BX319">
        <v>0</v>
      </c>
      <c r="BY319">
        <v>0</v>
      </c>
      <c r="BZ319">
        <v>0</v>
      </c>
      <c r="CA319" t="s">
        <v>83</v>
      </c>
      <c r="CB319" t="s">
        <v>83</v>
      </c>
      <c r="CC319" t="s">
        <v>83</v>
      </c>
      <c r="CD319">
        <v>0</v>
      </c>
      <c r="CE319">
        <v>12</v>
      </c>
      <c r="CF319">
        <v>2007</v>
      </c>
      <c r="CG319" t="str">
        <f t="shared" si="34"/>
        <v>12/2007</v>
      </c>
      <c r="CH319" t="s">
        <v>110</v>
      </c>
      <c r="CI319" t="s">
        <v>111</v>
      </c>
      <c r="CJ319" s="1">
        <v>270000</v>
      </c>
    </row>
    <row r="320" spans="1:88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 t="str">
        <f t="shared" si="30"/>
        <v>90's</v>
      </c>
      <c r="V320">
        <v>1993</v>
      </c>
      <c r="W320">
        <f t="shared" si="28"/>
        <v>0</v>
      </c>
      <c r="X320" t="str">
        <f t="shared" si="29"/>
        <v>N</v>
      </c>
      <c r="Y320" t="str">
        <f t="shared" si="31"/>
        <v>N</v>
      </c>
      <c r="Z320" t="str">
        <f t="shared" si="32"/>
        <v>N</v>
      </c>
      <c r="AA320" t="str">
        <f t="shared" si="33"/>
        <v>N</v>
      </c>
      <c r="AB320" t="s">
        <v>93</v>
      </c>
      <c r="AC320" t="s">
        <v>94</v>
      </c>
      <c r="AD320" t="s">
        <v>140</v>
      </c>
      <c r="AE320" t="s">
        <v>140</v>
      </c>
      <c r="AF320" t="s">
        <v>96</v>
      </c>
      <c r="AG320">
        <v>256</v>
      </c>
      <c r="AH320" t="s">
        <v>97</v>
      </c>
      <c r="AI320" t="s">
        <v>98</v>
      </c>
      <c r="AJ320" t="s">
        <v>99</v>
      </c>
      <c r="AK320" t="s">
        <v>97</v>
      </c>
      <c r="AL320" t="s">
        <v>98</v>
      </c>
      <c r="AM320" t="s">
        <v>97</v>
      </c>
      <c r="AN320" t="s">
        <v>101</v>
      </c>
      <c r="AO320">
        <v>987</v>
      </c>
      <c r="AP320" t="s">
        <v>102</v>
      </c>
      <c r="AQ320">
        <v>0</v>
      </c>
      <c r="AR320">
        <v>360</v>
      </c>
      <c r="AS320">
        <v>1347</v>
      </c>
      <c r="AT320" t="s">
        <v>103</v>
      </c>
      <c r="AU320" t="s">
        <v>104</v>
      </c>
      <c r="AV320" t="s">
        <v>105</v>
      </c>
      <c r="AW320" t="s">
        <v>106</v>
      </c>
      <c r="AX320">
        <v>1372</v>
      </c>
      <c r="AY320">
        <v>1274</v>
      </c>
      <c r="AZ320">
        <v>0</v>
      </c>
      <c r="BA320">
        <v>2646</v>
      </c>
      <c r="BB320">
        <v>1</v>
      </c>
      <c r="BC320">
        <v>0</v>
      </c>
      <c r="BD320">
        <v>2</v>
      </c>
      <c r="BE320">
        <v>1</v>
      </c>
      <c r="BF320">
        <v>4</v>
      </c>
      <c r="BG320">
        <v>1</v>
      </c>
      <c r="BH320" t="s">
        <v>97</v>
      </c>
      <c r="BI320">
        <v>9</v>
      </c>
      <c r="BJ320" t="s">
        <v>107</v>
      </c>
      <c r="BK320">
        <v>1</v>
      </c>
      <c r="BL320" t="s">
        <v>98</v>
      </c>
      <c r="BM320" t="s">
        <v>108</v>
      </c>
      <c r="BN320">
        <v>1993</v>
      </c>
      <c r="BO320" t="s">
        <v>109</v>
      </c>
      <c r="BP320">
        <v>3</v>
      </c>
      <c r="BQ320">
        <v>656</v>
      </c>
      <c r="BR320" t="s">
        <v>98</v>
      </c>
      <c r="BS320" t="s">
        <v>98</v>
      </c>
      <c r="BT320" t="s">
        <v>105</v>
      </c>
      <c r="BU320">
        <v>340</v>
      </c>
      <c r="BV320">
        <v>60</v>
      </c>
      <c r="BW320">
        <v>144</v>
      </c>
      <c r="BX320">
        <v>0</v>
      </c>
      <c r="BY320">
        <v>0</v>
      </c>
      <c r="BZ320">
        <v>0</v>
      </c>
      <c r="CA320" t="s">
        <v>83</v>
      </c>
      <c r="CB320" t="s">
        <v>83</v>
      </c>
      <c r="CC320" t="s">
        <v>83</v>
      </c>
      <c r="CD320">
        <v>0</v>
      </c>
      <c r="CE320">
        <v>4</v>
      </c>
      <c r="CF320">
        <v>2009</v>
      </c>
      <c r="CG320" t="str">
        <f t="shared" si="34"/>
        <v>4/2009</v>
      </c>
      <c r="CH320" t="s">
        <v>110</v>
      </c>
      <c r="CI320" t="s">
        <v>111</v>
      </c>
      <c r="CJ320" s="1">
        <v>260000</v>
      </c>
    </row>
    <row r="321" spans="1:88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 t="str">
        <f t="shared" si="30"/>
        <v>80's</v>
      </c>
      <c r="V321">
        <v>1980</v>
      </c>
      <c r="W321">
        <f t="shared" si="28"/>
        <v>0</v>
      </c>
      <c r="X321" t="str">
        <f t="shared" si="29"/>
        <v>N</v>
      </c>
      <c r="Y321" t="str">
        <f t="shared" si="31"/>
        <v>N</v>
      </c>
      <c r="Z321" t="str">
        <f t="shared" si="32"/>
        <v>N</v>
      </c>
      <c r="AA321" t="str">
        <f t="shared" si="33"/>
        <v>N</v>
      </c>
      <c r="AB321" t="s">
        <v>93</v>
      </c>
      <c r="AC321" t="s">
        <v>94</v>
      </c>
      <c r="AD321" t="s">
        <v>161</v>
      </c>
      <c r="AE321" t="s">
        <v>161</v>
      </c>
      <c r="AF321" t="s">
        <v>96</v>
      </c>
      <c r="AG321">
        <v>225</v>
      </c>
      <c r="AH321" t="s">
        <v>98</v>
      </c>
      <c r="AI321" t="s">
        <v>98</v>
      </c>
      <c r="AJ321" t="s">
        <v>118</v>
      </c>
      <c r="AK321" t="s">
        <v>97</v>
      </c>
      <c r="AL321" t="s">
        <v>98</v>
      </c>
      <c r="AM321" t="s">
        <v>130</v>
      </c>
      <c r="AN321" t="s">
        <v>101</v>
      </c>
      <c r="AO321">
        <v>1036</v>
      </c>
      <c r="AP321" t="s">
        <v>102</v>
      </c>
      <c r="AQ321">
        <v>0</v>
      </c>
      <c r="AR321">
        <v>336</v>
      </c>
      <c r="AS321">
        <v>1372</v>
      </c>
      <c r="AT321" t="s">
        <v>103</v>
      </c>
      <c r="AU321" t="s">
        <v>98</v>
      </c>
      <c r="AV321" t="s">
        <v>105</v>
      </c>
      <c r="AW321" t="s">
        <v>106</v>
      </c>
      <c r="AX321">
        <v>1472</v>
      </c>
      <c r="AY321">
        <v>0</v>
      </c>
      <c r="AZ321">
        <v>0</v>
      </c>
      <c r="BA321">
        <v>1472</v>
      </c>
      <c r="BB321">
        <v>1</v>
      </c>
      <c r="BC321">
        <v>0</v>
      </c>
      <c r="BD321">
        <v>2</v>
      </c>
      <c r="BE321">
        <v>0</v>
      </c>
      <c r="BF321">
        <v>3</v>
      </c>
      <c r="BG321">
        <v>1</v>
      </c>
      <c r="BH321" t="s">
        <v>98</v>
      </c>
      <c r="BI321">
        <v>6</v>
      </c>
      <c r="BJ321" t="s">
        <v>107</v>
      </c>
      <c r="BK321">
        <v>2</v>
      </c>
      <c r="BL321" t="s">
        <v>98</v>
      </c>
      <c r="BM321" t="s">
        <v>108</v>
      </c>
      <c r="BN321">
        <v>1980</v>
      </c>
      <c r="BO321" t="s">
        <v>102</v>
      </c>
      <c r="BP321">
        <v>2</v>
      </c>
      <c r="BQ321">
        <v>588</v>
      </c>
      <c r="BR321" t="s">
        <v>98</v>
      </c>
      <c r="BS321" t="s">
        <v>98</v>
      </c>
      <c r="BT321" t="s">
        <v>105</v>
      </c>
      <c r="BU321">
        <v>233</v>
      </c>
      <c r="BV321">
        <v>48</v>
      </c>
      <c r="BW321">
        <v>0</v>
      </c>
      <c r="BX321">
        <v>0</v>
      </c>
      <c r="BY321">
        <v>0</v>
      </c>
      <c r="BZ321">
        <v>0</v>
      </c>
      <c r="CA321" t="s">
        <v>83</v>
      </c>
      <c r="CB321" t="s">
        <v>83</v>
      </c>
      <c r="CC321" t="s">
        <v>83</v>
      </c>
      <c r="CD321">
        <v>0</v>
      </c>
      <c r="CE321">
        <v>6</v>
      </c>
      <c r="CF321">
        <v>2009</v>
      </c>
      <c r="CG321" t="str">
        <f t="shared" si="34"/>
        <v>6/2009</v>
      </c>
      <c r="CH321" t="s">
        <v>110</v>
      </c>
      <c r="CI321" t="s">
        <v>111</v>
      </c>
      <c r="CJ321" s="1">
        <v>187500</v>
      </c>
    </row>
    <row r="322" spans="1:88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 t="str">
        <f t="shared" si="30"/>
        <v>2000's</v>
      </c>
      <c r="V322">
        <v>2006</v>
      </c>
      <c r="W322">
        <f t="shared" ref="W322:W385" si="35">V322-T322</f>
        <v>0</v>
      </c>
      <c r="X322" t="str">
        <f t="shared" ref="X322:X385" si="36">IF($W322&gt;0, "Y", "N")</f>
        <v>N</v>
      </c>
      <c r="Y322" t="str">
        <f t="shared" si="31"/>
        <v>Y</v>
      </c>
      <c r="Z322" t="str">
        <f t="shared" si="32"/>
        <v>Y</v>
      </c>
      <c r="AA322" t="str">
        <f t="shared" si="33"/>
        <v>Y</v>
      </c>
      <c r="AB322" t="s">
        <v>93</v>
      </c>
      <c r="AC322" t="s">
        <v>94</v>
      </c>
      <c r="AD322" t="s">
        <v>95</v>
      </c>
      <c r="AE322" t="s">
        <v>95</v>
      </c>
      <c r="AF322" t="s">
        <v>137</v>
      </c>
      <c r="AG322">
        <v>370</v>
      </c>
      <c r="AH322" t="s">
        <v>98</v>
      </c>
      <c r="AI322" t="s">
        <v>98</v>
      </c>
      <c r="AJ322" t="s">
        <v>99</v>
      </c>
      <c r="AK322" t="s">
        <v>104</v>
      </c>
      <c r="AL322" t="s">
        <v>97</v>
      </c>
      <c r="AM322" t="s">
        <v>130</v>
      </c>
      <c r="AN322" t="s">
        <v>102</v>
      </c>
      <c r="AO322">
        <v>0</v>
      </c>
      <c r="AP322" t="s">
        <v>102</v>
      </c>
      <c r="AQ322">
        <v>0</v>
      </c>
      <c r="AR322">
        <v>1249</v>
      </c>
      <c r="AS322">
        <v>1249</v>
      </c>
      <c r="AT322" t="s">
        <v>103</v>
      </c>
      <c r="AU322" t="s">
        <v>104</v>
      </c>
      <c r="AV322" t="s">
        <v>105</v>
      </c>
      <c r="AW322" t="s">
        <v>106</v>
      </c>
      <c r="AX322">
        <v>1249</v>
      </c>
      <c r="AY322">
        <v>1347</v>
      </c>
      <c r="AZ322">
        <v>0</v>
      </c>
      <c r="BA322">
        <v>2596</v>
      </c>
      <c r="BB322">
        <v>0</v>
      </c>
      <c r="BC322">
        <v>0</v>
      </c>
      <c r="BD322">
        <v>3</v>
      </c>
      <c r="BE322">
        <v>1</v>
      </c>
      <c r="BF322">
        <v>4</v>
      </c>
      <c r="BG322">
        <v>1</v>
      </c>
      <c r="BH322" t="s">
        <v>97</v>
      </c>
      <c r="BI322">
        <v>9</v>
      </c>
      <c r="BJ322" t="s">
        <v>107</v>
      </c>
      <c r="BK322">
        <v>0</v>
      </c>
      <c r="BL322" t="s">
        <v>83</v>
      </c>
      <c r="BM322" t="s">
        <v>108</v>
      </c>
      <c r="BN322">
        <v>2006</v>
      </c>
      <c r="BO322" t="s">
        <v>109</v>
      </c>
      <c r="BP322">
        <v>3</v>
      </c>
      <c r="BQ322">
        <v>840</v>
      </c>
      <c r="BR322" t="s">
        <v>98</v>
      </c>
      <c r="BS322" t="s">
        <v>98</v>
      </c>
      <c r="BT322" t="s">
        <v>105</v>
      </c>
      <c r="BU322">
        <v>240</v>
      </c>
      <c r="BV322">
        <v>154</v>
      </c>
      <c r="BW322">
        <v>0</v>
      </c>
      <c r="BX322">
        <v>0</v>
      </c>
      <c r="BY322">
        <v>0</v>
      </c>
      <c r="BZ322">
        <v>0</v>
      </c>
      <c r="CA322" t="s">
        <v>83</v>
      </c>
      <c r="CB322" t="s">
        <v>83</v>
      </c>
      <c r="CC322" t="s">
        <v>83</v>
      </c>
      <c r="CD322">
        <v>0</v>
      </c>
      <c r="CE322">
        <v>9</v>
      </c>
      <c r="CF322">
        <v>2006</v>
      </c>
      <c r="CG322" t="str">
        <f t="shared" si="34"/>
        <v>9/2006</v>
      </c>
      <c r="CH322" t="s">
        <v>158</v>
      </c>
      <c r="CI322" t="s">
        <v>159</v>
      </c>
      <c r="CJ322" s="1">
        <v>342643</v>
      </c>
    </row>
    <row r="323" spans="1:88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 t="str">
        <f t="shared" ref="U323:U386" si="37">IF($T323&gt;=2010, "2010's", IF($T323&gt;=2000, "2000's", IF($T323&gt;=1990, "90's", IF($T323&gt;=1980, "80's", IF($T323&gt;=1970, "70's", IF($T323&gt;=1960, "60's", IF($T323&gt;=1950, "50's", IF($T323&gt;=1940, "40's", IF($T323&gt;=1930, "30's", IF($T323&gt;=1920, "20's", IF($T323&gt;1910, "10's", IF($T323&gt;=1900, "1900's", IF($T323&gt;=1890, "1890's", IF($T323&gt;=1880, "1880's", "1870's"))))))))))))))</f>
        <v>2000's</v>
      </c>
      <c r="V323">
        <v>2004</v>
      </c>
      <c r="W323">
        <f t="shared" si="35"/>
        <v>0</v>
      </c>
      <c r="X323" t="str">
        <f t="shared" si="36"/>
        <v>N</v>
      </c>
      <c r="Y323" t="str">
        <f t="shared" ref="Y323:Y386" si="38">IF($V323&gt;2004, "Y", "N")</f>
        <v>N</v>
      </c>
      <c r="Z323" t="str">
        <f t="shared" ref="Z323:Z386" si="39">IF($V323&gt;1999, "Y", "N")</f>
        <v>Y</v>
      </c>
      <c r="AA323" t="str">
        <f t="shared" ref="AA323:AA386" si="40">IF($V323&gt;1994, "Y", "N")</f>
        <v>Y</v>
      </c>
      <c r="AB323" t="s">
        <v>93</v>
      </c>
      <c r="AC323" t="s">
        <v>94</v>
      </c>
      <c r="AD323" t="s">
        <v>95</v>
      </c>
      <c r="AE323" t="s">
        <v>95</v>
      </c>
      <c r="AF323" t="s">
        <v>96</v>
      </c>
      <c r="AG323">
        <v>388</v>
      </c>
      <c r="AH323" t="s">
        <v>97</v>
      </c>
      <c r="AI323" t="s">
        <v>98</v>
      </c>
      <c r="AJ323" t="s">
        <v>99</v>
      </c>
      <c r="AK323" t="s">
        <v>104</v>
      </c>
      <c r="AL323" t="s">
        <v>98</v>
      </c>
      <c r="AM323" t="s">
        <v>130</v>
      </c>
      <c r="AN323" t="s">
        <v>101</v>
      </c>
      <c r="AO323">
        <v>970</v>
      </c>
      <c r="AP323" t="s">
        <v>102</v>
      </c>
      <c r="AQ323">
        <v>0</v>
      </c>
      <c r="AR323">
        <v>166</v>
      </c>
      <c r="AS323">
        <v>1136</v>
      </c>
      <c r="AT323" t="s">
        <v>103</v>
      </c>
      <c r="AU323" t="s">
        <v>104</v>
      </c>
      <c r="AV323" t="s">
        <v>105</v>
      </c>
      <c r="AW323" t="s">
        <v>106</v>
      </c>
      <c r="AX323">
        <v>1136</v>
      </c>
      <c r="AY323">
        <v>1332</v>
      </c>
      <c r="AZ323">
        <v>0</v>
      </c>
      <c r="BA323">
        <v>2468</v>
      </c>
      <c r="BB323">
        <v>1</v>
      </c>
      <c r="BC323">
        <v>0</v>
      </c>
      <c r="BD323">
        <v>2</v>
      </c>
      <c r="BE323">
        <v>1</v>
      </c>
      <c r="BF323">
        <v>4</v>
      </c>
      <c r="BG323">
        <v>1</v>
      </c>
      <c r="BH323" t="s">
        <v>97</v>
      </c>
      <c r="BI323">
        <v>10</v>
      </c>
      <c r="BJ323" t="s">
        <v>107</v>
      </c>
      <c r="BK323">
        <v>1</v>
      </c>
      <c r="BL323" t="s">
        <v>97</v>
      </c>
      <c r="BM323" t="s">
        <v>156</v>
      </c>
      <c r="BN323">
        <v>2004</v>
      </c>
      <c r="BO323" t="s">
        <v>157</v>
      </c>
      <c r="BP323">
        <v>3</v>
      </c>
      <c r="BQ323">
        <v>872</v>
      </c>
      <c r="BR323" t="s">
        <v>98</v>
      </c>
      <c r="BS323" t="s">
        <v>98</v>
      </c>
      <c r="BT323" t="s">
        <v>105</v>
      </c>
      <c r="BU323">
        <v>184</v>
      </c>
      <c r="BV323">
        <v>154</v>
      </c>
      <c r="BW323">
        <v>0</v>
      </c>
      <c r="BX323">
        <v>0</v>
      </c>
      <c r="BY323">
        <v>0</v>
      </c>
      <c r="BZ323">
        <v>0</v>
      </c>
      <c r="CA323" t="s">
        <v>83</v>
      </c>
      <c r="CB323" t="s">
        <v>83</v>
      </c>
      <c r="CC323" t="s">
        <v>83</v>
      </c>
      <c r="CD323">
        <v>0</v>
      </c>
      <c r="CE323">
        <v>6</v>
      </c>
      <c r="CF323">
        <v>2007</v>
      </c>
      <c r="CG323" t="str">
        <f t="shared" ref="CG323:CG386" si="41">_xlfn.CONCAT(CE323, "/",CF323)</f>
        <v>6/2007</v>
      </c>
      <c r="CH323" t="s">
        <v>110</v>
      </c>
      <c r="CI323" t="s">
        <v>111</v>
      </c>
      <c r="CJ323" s="1">
        <v>354000</v>
      </c>
    </row>
    <row r="324" spans="1:88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 t="str">
        <f t="shared" si="37"/>
        <v>80's</v>
      </c>
      <c r="V324">
        <v>1987</v>
      </c>
      <c r="W324">
        <f t="shared" si="35"/>
        <v>1</v>
      </c>
      <c r="X324" t="str">
        <f t="shared" si="36"/>
        <v>Y</v>
      </c>
      <c r="Y324" t="str">
        <f t="shared" si="38"/>
        <v>N</v>
      </c>
      <c r="Z324" t="str">
        <f t="shared" si="39"/>
        <v>N</v>
      </c>
      <c r="AA324" t="str">
        <f t="shared" si="40"/>
        <v>N</v>
      </c>
      <c r="AB324" t="s">
        <v>93</v>
      </c>
      <c r="AC324" t="s">
        <v>94</v>
      </c>
      <c r="AD324" t="s">
        <v>161</v>
      </c>
      <c r="AE324" t="s">
        <v>161</v>
      </c>
      <c r="AF324" t="s">
        <v>96</v>
      </c>
      <c r="AG324">
        <v>172</v>
      </c>
      <c r="AH324" t="s">
        <v>97</v>
      </c>
      <c r="AI324" t="s">
        <v>98</v>
      </c>
      <c r="AJ324" t="s">
        <v>118</v>
      </c>
      <c r="AK324" t="s">
        <v>98</v>
      </c>
      <c r="AL324" t="s">
        <v>98</v>
      </c>
      <c r="AM324" t="s">
        <v>97</v>
      </c>
      <c r="AN324" t="s">
        <v>172</v>
      </c>
      <c r="AO324">
        <v>28</v>
      </c>
      <c r="AP324" t="s">
        <v>119</v>
      </c>
      <c r="AQ324">
        <v>1474</v>
      </c>
      <c r="AR324">
        <v>0</v>
      </c>
      <c r="AS324">
        <v>1502</v>
      </c>
      <c r="AT324" t="s">
        <v>103</v>
      </c>
      <c r="AU324" t="s">
        <v>104</v>
      </c>
      <c r="AV324" t="s">
        <v>105</v>
      </c>
      <c r="AW324" t="s">
        <v>106</v>
      </c>
      <c r="AX324">
        <v>1553</v>
      </c>
      <c r="AY324">
        <v>1177</v>
      </c>
      <c r="AZ324">
        <v>0</v>
      </c>
      <c r="BA324">
        <v>2730</v>
      </c>
      <c r="BB324">
        <v>1</v>
      </c>
      <c r="BC324">
        <v>0</v>
      </c>
      <c r="BD324">
        <v>2</v>
      </c>
      <c r="BE324">
        <v>1</v>
      </c>
      <c r="BF324">
        <v>4</v>
      </c>
      <c r="BG324">
        <v>1</v>
      </c>
      <c r="BH324" t="s">
        <v>97</v>
      </c>
      <c r="BI324">
        <v>8</v>
      </c>
      <c r="BJ324" t="s">
        <v>107</v>
      </c>
      <c r="BK324">
        <v>1</v>
      </c>
      <c r="BL324" t="s">
        <v>98</v>
      </c>
      <c r="BM324" t="s">
        <v>108</v>
      </c>
      <c r="BN324">
        <v>1987</v>
      </c>
      <c r="BO324" t="s">
        <v>157</v>
      </c>
      <c r="BP324">
        <v>2</v>
      </c>
      <c r="BQ324">
        <v>576</v>
      </c>
      <c r="BR324" t="s">
        <v>98</v>
      </c>
      <c r="BS324" t="s">
        <v>98</v>
      </c>
      <c r="BT324" t="s">
        <v>105</v>
      </c>
      <c r="BU324">
        <v>201</v>
      </c>
      <c r="BV324">
        <v>96</v>
      </c>
      <c r="BW324">
        <v>0</v>
      </c>
      <c r="BX324">
        <v>0</v>
      </c>
      <c r="BY324">
        <v>0</v>
      </c>
      <c r="BZ324">
        <v>0</v>
      </c>
      <c r="CA324" t="s">
        <v>83</v>
      </c>
      <c r="CB324" t="s">
        <v>134</v>
      </c>
      <c r="CC324" t="s">
        <v>83</v>
      </c>
      <c r="CD324">
        <v>0</v>
      </c>
      <c r="CE324">
        <v>8</v>
      </c>
      <c r="CF324">
        <v>2007</v>
      </c>
      <c r="CG324" t="str">
        <f t="shared" si="41"/>
        <v>8/2007</v>
      </c>
      <c r="CH324" t="s">
        <v>110</v>
      </c>
      <c r="CI324" t="s">
        <v>111</v>
      </c>
      <c r="CJ324" s="1">
        <v>301000</v>
      </c>
    </row>
    <row r="325" spans="1:88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 t="str">
        <f t="shared" si="37"/>
        <v>50's</v>
      </c>
      <c r="V325">
        <v>2005</v>
      </c>
      <c r="W325">
        <f t="shared" si="35"/>
        <v>50</v>
      </c>
      <c r="X325" t="str">
        <f t="shared" si="36"/>
        <v>Y</v>
      </c>
      <c r="Y325" t="str">
        <f t="shared" si="38"/>
        <v>Y</v>
      </c>
      <c r="Z325" t="str">
        <f t="shared" si="39"/>
        <v>Y</v>
      </c>
      <c r="AA325" t="str">
        <f t="shared" si="40"/>
        <v>Y</v>
      </c>
      <c r="AB325" t="s">
        <v>93</v>
      </c>
      <c r="AC325" t="s">
        <v>94</v>
      </c>
      <c r="AD325" t="s">
        <v>95</v>
      </c>
      <c r="AE325" t="s">
        <v>95</v>
      </c>
      <c r="AF325" t="s">
        <v>117</v>
      </c>
      <c r="AG325">
        <v>0</v>
      </c>
      <c r="AH325" t="s">
        <v>98</v>
      </c>
      <c r="AI325" t="s">
        <v>97</v>
      </c>
      <c r="AJ325" t="s">
        <v>118</v>
      </c>
      <c r="AK325" t="s">
        <v>98</v>
      </c>
      <c r="AL325" t="s">
        <v>98</v>
      </c>
      <c r="AM325" t="s">
        <v>100</v>
      </c>
      <c r="AN325" t="s">
        <v>119</v>
      </c>
      <c r="AO325">
        <v>256</v>
      </c>
      <c r="AP325" t="s">
        <v>102</v>
      </c>
      <c r="AQ325">
        <v>0</v>
      </c>
      <c r="AR325">
        <v>906</v>
      </c>
      <c r="AS325">
        <v>1162</v>
      </c>
      <c r="AT325" t="s">
        <v>103</v>
      </c>
      <c r="AU325" t="s">
        <v>104</v>
      </c>
      <c r="AV325" t="s">
        <v>105</v>
      </c>
      <c r="AW325" t="s">
        <v>106</v>
      </c>
      <c r="AX325">
        <v>1163</v>
      </c>
      <c r="AY325">
        <v>0</v>
      </c>
      <c r="AZ325">
        <v>0</v>
      </c>
      <c r="BA325">
        <v>1163</v>
      </c>
      <c r="BB325">
        <v>1</v>
      </c>
      <c r="BC325">
        <v>0</v>
      </c>
      <c r="BD325">
        <v>1</v>
      </c>
      <c r="BE325">
        <v>0</v>
      </c>
      <c r="BF325">
        <v>3</v>
      </c>
      <c r="BG325">
        <v>1</v>
      </c>
      <c r="BH325" t="s">
        <v>98</v>
      </c>
      <c r="BI325">
        <v>6</v>
      </c>
      <c r="BJ325" t="s">
        <v>107</v>
      </c>
      <c r="BK325">
        <v>0</v>
      </c>
      <c r="BL325" t="s">
        <v>83</v>
      </c>
      <c r="BM325" t="s">
        <v>108</v>
      </c>
      <c r="BN325">
        <v>1955</v>
      </c>
      <c r="BO325" t="s">
        <v>102</v>
      </c>
      <c r="BP325">
        <v>1</v>
      </c>
      <c r="BQ325">
        <v>220</v>
      </c>
      <c r="BR325" t="s">
        <v>147</v>
      </c>
      <c r="BS325" t="s">
        <v>98</v>
      </c>
      <c r="BT325" t="s">
        <v>105</v>
      </c>
      <c r="BU325">
        <v>142</v>
      </c>
      <c r="BV325">
        <v>98</v>
      </c>
      <c r="BW325">
        <v>0</v>
      </c>
      <c r="BX325">
        <v>0</v>
      </c>
      <c r="BY325">
        <v>0</v>
      </c>
      <c r="BZ325">
        <v>0</v>
      </c>
      <c r="CA325" t="s">
        <v>83</v>
      </c>
      <c r="CB325" t="s">
        <v>83</v>
      </c>
      <c r="CC325" t="s">
        <v>83</v>
      </c>
      <c r="CD325">
        <v>0</v>
      </c>
      <c r="CE325">
        <v>7</v>
      </c>
      <c r="CF325">
        <v>2006</v>
      </c>
      <c r="CG325" t="str">
        <f t="shared" si="41"/>
        <v>7/2006</v>
      </c>
      <c r="CH325" t="s">
        <v>110</v>
      </c>
      <c r="CI325" t="s">
        <v>111</v>
      </c>
      <c r="CJ325" s="1">
        <v>126175</v>
      </c>
    </row>
    <row r="326" spans="1:88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 t="str">
        <f t="shared" si="37"/>
        <v>60's</v>
      </c>
      <c r="V326">
        <v>2007</v>
      </c>
      <c r="W326">
        <f t="shared" si="35"/>
        <v>40</v>
      </c>
      <c r="X326" t="str">
        <f t="shared" si="36"/>
        <v>Y</v>
      </c>
      <c r="Y326" t="str">
        <f t="shared" si="38"/>
        <v>Y</v>
      </c>
      <c r="Z326" t="str">
        <f t="shared" si="39"/>
        <v>Y</v>
      </c>
      <c r="AA326" t="str">
        <f t="shared" si="40"/>
        <v>Y</v>
      </c>
      <c r="AB326" t="s">
        <v>211</v>
      </c>
      <c r="AC326" t="s">
        <v>223</v>
      </c>
      <c r="AD326" t="s">
        <v>124</v>
      </c>
      <c r="AE326" t="s">
        <v>124</v>
      </c>
      <c r="AF326" t="s">
        <v>96</v>
      </c>
      <c r="AG326">
        <v>300</v>
      </c>
      <c r="AH326" t="s">
        <v>97</v>
      </c>
      <c r="AI326" t="s">
        <v>97</v>
      </c>
      <c r="AJ326" t="s">
        <v>118</v>
      </c>
      <c r="AK326" t="s">
        <v>97</v>
      </c>
      <c r="AL326" t="s">
        <v>98</v>
      </c>
      <c r="AM326" t="s">
        <v>100</v>
      </c>
      <c r="AN326" t="s">
        <v>102</v>
      </c>
      <c r="AO326">
        <v>0</v>
      </c>
      <c r="AP326" t="s">
        <v>102</v>
      </c>
      <c r="AQ326">
        <v>0</v>
      </c>
      <c r="AR326">
        <v>710</v>
      </c>
      <c r="AS326">
        <v>710</v>
      </c>
      <c r="AT326" t="s">
        <v>103</v>
      </c>
      <c r="AU326" t="s">
        <v>104</v>
      </c>
      <c r="AV326" t="s">
        <v>105</v>
      </c>
      <c r="AW326" t="s">
        <v>106</v>
      </c>
      <c r="AX326">
        <v>1898</v>
      </c>
      <c r="AY326">
        <v>1080</v>
      </c>
      <c r="AZ326">
        <v>0</v>
      </c>
      <c r="BA326">
        <v>2978</v>
      </c>
      <c r="BB326">
        <v>0</v>
      </c>
      <c r="BC326">
        <v>0</v>
      </c>
      <c r="BD326">
        <v>2</v>
      </c>
      <c r="BE326">
        <v>1</v>
      </c>
      <c r="BF326">
        <v>5</v>
      </c>
      <c r="BG326">
        <v>1</v>
      </c>
      <c r="BH326" t="s">
        <v>97</v>
      </c>
      <c r="BI326">
        <v>11</v>
      </c>
      <c r="BJ326" t="s">
        <v>107</v>
      </c>
      <c r="BK326">
        <v>1</v>
      </c>
      <c r="BL326" t="s">
        <v>97</v>
      </c>
      <c r="BM326" t="s">
        <v>156</v>
      </c>
      <c r="BN326">
        <v>1961</v>
      </c>
      <c r="BO326" t="s">
        <v>157</v>
      </c>
      <c r="BP326">
        <v>2</v>
      </c>
      <c r="BQ326">
        <v>564</v>
      </c>
      <c r="BR326" t="s">
        <v>98</v>
      </c>
      <c r="BS326" t="s">
        <v>98</v>
      </c>
      <c r="BT326" t="s">
        <v>105</v>
      </c>
      <c r="BU326">
        <v>240</v>
      </c>
      <c r="BV326">
        <v>0</v>
      </c>
      <c r="BW326">
        <v>0</v>
      </c>
      <c r="BX326">
        <v>0</v>
      </c>
      <c r="BY326">
        <v>0</v>
      </c>
      <c r="BZ326">
        <v>0</v>
      </c>
      <c r="CA326" t="s">
        <v>83</v>
      </c>
      <c r="CB326" t="s">
        <v>83</v>
      </c>
      <c r="CC326" t="s">
        <v>83</v>
      </c>
      <c r="CD326">
        <v>0</v>
      </c>
      <c r="CE326">
        <v>6</v>
      </c>
      <c r="CF326">
        <v>2010</v>
      </c>
      <c r="CG326" t="str">
        <f t="shared" si="41"/>
        <v>6/2010</v>
      </c>
      <c r="CH326" t="s">
        <v>110</v>
      </c>
      <c r="CI326" t="s">
        <v>111</v>
      </c>
      <c r="CJ326" s="1">
        <v>242000</v>
      </c>
    </row>
    <row r="327" spans="1:88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 t="str">
        <f t="shared" si="37"/>
        <v>40's</v>
      </c>
      <c r="V327">
        <v>1950</v>
      </c>
      <c r="W327">
        <f t="shared" si="35"/>
        <v>9</v>
      </c>
      <c r="X327" t="str">
        <f t="shared" si="36"/>
        <v>Y</v>
      </c>
      <c r="Y327" t="str">
        <f t="shared" si="38"/>
        <v>N</v>
      </c>
      <c r="Z327" t="str">
        <f t="shared" si="39"/>
        <v>N</v>
      </c>
      <c r="AA327" t="str">
        <f t="shared" si="40"/>
        <v>N</v>
      </c>
      <c r="AB327" t="s">
        <v>93</v>
      </c>
      <c r="AC327" t="s">
        <v>94</v>
      </c>
      <c r="AD327" t="s">
        <v>116</v>
      </c>
      <c r="AE327" t="s">
        <v>116</v>
      </c>
      <c r="AF327" t="s">
        <v>117</v>
      </c>
      <c r="AG327">
        <v>0</v>
      </c>
      <c r="AH327" t="s">
        <v>98</v>
      </c>
      <c r="AI327" t="s">
        <v>98</v>
      </c>
      <c r="AJ327" t="s">
        <v>118</v>
      </c>
      <c r="AK327" t="s">
        <v>98</v>
      </c>
      <c r="AL327" t="s">
        <v>98</v>
      </c>
      <c r="AM327" t="s">
        <v>130</v>
      </c>
      <c r="AN327" t="s">
        <v>141</v>
      </c>
      <c r="AO327">
        <v>116</v>
      </c>
      <c r="AP327" t="s">
        <v>102</v>
      </c>
      <c r="AQ327">
        <v>0</v>
      </c>
      <c r="AR327">
        <v>604</v>
      </c>
      <c r="AS327">
        <v>720</v>
      </c>
      <c r="AT327" t="s">
        <v>103</v>
      </c>
      <c r="AU327" t="s">
        <v>212</v>
      </c>
      <c r="AV327" t="s">
        <v>177</v>
      </c>
      <c r="AW327" t="s">
        <v>145</v>
      </c>
      <c r="AX327">
        <v>803</v>
      </c>
      <c r="AY327">
        <v>0</v>
      </c>
      <c r="AZ327">
        <v>0</v>
      </c>
      <c r="BA327">
        <v>803</v>
      </c>
      <c r="BB327">
        <v>0</v>
      </c>
      <c r="BC327">
        <v>0</v>
      </c>
      <c r="BD327">
        <v>1</v>
      </c>
      <c r="BE327">
        <v>0</v>
      </c>
      <c r="BF327">
        <v>2</v>
      </c>
      <c r="BG327">
        <v>1</v>
      </c>
      <c r="BH327" t="s">
        <v>98</v>
      </c>
      <c r="BI327">
        <v>5</v>
      </c>
      <c r="BJ327" t="s">
        <v>107</v>
      </c>
      <c r="BK327">
        <v>0</v>
      </c>
      <c r="BL327" t="s">
        <v>83</v>
      </c>
      <c r="BM327" t="s">
        <v>127</v>
      </c>
      <c r="BN327">
        <v>1941</v>
      </c>
      <c r="BO327" t="s">
        <v>102</v>
      </c>
      <c r="BP327">
        <v>2</v>
      </c>
      <c r="BQ327">
        <v>360</v>
      </c>
      <c r="BR327" t="s">
        <v>98</v>
      </c>
      <c r="BS327" t="s">
        <v>98</v>
      </c>
      <c r="BT327" t="s">
        <v>105</v>
      </c>
      <c r="BU327">
        <v>0</v>
      </c>
      <c r="BV327">
        <v>0</v>
      </c>
      <c r="BW327">
        <v>244</v>
      </c>
      <c r="BX327">
        <v>0</v>
      </c>
      <c r="BY327">
        <v>0</v>
      </c>
      <c r="BZ327">
        <v>0</v>
      </c>
      <c r="CA327" t="s">
        <v>83</v>
      </c>
      <c r="CB327" t="s">
        <v>83</v>
      </c>
      <c r="CC327" t="s">
        <v>83</v>
      </c>
      <c r="CD327">
        <v>0</v>
      </c>
      <c r="CE327">
        <v>12</v>
      </c>
      <c r="CF327">
        <v>2007</v>
      </c>
      <c r="CG327" t="str">
        <f t="shared" si="41"/>
        <v>12/2007</v>
      </c>
      <c r="CH327" t="s">
        <v>110</v>
      </c>
      <c r="CI327" t="s">
        <v>111</v>
      </c>
      <c r="CJ327" s="1">
        <v>87000</v>
      </c>
    </row>
    <row r="328" spans="1:88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 t="str">
        <f t="shared" si="37"/>
        <v>90's</v>
      </c>
      <c r="V328">
        <v>1993</v>
      </c>
      <c r="W328">
        <f t="shared" si="35"/>
        <v>0</v>
      </c>
      <c r="X328" t="str">
        <f t="shared" si="36"/>
        <v>N</v>
      </c>
      <c r="Y328" t="str">
        <f t="shared" si="38"/>
        <v>N</v>
      </c>
      <c r="Z328" t="str">
        <f t="shared" si="39"/>
        <v>N</v>
      </c>
      <c r="AA328" t="str">
        <f t="shared" si="40"/>
        <v>N</v>
      </c>
      <c r="AB328" t="s">
        <v>93</v>
      </c>
      <c r="AC328" t="s">
        <v>94</v>
      </c>
      <c r="AD328" t="s">
        <v>96</v>
      </c>
      <c r="AE328" t="s">
        <v>96</v>
      </c>
      <c r="AF328" t="s">
        <v>117</v>
      </c>
      <c r="AG328">
        <v>0</v>
      </c>
      <c r="AH328" t="s">
        <v>97</v>
      </c>
      <c r="AI328" t="s">
        <v>98</v>
      </c>
      <c r="AJ328" t="s">
        <v>99</v>
      </c>
      <c r="AK328" t="s">
        <v>97</v>
      </c>
      <c r="AL328" t="s">
        <v>98</v>
      </c>
      <c r="AM328" t="s">
        <v>97</v>
      </c>
      <c r="AN328" t="s">
        <v>101</v>
      </c>
      <c r="AO328">
        <v>1619</v>
      </c>
      <c r="AP328" t="s">
        <v>102</v>
      </c>
      <c r="AQ328">
        <v>0</v>
      </c>
      <c r="AR328">
        <v>100</v>
      </c>
      <c r="AS328">
        <v>1719</v>
      </c>
      <c r="AT328" t="s">
        <v>103</v>
      </c>
      <c r="AU328" t="s">
        <v>104</v>
      </c>
      <c r="AV328" t="s">
        <v>105</v>
      </c>
      <c r="AW328" t="s">
        <v>106</v>
      </c>
      <c r="AX328">
        <v>1719</v>
      </c>
      <c r="AY328">
        <v>0</v>
      </c>
      <c r="AZ328">
        <v>0</v>
      </c>
      <c r="BA328">
        <v>1719</v>
      </c>
      <c r="BB328">
        <v>2</v>
      </c>
      <c r="BC328">
        <v>0</v>
      </c>
      <c r="BD328">
        <v>1</v>
      </c>
      <c r="BE328">
        <v>1</v>
      </c>
      <c r="BF328">
        <v>1</v>
      </c>
      <c r="BG328">
        <v>1</v>
      </c>
      <c r="BH328" t="s">
        <v>97</v>
      </c>
      <c r="BI328">
        <v>6</v>
      </c>
      <c r="BJ328" t="s">
        <v>107</v>
      </c>
      <c r="BK328">
        <v>2</v>
      </c>
      <c r="BL328" t="s">
        <v>97</v>
      </c>
      <c r="BM328" t="s">
        <v>108</v>
      </c>
      <c r="BN328">
        <v>1993</v>
      </c>
      <c r="BO328" t="s">
        <v>157</v>
      </c>
      <c r="BP328">
        <v>2</v>
      </c>
      <c r="BQ328">
        <v>473</v>
      </c>
      <c r="BR328" t="s">
        <v>98</v>
      </c>
      <c r="BS328" t="s">
        <v>98</v>
      </c>
      <c r="BT328" t="s">
        <v>105</v>
      </c>
      <c r="BU328">
        <v>122</v>
      </c>
      <c r="BV328">
        <v>30</v>
      </c>
      <c r="BW328">
        <v>0</v>
      </c>
      <c r="BX328">
        <v>0</v>
      </c>
      <c r="BY328">
        <v>0</v>
      </c>
      <c r="BZ328">
        <v>0</v>
      </c>
      <c r="CA328" t="s">
        <v>83</v>
      </c>
      <c r="CB328" t="s">
        <v>83</v>
      </c>
      <c r="CC328" t="s">
        <v>83</v>
      </c>
      <c r="CD328">
        <v>0</v>
      </c>
      <c r="CE328">
        <v>5</v>
      </c>
      <c r="CF328">
        <v>2008</v>
      </c>
      <c r="CG328" t="str">
        <f t="shared" si="41"/>
        <v>5/2008</v>
      </c>
      <c r="CH328" t="s">
        <v>237</v>
      </c>
      <c r="CI328" t="s">
        <v>111</v>
      </c>
      <c r="CJ328" s="1">
        <v>324000</v>
      </c>
    </row>
    <row r="329" spans="1:88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 t="str">
        <f t="shared" si="37"/>
        <v>60's</v>
      </c>
      <c r="V329">
        <v>1960</v>
      </c>
      <c r="W329">
        <f t="shared" si="35"/>
        <v>0</v>
      </c>
      <c r="X329" t="str">
        <f t="shared" si="36"/>
        <v>N</v>
      </c>
      <c r="Y329" t="str">
        <f t="shared" si="38"/>
        <v>N</v>
      </c>
      <c r="Z329" t="str">
        <f t="shared" si="39"/>
        <v>N</v>
      </c>
      <c r="AA329" t="str">
        <f t="shared" si="40"/>
        <v>N</v>
      </c>
      <c r="AB329" t="s">
        <v>152</v>
      </c>
      <c r="AC329" t="s">
        <v>94</v>
      </c>
      <c r="AD329" t="s">
        <v>124</v>
      </c>
      <c r="AE329" t="s">
        <v>124</v>
      </c>
      <c r="AF329" t="s">
        <v>96</v>
      </c>
      <c r="AG329">
        <v>175</v>
      </c>
      <c r="AH329" t="s">
        <v>98</v>
      </c>
      <c r="AI329" t="s">
        <v>98</v>
      </c>
      <c r="AJ329" t="s">
        <v>118</v>
      </c>
      <c r="AK329" t="s">
        <v>98</v>
      </c>
      <c r="AL329" t="s">
        <v>98</v>
      </c>
      <c r="AM329" t="s">
        <v>100</v>
      </c>
      <c r="AN329" t="s">
        <v>153</v>
      </c>
      <c r="AO329">
        <v>565</v>
      </c>
      <c r="AP329" t="s">
        <v>102</v>
      </c>
      <c r="AQ329">
        <v>0</v>
      </c>
      <c r="AR329">
        <v>818</v>
      </c>
      <c r="AS329">
        <v>1383</v>
      </c>
      <c r="AT329" t="s">
        <v>103</v>
      </c>
      <c r="AU329" t="s">
        <v>98</v>
      </c>
      <c r="AV329" t="s">
        <v>105</v>
      </c>
      <c r="AW329" t="s">
        <v>106</v>
      </c>
      <c r="AX329">
        <v>1383</v>
      </c>
      <c r="AY329">
        <v>0</v>
      </c>
      <c r="AZ329">
        <v>0</v>
      </c>
      <c r="BA329">
        <v>1383</v>
      </c>
      <c r="BB329">
        <v>0</v>
      </c>
      <c r="BC329">
        <v>0</v>
      </c>
      <c r="BD329">
        <v>1</v>
      </c>
      <c r="BE329">
        <v>1</v>
      </c>
      <c r="BF329">
        <v>3</v>
      </c>
      <c r="BG329">
        <v>1</v>
      </c>
      <c r="BH329" t="s">
        <v>98</v>
      </c>
      <c r="BI329">
        <v>7</v>
      </c>
      <c r="BJ329" t="s">
        <v>107</v>
      </c>
      <c r="BK329">
        <v>0</v>
      </c>
      <c r="BL329" t="s">
        <v>83</v>
      </c>
      <c r="BM329" t="s">
        <v>108</v>
      </c>
      <c r="BN329">
        <v>1960</v>
      </c>
      <c r="BO329" t="s">
        <v>109</v>
      </c>
      <c r="BP329">
        <v>1</v>
      </c>
      <c r="BQ329">
        <v>292</v>
      </c>
      <c r="BR329" t="s">
        <v>98</v>
      </c>
      <c r="BS329" t="s">
        <v>98</v>
      </c>
      <c r="BT329" t="s">
        <v>105</v>
      </c>
      <c r="BU329">
        <v>0</v>
      </c>
      <c r="BV329">
        <v>45</v>
      </c>
      <c r="BW329">
        <v>0</v>
      </c>
      <c r="BX329">
        <v>0</v>
      </c>
      <c r="BY329">
        <v>0</v>
      </c>
      <c r="BZ329">
        <v>0</v>
      </c>
      <c r="CA329" t="s">
        <v>83</v>
      </c>
      <c r="CB329" t="s">
        <v>83</v>
      </c>
      <c r="CC329" t="s">
        <v>83</v>
      </c>
      <c r="CD329">
        <v>0</v>
      </c>
      <c r="CE329">
        <v>4</v>
      </c>
      <c r="CF329">
        <v>2006</v>
      </c>
      <c r="CG329" t="str">
        <f t="shared" si="41"/>
        <v>4/2006</v>
      </c>
      <c r="CH329" t="s">
        <v>110</v>
      </c>
      <c r="CI329" t="s">
        <v>111</v>
      </c>
      <c r="CJ329" s="1">
        <v>145250</v>
      </c>
    </row>
    <row r="330" spans="1:88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 t="str">
        <f t="shared" si="37"/>
        <v>10's</v>
      </c>
      <c r="V330">
        <v>1994</v>
      </c>
      <c r="W330">
        <f t="shared" si="35"/>
        <v>78</v>
      </c>
      <c r="X330" t="str">
        <f t="shared" si="36"/>
        <v>Y</v>
      </c>
      <c r="Y330" t="str">
        <f t="shared" si="38"/>
        <v>N</v>
      </c>
      <c r="Z330" t="str">
        <f t="shared" si="39"/>
        <v>N</v>
      </c>
      <c r="AA330" t="str">
        <f t="shared" si="40"/>
        <v>N</v>
      </c>
      <c r="AB330" t="s">
        <v>93</v>
      </c>
      <c r="AC330" t="s">
        <v>94</v>
      </c>
      <c r="AD330" t="s">
        <v>124</v>
      </c>
      <c r="AE330" t="s">
        <v>125</v>
      </c>
      <c r="AF330" t="s">
        <v>117</v>
      </c>
      <c r="AG330">
        <v>0</v>
      </c>
      <c r="AH330" t="s">
        <v>98</v>
      </c>
      <c r="AI330" t="s">
        <v>98</v>
      </c>
      <c r="AJ330" t="s">
        <v>126</v>
      </c>
      <c r="AK330" t="s">
        <v>98</v>
      </c>
      <c r="AL330" t="s">
        <v>98</v>
      </c>
      <c r="AM330" t="s">
        <v>100</v>
      </c>
      <c r="AN330" t="s">
        <v>102</v>
      </c>
      <c r="AO330">
        <v>0</v>
      </c>
      <c r="AP330" t="s">
        <v>102</v>
      </c>
      <c r="AQ330">
        <v>0</v>
      </c>
      <c r="AR330">
        <v>844</v>
      </c>
      <c r="AS330">
        <v>844</v>
      </c>
      <c r="AT330" t="s">
        <v>103</v>
      </c>
      <c r="AU330" t="s">
        <v>97</v>
      </c>
      <c r="AV330" t="s">
        <v>177</v>
      </c>
      <c r="AW330" t="s">
        <v>164</v>
      </c>
      <c r="AX330">
        <v>1445</v>
      </c>
      <c r="AY330">
        <v>689</v>
      </c>
      <c r="AZ330">
        <v>0</v>
      </c>
      <c r="BA330">
        <v>2134</v>
      </c>
      <c r="BB330">
        <v>0</v>
      </c>
      <c r="BC330">
        <v>0</v>
      </c>
      <c r="BD330">
        <v>2</v>
      </c>
      <c r="BE330">
        <v>0</v>
      </c>
      <c r="BF330">
        <v>5</v>
      </c>
      <c r="BG330">
        <v>1</v>
      </c>
      <c r="BH330" t="s">
        <v>97</v>
      </c>
      <c r="BI330">
        <v>10</v>
      </c>
      <c r="BJ330" t="s">
        <v>107</v>
      </c>
      <c r="BK330">
        <v>0</v>
      </c>
      <c r="BL330" t="s">
        <v>83</v>
      </c>
      <c r="BM330" t="s">
        <v>127</v>
      </c>
      <c r="BN330">
        <v>1930</v>
      </c>
      <c r="BO330" t="s">
        <v>102</v>
      </c>
      <c r="BP330">
        <v>2</v>
      </c>
      <c r="BQ330">
        <v>441</v>
      </c>
      <c r="BR330" t="s">
        <v>98</v>
      </c>
      <c r="BS330" t="s">
        <v>98</v>
      </c>
      <c r="BT330" t="s">
        <v>105</v>
      </c>
      <c r="BU330">
        <v>0</v>
      </c>
      <c r="BV330">
        <v>60</v>
      </c>
      <c r="BW330">
        <v>268</v>
      </c>
      <c r="BX330">
        <v>0</v>
      </c>
      <c r="BY330">
        <v>0</v>
      </c>
      <c r="BZ330">
        <v>0</v>
      </c>
      <c r="CA330" t="s">
        <v>83</v>
      </c>
      <c r="CB330" t="s">
        <v>83</v>
      </c>
      <c r="CC330" t="s">
        <v>83</v>
      </c>
      <c r="CD330">
        <v>0</v>
      </c>
      <c r="CE330">
        <v>7</v>
      </c>
      <c r="CF330">
        <v>2009</v>
      </c>
      <c r="CG330" t="str">
        <f t="shared" si="41"/>
        <v>7/2009</v>
      </c>
      <c r="CH330" t="s">
        <v>110</v>
      </c>
      <c r="CI330" t="s">
        <v>111</v>
      </c>
      <c r="CJ330" s="1">
        <v>214500</v>
      </c>
    </row>
    <row r="331" spans="1:88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 t="str">
        <f t="shared" si="37"/>
        <v>20's</v>
      </c>
      <c r="V331">
        <v>1950</v>
      </c>
      <c r="W331">
        <f t="shared" si="35"/>
        <v>30</v>
      </c>
      <c r="X331" t="str">
        <f t="shared" si="36"/>
        <v>Y</v>
      </c>
      <c r="Y331" t="str">
        <f t="shared" si="38"/>
        <v>N</v>
      </c>
      <c r="Z331" t="str">
        <f t="shared" si="39"/>
        <v>N</v>
      </c>
      <c r="AA331" t="str">
        <f t="shared" si="40"/>
        <v>N</v>
      </c>
      <c r="AB331" t="s">
        <v>93</v>
      </c>
      <c r="AC331" t="s">
        <v>94</v>
      </c>
      <c r="AD331" t="s">
        <v>124</v>
      </c>
      <c r="AE331" t="s">
        <v>125</v>
      </c>
      <c r="AF331" t="s">
        <v>117</v>
      </c>
      <c r="AG331">
        <v>0</v>
      </c>
      <c r="AH331" t="s">
        <v>98</v>
      </c>
      <c r="AI331" t="s">
        <v>98</v>
      </c>
      <c r="AJ331" t="s">
        <v>99</v>
      </c>
      <c r="AK331" t="s">
        <v>98</v>
      </c>
      <c r="AL331" t="s">
        <v>98</v>
      </c>
      <c r="AM331" t="s">
        <v>121</v>
      </c>
      <c r="AN331" t="s">
        <v>102</v>
      </c>
      <c r="AO331">
        <v>0</v>
      </c>
      <c r="AP331" t="s">
        <v>102</v>
      </c>
      <c r="AQ331">
        <v>0</v>
      </c>
      <c r="AR331">
        <v>596</v>
      </c>
      <c r="AS331">
        <v>596</v>
      </c>
      <c r="AT331" t="s">
        <v>103</v>
      </c>
      <c r="AU331" t="s">
        <v>98</v>
      </c>
      <c r="AV331" t="s">
        <v>177</v>
      </c>
      <c r="AW331" t="s">
        <v>106</v>
      </c>
      <c r="AX331">
        <v>596</v>
      </c>
      <c r="AY331">
        <v>596</v>
      </c>
      <c r="AZ331">
        <v>0</v>
      </c>
      <c r="BA331">
        <v>1192</v>
      </c>
      <c r="BB331">
        <v>0</v>
      </c>
      <c r="BC331">
        <v>0</v>
      </c>
      <c r="BD331">
        <v>1</v>
      </c>
      <c r="BE331">
        <v>0</v>
      </c>
      <c r="BF331">
        <v>3</v>
      </c>
      <c r="BG331">
        <v>1</v>
      </c>
      <c r="BH331" t="s">
        <v>98</v>
      </c>
      <c r="BI331">
        <v>6</v>
      </c>
      <c r="BJ331" t="s">
        <v>107</v>
      </c>
      <c r="BK331">
        <v>0</v>
      </c>
      <c r="BL331" t="s">
        <v>83</v>
      </c>
      <c r="BM331" t="s">
        <v>127</v>
      </c>
      <c r="BN331">
        <v>1920</v>
      </c>
      <c r="BO331" t="s">
        <v>102</v>
      </c>
      <c r="BP331">
        <v>1</v>
      </c>
      <c r="BQ331">
        <v>189</v>
      </c>
      <c r="BR331" t="s">
        <v>147</v>
      </c>
      <c r="BS331" t="s">
        <v>147</v>
      </c>
      <c r="BT331" t="s">
        <v>177</v>
      </c>
      <c r="BU331">
        <v>0</v>
      </c>
      <c r="BV331">
        <v>0</v>
      </c>
      <c r="BW331">
        <v>137</v>
      </c>
      <c r="BX331">
        <v>0</v>
      </c>
      <c r="BY331">
        <v>0</v>
      </c>
      <c r="BZ331">
        <v>0</v>
      </c>
      <c r="CA331" t="s">
        <v>83</v>
      </c>
      <c r="CB331" t="s">
        <v>163</v>
      </c>
      <c r="CC331" t="s">
        <v>83</v>
      </c>
      <c r="CD331">
        <v>0</v>
      </c>
      <c r="CE331">
        <v>7</v>
      </c>
      <c r="CF331">
        <v>2009</v>
      </c>
      <c r="CG331" t="str">
        <f t="shared" si="41"/>
        <v>7/2009</v>
      </c>
      <c r="CH331" t="s">
        <v>110</v>
      </c>
      <c r="CI331" t="s">
        <v>111</v>
      </c>
      <c r="CJ331" s="1">
        <v>78000</v>
      </c>
    </row>
    <row r="332" spans="1:88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 t="str">
        <f t="shared" si="37"/>
        <v>60's</v>
      </c>
      <c r="V332">
        <v>1964</v>
      </c>
      <c r="W332">
        <f t="shared" si="35"/>
        <v>0</v>
      </c>
      <c r="X332" t="str">
        <f t="shared" si="36"/>
        <v>N</v>
      </c>
      <c r="Y332" t="str">
        <f t="shared" si="38"/>
        <v>N</v>
      </c>
      <c r="Z332" t="str">
        <f t="shared" si="39"/>
        <v>N</v>
      </c>
      <c r="AA332" t="str">
        <f t="shared" si="40"/>
        <v>N</v>
      </c>
      <c r="AB332" t="s">
        <v>93</v>
      </c>
      <c r="AC332" t="s">
        <v>94</v>
      </c>
      <c r="AD332" t="s">
        <v>140</v>
      </c>
      <c r="AE332" t="s">
        <v>140</v>
      </c>
      <c r="AF332" t="s">
        <v>96</v>
      </c>
      <c r="AG332">
        <v>84</v>
      </c>
      <c r="AH332" t="s">
        <v>98</v>
      </c>
      <c r="AI332" t="s">
        <v>98</v>
      </c>
      <c r="AJ332" t="s">
        <v>118</v>
      </c>
      <c r="AK332" t="s">
        <v>98</v>
      </c>
      <c r="AL332" t="s">
        <v>98</v>
      </c>
      <c r="AM332" t="s">
        <v>100</v>
      </c>
      <c r="AN332" t="s">
        <v>101</v>
      </c>
      <c r="AO332">
        <v>40</v>
      </c>
      <c r="AP332" t="s">
        <v>153</v>
      </c>
      <c r="AQ332">
        <v>264</v>
      </c>
      <c r="AR332">
        <v>1424</v>
      </c>
      <c r="AS332">
        <v>1728</v>
      </c>
      <c r="AT332" t="s">
        <v>103</v>
      </c>
      <c r="AU332" t="s">
        <v>98</v>
      </c>
      <c r="AV332" t="s">
        <v>105</v>
      </c>
      <c r="AW332" t="s">
        <v>106</v>
      </c>
      <c r="AX332">
        <v>1728</v>
      </c>
      <c r="AY332">
        <v>0</v>
      </c>
      <c r="AZ332">
        <v>0</v>
      </c>
      <c r="BA332">
        <v>1728</v>
      </c>
      <c r="BB332">
        <v>0</v>
      </c>
      <c r="BC332">
        <v>1</v>
      </c>
      <c r="BD332">
        <v>2</v>
      </c>
      <c r="BE332">
        <v>0</v>
      </c>
      <c r="BF332">
        <v>6</v>
      </c>
      <c r="BG332">
        <v>2</v>
      </c>
      <c r="BH332" t="s">
        <v>98</v>
      </c>
      <c r="BI332">
        <v>10</v>
      </c>
      <c r="BJ332" t="s">
        <v>107</v>
      </c>
      <c r="BK332">
        <v>0</v>
      </c>
      <c r="BL332" t="s">
        <v>83</v>
      </c>
      <c r="BM332" t="s">
        <v>127</v>
      </c>
      <c r="BN332">
        <v>2002</v>
      </c>
      <c r="BO332" t="s">
        <v>102</v>
      </c>
      <c r="BP332">
        <v>1</v>
      </c>
      <c r="BQ332">
        <v>352</v>
      </c>
      <c r="BR332" t="s">
        <v>98</v>
      </c>
      <c r="BS332" t="s">
        <v>98</v>
      </c>
      <c r="BT332" t="s">
        <v>105</v>
      </c>
      <c r="BU332">
        <v>155</v>
      </c>
      <c r="BV332">
        <v>0</v>
      </c>
      <c r="BW332">
        <v>0</v>
      </c>
      <c r="BX332">
        <v>0</v>
      </c>
      <c r="BY332">
        <v>0</v>
      </c>
      <c r="BZ332">
        <v>0</v>
      </c>
      <c r="CA332" t="s">
        <v>83</v>
      </c>
      <c r="CB332" t="s">
        <v>83</v>
      </c>
      <c r="CC332" t="s">
        <v>83</v>
      </c>
      <c r="CD332">
        <v>0</v>
      </c>
      <c r="CE332">
        <v>11</v>
      </c>
      <c r="CF332">
        <v>2007</v>
      </c>
      <c r="CG332" t="str">
        <f t="shared" si="41"/>
        <v>11/2007</v>
      </c>
      <c r="CH332" t="s">
        <v>110</v>
      </c>
      <c r="CI332" t="s">
        <v>111</v>
      </c>
      <c r="CJ332" s="1">
        <v>119000</v>
      </c>
    </row>
    <row r="333" spans="1:88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 t="str">
        <f t="shared" si="37"/>
        <v>50's</v>
      </c>
      <c r="V333">
        <v>1992</v>
      </c>
      <c r="W333">
        <f t="shared" si="35"/>
        <v>34</v>
      </c>
      <c r="X333" t="str">
        <f t="shared" si="36"/>
        <v>Y</v>
      </c>
      <c r="Y333" t="str">
        <f t="shared" si="38"/>
        <v>N</v>
      </c>
      <c r="Z333" t="str">
        <f t="shared" si="39"/>
        <v>N</v>
      </c>
      <c r="AA333" t="str">
        <f t="shared" si="40"/>
        <v>N</v>
      </c>
      <c r="AB333" t="s">
        <v>93</v>
      </c>
      <c r="AC333" t="s">
        <v>94</v>
      </c>
      <c r="AD333" t="s">
        <v>124</v>
      </c>
      <c r="AE333" t="s">
        <v>124</v>
      </c>
      <c r="AF333" t="s">
        <v>117</v>
      </c>
      <c r="AG333">
        <v>0</v>
      </c>
      <c r="AH333" t="s">
        <v>98</v>
      </c>
      <c r="AI333" t="s">
        <v>98</v>
      </c>
      <c r="AJ333" t="s">
        <v>118</v>
      </c>
      <c r="AK333" t="s">
        <v>98</v>
      </c>
      <c r="AL333" t="s">
        <v>98</v>
      </c>
      <c r="AM333" t="s">
        <v>100</v>
      </c>
      <c r="AN333" t="s">
        <v>153</v>
      </c>
      <c r="AO333">
        <v>846</v>
      </c>
      <c r="AP333" t="s">
        <v>102</v>
      </c>
      <c r="AQ333">
        <v>0</v>
      </c>
      <c r="AR333">
        <v>210</v>
      </c>
      <c r="AS333">
        <v>1056</v>
      </c>
      <c r="AT333" t="s">
        <v>103</v>
      </c>
      <c r="AU333" t="s">
        <v>147</v>
      </c>
      <c r="AV333" t="s">
        <v>105</v>
      </c>
      <c r="AW333" t="s">
        <v>106</v>
      </c>
      <c r="AX333">
        <v>1056</v>
      </c>
      <c r="AY333">
        <v>0</v>
      </c>
      <c r="AZ333">
        <v>0</v>
      </c>
      <c r="BA333">
        <v>1056</v>
      </c>
      <c r="BB333">
        <v>1</v>
      </c>
      <c r="BC333">
        <v>0</v>
      </c>
      <c r="BD333">
        <v>1</v>
      </c>
      <c r="BE333">
        <v>0</v>
      </c>
      <c r="BF333">
        <v>3</v>
      </c>
      <c r="BG333">
        <v>1</v>
      </c>
      <c r="BH333" t="s">
        <v>98</v>
      </c>
      <c r="BI333">
        <v>6</v>
      </c>
      <c r="BJ333" t="s">
        <v>107</v>
      </c>
      <c r="BK333">
        <v>0</v>
      </c>
      <c r="BL333" t="s">
        <v>83</v>
      </c>
      <c r="BM333" t="s">
        <v>108</v>
      </c>
      <c r="BN333">
        <v>1958</v>
      </c>
      <c r="BO333" t="s">
        <v>109</v>
      </c>
      <c r="BP333">
        <v>1</v>
      </c>
      <c r="BQ333">
        <v>308</v>
      </c>
      <c r="BR333" t="s">
        <v>98</v>
      </c>
      <c r="BS333" t="s">
        <v>98</v>
      </c>
      <c r="BT333" t="s">
        <v>105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 t="s">
        <v>83</v>
      </c>
      <c r="CB333" t="s">
        <v>83</v>
      </c>
      <c r="CC333" t="s">
        <v>83</v>
      </c>
      <c r="CD333">
        <v>0</v>
      </c>
      <c r="CE333">
        <v>8</v>
      </c>
      <c r="CF333">
        <v>2007</v>
      </c>
      <c r="CG333" t="str">
        <f t="shared" si="41"/>
        <v>8/2007</v>
      </c>
      <c r="CH333" t="s">
        <v>110</v>
      </c>
      <c r="CI333" t="s">
        <v>111</v>
      </c>
      <c r="CJ333" s="1">
        <v>139000</v>
      </c>
    </row>
    <row r="334" spans="1:88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 t="str">
        <f t="shared" si="37"/>
        <v>2000's</v>
      </c>
      <c r="V334">
        <v>2004</v>
      </c>
      <c r="W334">
        <f t="shared" si="35"/>
        <v>1</v>
      </c>
      <c r="X334" t="str">
        <f t="shared" si="36"/>
        <v>Y</v>
      </c>
      <c r="Y334" t="str">
        <f t="shared" si="38"/>
        <v>N</v>
      </c>
      <c r="Z334" t="str">
        <f t="shared" si="39"/>
        <v>Y</v>
      </c>
      <c r="AA334" t="str">
        <f t="shared" si="40"/>
        <v>Y</v>
      </c>
      <c r="AB334" t="s">
        <v>93</v>
      </c>
      <c r="AC334" t="s">
        <v>94</v>
      </c>
      <c r="AD334" t="s">
        <v>95</v>
      </c>
      <c r="AE334" t="s">
        <v>95</v>
      </c>
      <c r="AF334" t="s">
        <v>96</v>
      </c>
      <c r="AG334">
        <v>296</v>
      </c>
      <c r="AH334" t="s">
        <v>97</v>
      </c>
      <c r="AI334" t="s">
        <v>98</v>
      </c>
      <c r="AJ334" t="s">
        <v>99</v>
      </c>
      <c r="AK334" t="s">
        <v>97</v>
      </c>
      <c r="AL334" t="s">
        <v>98</v>
      </c>
      <c r="AM334" t="s">
        <v>100</v>
      </c>
      <c r="AN334" t="s">
        <v>101</v>
      </c>
      <c r="AO334">
        <v>1124</v>
      </c>
      <c r="AP334" t="s">
        <v>83</v>
      </c>
      <c r="AQ334">
        <v>479</v>
      </c>
      <c r="AR334">
        <v>1603</v>
      </c>
      <c r="AS334">
        <v>3206</v>
      </c>
      <c r="AT334" t="s">
        <v>103</v>
      </c>
      <c r="AU334" t="s">
        <v>104</v>
      </c>
      <c r="AV334" t="s">
        <v>105</v>
      </c>
      <c r="AW334" t="s">
        <v>106</v>
      </c>
      <c r="AX334">
        <v>1629</v>
      </c>
      <c r="AY334">
        <v>0</v>
      </c>
      <c r="AZ334">
        <v>0</v>
      </c>
      <c r="BA334">
        <v>1629</v>
      </c>
      <c r="BB334">
        <v>1</v>
      </c>
      <c r="BC334">
        <v>0</v>
      </c>
      <c r="BD334">
        <v>2</v>
      </c>
      <c r="BE334">
        <v>0</v>
      </c>
      <c r="BF334">
        <v>3</v>
      </c>
      <c r="BG334">
        <v>1</v>
      </c>
      <c r="BH334" t="s">
        <v>97</v>
      </c>
      <c r="BI334">
        <v>7</v>
      </c>
      <c r="BJ334" t="s">
        <v>107</v>
      </c>
      <c r="BK334">
        <v>1</v>
      </c>
      <c r="BL334" t="s">
        <v>97</v>
      </c>
      <c r="BM334" t="s">
        <v>108</v>
      </c>
      <c r="BN334">
        <v>2003</v>
      </c>
      <c r="BO334" t="s">
        <v>109</v>
      </c>
      <c r="BP334">
        <v>3</v>
      </c>
      <c r="BQ334">
        <v>880</v>
      </c>
      <c r="BR334" t="s">
        <v>98</v>
      </c>
      <c r="BS334" t="s">
        <v>98</v>
      </c>
      <c r="BT334" t="s">
        <v>105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 t="s">
        <v>83</v>
      </c>
      <c r="CB334" t="s">
        <v>83</v>
      </c>
      <c r="CC334" t="s">
        <v>83</v>
      </c>
      <c r="CD334">
        <v>0</v>
      </c>
      <c r="CE334">
        <v>10</v>
      </c>
      <c r="CF334">
        <v>2009</v>
      </c>
      <c r="CG334" t="str">
        <f t="shared" si="41"/>
        <v>10/2009</v>
      </c>
      <c r="CH334" t="s">
        <v>110</v>
      </c>
      <c r="CI334" t="s">
        <v>111</v>
      </c>
      <c r="CJ334" s="1">
        <v>284000</v>
      </c>
    </row>
    <row r="335" spans="1:88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 t="str">
        <f t="shared" si="37"/>
        <v>2000's</v>
      </c>
      <c r="V335">
        <v>2004</v>
      </c>
      <c r="W335">
        <f t="shared" si="35"/>
        <v>0</v>
      </c>
      <c r="X335" t="str">
        <f t="shared" si="36"/>
        <v>N</v>
      </c>
      <c r="Y335" t="str">
        <f t="shared" si="38"/>
        <v>N</v>
      </c>
      <c r="Z335" t="str">
        <f t="shared" si="39"/>
        <v>Y</v>
      </c>
      <c r="AA335" t="str">
        <f t="shared" si="40"/>
        <v>Y</v>
      </c>
      <c r="AB335" t="s">
        <v>93</v>
      </c>
      <c r="AC335" t="s">
        <v>94</v>
      </c>
      <c r="AD335" t="s">
        <v>95</v>
      </c>
      <c r="AE335" t="s">
        <v>95</v>
      </c>
      <c r="AF335" t="s">
        <v>137</v>
      </c>
      <c r="AG335">
        <v>146</v>
      </c>
      <c r="AH335" t="s">
        <v>97</v>
      </c>
      <c r="AI335" t="s">
        <v>98</v>
      </c>
      <c r="AJ335" t="s">
        <v>99</v>
      </c>
      <c r="AK335" t="s">
        <v>97</v>
      </c>
      <c r="AL335" t="s">
        <v>98</v>
      </c>
      <c r="AM335" t="s">
        <v>130</v>
      </c>
      <c r="AN335" t="s">
        <v>101</v>
      </c>
      <c r="AO335">
        <v>720</v>
      </c>
      <c r="AP335" t="s">
        <v>102</v>
      </c>
      <c r="AQ335">
        <v>0</v>
      </c>
      <c r="AR335">
        <v>638</v>
      </c>
      <c r="AS335">
        <v>1358</v>
      </c>
      <c r="AT335" t="s">
        <v>103</v>
      </c>
      <c r="AU335" t="s">
        <v>104</v>
      </c>
      <c r="AV335" t="s">
        <v>105</v>
      </c>
      <c r="AW335" t="s">
        <v>106</v>
      </c>
      <c r="AX335">
        <v>1358</v>
      </c>
      <c r="AY335">
        <v>0</v>
      </c>
      <c r="AZ335">
        <v>0</v>
      </c>
      <c r="BA335">
        <v>1358</v>
      </c>
      <c r="BB335">
        <v>1</v>
      </c>
      <c r="BC335">
        <v>0</v>
      </c>
      <c r="BD335">
        <v>2</v>
      </c>
      <c r="BE335">
        <v>0</v>
      </c>
      <c r="BF335">
        <v>2</v>
      </c>
      <c r="BG335">
        <v>1</v>
      </c>
      <c r="BH335" t="s">
        <v>97</v>
      </c>
      <c r="BI335">
        <v>6</v>
      </c>
      <c r="BJ335" t="s">
        <v>107</v>
      </c>
      <c r="BK335">
        <v>1</v>
      </c>
      <c r="BL335" t="s">
        <v>97</v>
      </c>
      <c r="BM335" t="s">
        <v>108</v>
      </c>
      <c r="BN335">
        <v>2004</v>
      </c>
      <c r="BO335" t="s">
        <v>109</v>
      </c>
      <c r="BP335">
        <v>2</v>
      </c>
      <c r="BQ335">
        <v>484</v>
      </c>
      <c r="BR335" t="s">
        <v>98</v>
      </c>
      <c r="BS335" t="s">
        <v>98</v>
      </c>
      <c r="BT335" t="s">
        <v>105</v>
      </c>
      <c r="BU335">
        <v>192</v>
      </c>
      <c r="BV335">
        <v>30</v>
      </c>
      <c r="BW335">
        <v>0</v>
      </c>
      <c r="BX335">
        <v>0</v>
      </c>
      <c r="BY335">
        <v>0</v>
      </c>
      <c r="BZ335">
        <v>0</v>
      </c>
      <c r="CA335" t="s">
        <v>83</v>
      </c>
      <c r="CB335" t="s">
        <v>83</v>
      </c>
      <c r="CC335" t="s">
        <v>83</v>
      </c>
      <c r="CD335">
        <v>0</v>
      </c>
      <c r="CE335">
        <v>7</v>
      </c>
      <c r="CF335">
        <v>2008</v>
      </c>
      <c r="CG335" t="str">
        <f t="shared" si="41"/>
        <v>7/2008</v>
      </c>
      <c r="CH335" t="s">
        <v>110</v>
      </c>
      <c r="CI335" t="s">
        <v>111</v>
      </c>
      <c r="CJ335" s="1">
        <v>207000</v>
      </c>
    </row>
    <row r="336" spans="1:88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 t="str">
        <f t="shared" si="37"/>
        <v>90's</v>
      </c>
      <c r="V336">
        <v>1998</v>
      </c>
      <c r="W336">
        <f t="shared" si="35"/>
        <v>0</v>
      </c>
      <c r="X336" t="str">
        <f t="shared" si="36"/>
        <v>N</v>
      </c>
      <c r="Y336" t="str">
        <f t="shared" si="38"/>
        <v>N</v>
      </c>
      <c r="Z336" t="str">
        <f t="shared" si="39"/>
        <v>N</v>
      </c>
      <c r="AA336" t="str">
        <f t="shared" si="40"/>
        <v>Y</v>
      </c>
      <c r="AB336" t="s">
        <v>93</v>
      </c>
      <c r="AC336" t="s">
        <v>94</v>
      </c>
      <c r="AD336" t="s">
        <v>95</v>
      </c>
      <c r="AE336" t="s">
        <v>95</v>
      </c>
      <c r="AF336" t="s">
        <v>117</v>
      </c>
      <c r="AG336">
        <v>0</v>
      </c>
      <c r="AH336" t="s">
        <v>98</v>
      </c>
      <c r="AI336" t="s">
        <v>98</v>
      </c>
      <c r="AJ336" t="s">
        <v>99</v>
      </c>
      <c r="AK336" t="s">
        <v>97</v>
      </c>
      <c r="AL336" t="s">
        <v>98</v>
      </c>
      <c r="AM336" t="s">
        <v>97</v>
      </c>
      <c r="AN336" t="s">
        <v>101</v>
      </c>
      <c r="AO336">
        <v>828</v>
      </c>
      <c r="AP336" t="s">
        <v>102</v>
      </c>
      <c r="AQ336">
        <v>0</v>
      </c>
      <c r="AR336">
        <v>115</v>
      </c>
      <c r="AS336">
        <v>943</v>
      </c>
      <c r="AT336" t="s">
        <v>103</v>
      </c>
      <c r="AU336" t="s">
        <v>97</v>
      </c>
      <c r="AV336" t="s">
        <v>105</v>
      </c>
      <c r="AW336" t="s">
        <v>106</v>
      </c>
      <c r="AX336">
        <v>943</v>
      </c>
      <c r="AY336">
        <v>695</v>
      </c>
      <c r="AZ336">
        <v>0</v>
      </c>
      <c r="BA336">
        <v>1638</v>
      </c>
      <c r="BB336">
        <v>1</v>
      </c>
      <c r="BC336">
        <v>0</v>
      </c>
      <c r="BD336">
        <v>2</v>
      </c>
      <c r="BE336">
        <v>1</v>
      </c>
      <c r="BF336">
        <v>3</v>
      </c>
      <c r="BG336">
        <v>1</v>
      </c>
      <c r="BH336" t="s">
        <v>98</v>
      </c>
      <c r="BI336">
        <v>7</v>
      </c>
      <c r="BJ336" t="s">
        <v>107</v>
      </c>
      <c r="BK336">
        <v>2</v>
      </c>
      <c r="BL336" t="s">
        <v>98</v>
      </c>
      <c r="BM336" t="s">
        <v>108</v>
      </c>
      <c r="BN336">
        <v>1998</v>
      </c>
      <c r="BO336" t="s">
        <v>157</v>
      </c>
      <c r="BP336">
        <v>2</v>
      </c>
      <c r="BQ336">
        <v>472</v>
      </c>
      <c r="BR336" t="s">
        <v>98</v>
      </c>
      <c r="BS336" t="s">
        <v>98</v>
      </c>
      <c r="BT336" t="s">
        <v>105</v>
      </c>
      <c r="BU336">
        <v>100</v>
      </c>
      <c r="BV336">
        <v>38</v>
      </c>
      <c r="BW336">
        <v>0</v>
      </c>
      <c r="BX336">
        <v>0</v>
      </c>
      <c r="BY336">
        <v>0</v>
      </c>
      <c r="BZ336">
        <v>0</v>
      </c>
      <c r="CA336" t="s">
        <v>83</v>
      </c>
      <c r="CB336" t="s">
        <v>83</v>
      </c>
      <c r="CC336" t="s">
        <v>83</v>
      </c>
      <c r="CD336">
        <v>0</v>
      </c>
      <c r="CE336">
        <v>7</v>
      </c>
      <c r="CF336">
        <v>2008</v>
      </c>
      <c r="CG336" t="str">
        <f t="shared" si="41"/>
        <v>7/2008</v>
      </c>
      <c r="CH336" t="s">
        <v>110</v>
      </c>
      <c r="CI336" t="s">
        <v>111</v>
      </c>
      <c r="CJ336" s="1">
        <v>192000</v>
      </c>
    </row>
    <row r="337" spans="1:88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 t="str">
        <f t="shared" si="37"/>
        <v>60's</v>
      </c>
      <c r="V337">
        <v>1965</v>
      </c>
      <c r="W337">
        <f t="shared" si="35"/>
        <v>0</v>
      </c>
      <c r="X337" t="str">
        <f t="shared" si="36"/>
        <v>N</v>
      </c>
      <c r="Y337" t="str">
        <f t="shared" si="38"/>
        <v>N</v>
      </c>
      <c r="Z337" t="str">
        <f t="shared" si="39"/>
        <v>N</v>
      </c>
      <c r="AA337" t="str">
        <f t="shared" si="40"/>
        <v>N</v>
      </c>
      <c r="AB337" t="s">
        <v>93</v>
      </c>
      <c r="AC337" t="s">
        <v>94</v>
      </c>
      <c r="AD337" t="s">
        <v>161</v>
      </c>
      <c r="AE337" t="s">
        <v>161</v>
      </c>
      <c r="AF337" t="s">
        <v>117</v>
      </c>
      <c r="AG337">
        <v>0</v>
      </c>
      <c r="AH337" t="s">
        <v>98</v>
      </c>
      <c r="AI337" t="s">
        <v>98</v>
      </c>
      <c r="AJ337" t="s">
        <v>118</v>
      </c>
      <c r="AK337" t="s">
        <v>98</v>
      </c>
      <c r="AL337" t="s">
        <v>98</v>
      </c>
      <c r="AM337" t="s">
        <v>97</v>
      </c>
      <c r="AN337" t="s">
        <v>119</v>
      </c>
      <c r="AO337">
        <v>1249</v>
      </c>
      <c r="AP337" t="s">
        <v>141</v>
      </c>
      <c r="AQ337">
        <v>147</v>
      </c>
      <c r="AR337">
        <v>103</v>
      </c>
      <c r="AS337">
        <v>1499</v>
      </c>
      <c r="AT337" t="s">
        <v>103</v>
      </c>
      <c r="AU337" t="s">
        <v>104</v>
      </c>
      <c r="AV337" t="s">
        <v>105</v>
      </c>
      <c r="AW337" t="s">
        <v>106</v>
      </c>
      <c r="AX337">
        <v>1619</v>
      </c>
      <c r="AY337">
        <v>167</v>
      </c>
      <c r="AZ337">
        <v>0</v>
      </c>
      <c r="BA337">
        <v>1786</v>
      </c>
      <c r="BB337">
        <v>2</v>
      </c>
      <c r="BC337">
        <v>0</v>
      </c>
      <c r="BD337">
        <v>2</v>
      </c>
      <c r="BE337">
        <v>0</v>
      </c>
      <c r="BF337">
        <v>3</v>
      </c>
      <c r="BG337">
        <v>1</v>
      </c>
      <c r="BH337" t="s">
        <v>98</v>
      </c>
      <c r="BI337">
        <v>7</v>
      </c>
      <c r="BJ337" t="s">
        <v>107</v>
      </c>
      <c r="BK337">
        <v>2</v>
      </c>
      <c r="BL337" t="s">
        <v>97</v>
      </c>
      <c r="BM337" t="s">
        <v>108</v>
      </c>
      <c r="BN337">
        <v>1965</v>
      </c>
      <c r="BO337" t="s">
        <v>157</v>
      </c>
      <c r="BP337">
        <v>2</v>
      </c>
      <c r="BQ337">
        <v>529</v>
      </c>
      <c r="BR337" t="s">
        <v>98</v>
      </c>
      <c r="BS337" t="s">
        <v>98</v>
      </c>
      <c r="BT337" t="s">
        <v>105</v>
      </c>
      <c r="BU337">
        <v>670</v>
      </c>
      <c r="BV337">
        <v>0</v>
      </c>
      <c r="BW337">
        <v>0</v>
      </c>
      <c r="BX337">
        <v>0</v>
      </c>
      <c r="BY337">
        <v>0</v>
      </c>
      <c r="BZ337">
        <v>0</v>
      </c>
      <c r="CA337" t="s">
        <v>83</v>
      </c>
      <c r="CB337" t="s">
        <v>83</v>
      </c>
      <c r="CC337" t="s">
        <v>135</v>
      </c>
      <c r="CD337">
        <v>700</v>
      </c>
      <c r="CE337">
        <v>8</v>
      </c>
      <c r="CF337">
        <v>2008</v>
      </c>
      <c r="CG337" t="str">
        <f t="shared" si="41"/>
        <v>8/2008</v>
      </c>
      <c r="CH337" t="s">
        <v>110</v>
      </c>
      <c r="CI337" t="s">
        <v>111</v>
      </c>
      <c r="CJ337" s="1">
        <v>228950</v>
      </c>
    </row>
    <row r="338" spans="1:88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 t="str">
        <f t="shared" si="37"/>
        <v>2000's</v>
      </c>
      <c r="V338">
        <v>2006</v>
      </c>
      <c r="W338">
        <f t="shared" si="35"/>
        <v>1</v>
      </c>
      <c r="X338" t="str">
        <f t="shared" si="36"/>
        <v>Y</v>
      </c>
      <c r="Y338" t="str">
        <f t="shared" si="38"/>
        <v>Y</v>
      </c>
      <c r="Z338" t="str">
        <f t="shared" si="39"/>
        <v>Y</v>
      </c>
      <c r="AA338" t="str">
        <f t="shared" si="40"/>
        <v>Y</v>
      </c>
      <c r="AB338" t="s">
        <v>152</v>
      </c>
      <c r="AC338" t="s">
        <v>94</v>
      </c>
      <c r="AD338" t="s">
        <v>95</v>
      </c>
      <c r="AE338" t="s">
        <v>95</v>
      </c>
      <c r="AF338" t="s">
        <v>137</v>
      </c>
      <c r="AG338">
        <v>200</v>
      </c>
      <c r="AH338" t="s">
        <v>97</v>
      </c>
      <c r="AI338" t="s">
        <v>98</v>
      </c>
      <c r="AJ338" t="s">
        <v>99</v>
      </c>
      <c r="AK338" t="s">
        <v>104</v>
      </c>
      <c r="AL338" t="s">
        <v>98</v>
      </c>
      <c r="AM338" t="s">
        <v>97</v>
      </c>
      <c r="AN338" t="s">
        <v>101</v>
      </c>
      <c r="AO338">
        <v>1249</v>
      </c>
      <c r="AP338" t="s">
        <v>102</v>
      </c>
      <c r="AQ338">
        <v>0</v>
      </c>
      <c r="AR338">
        <v>673</v>
      </c>
      <c r="AS338">
        <v>1922</v>
      </c>
      <c r="AT338" t="s">
        <v>103</v>
      </c>
      <c r="AU338" t="s">
        <v>104</v>
      </c>
      <c r="AV338" t="s">
        <v>105</v>
      </c>
      <c r="AW338" t="s">
        <v>106</v>
      </c>
      <c r="AX338">
        <v>1922</v>
      </c>
      <c r="AY338">
        <v>0</v>
      </c>
      <c r="AZ338">
        <v>0</v>
      </c>
      <c r="BA338">
        <v>1922</v>
      </c>
      <c r="BB338">
        <v>1</v>
      </c>
      <c r="BC338">
        <v>0</v>
      </c>
      <c r="BD338">
        <v>2</v>
      </c>
      <c r="BE338">
        <v>0</v>
      </c>
      <c r="BF338">
        <v>3</v>
      </c>
      <c r="BG338">
        <v>1</v>
      </c>
      <c r="BH338" t="s">
        <v>97</v>
      </c>
      <c r="BI338">
        <v>8</v>
      </c>
      <c r="BJ338" t="s">
        <v>107</v>
      </c>
      <c r="BK338">
        <v>1</v>
      </c>
      <c r="BL338" t="s">
        <v>97</v>
      </c>
      <c r="BM338" t="s">
        <v>108</v>
      </c>
      <c r="BN338">
        <v>2005</v>
      </c>
      <c r="BO338" t="s">
        <v>157</v>
      </c>
      <c r="BP338">
        <v>3</v>
      </c>
      <c r="BQ338">
        <v>676</v>
      </c>
      <c r="BR338" t="s">
        <v>98</v>
      </c>
      <c r="BS338" t="s">
        <v>98</v>
      </c>
      <c r="BT338" t="s">
        <v>105</v>
      </c>
      <c r="BU338">
        <v>178</v>
      </c>
      <c r="BV338">
        <v>51</v>
      </c>
      <c r="BW338">
        <v>0</v>
      </c>
      <c r="BX338">
        <v>0</v>
      </c>
      <c r="BY338">
        <v>0</v>
      </c>
      <c r="BZ338">
        <v>0</v>
      </c>
      <c r="CA338" t="s">
        <v>83</v>
      </c>
      <c r="CB338" t="s">
        <v>83</v>
      </c>
      <c r="CC338" t="s">
        <v>83</v>
      </c>
      <c r="CD338">
        <v>0</v>
      </c>
      <c r="CE338">
        <v>7</v>
      </c>
      <c r="CF338">
        <v>2007</v>
      </c>
      <c r="CG338" t="str">
        <f t="shared" si="41"/>
        <v>7/2007</v>
      </c>
      <c r="CH338" t="s">
        <v>110</v>
      </c>
      <c r="CI338" t="s">
        <v>111</v>
      </c>
      <c r="CJ338" s="1">
        <v>377426</v>
      </c>
    </row>
    <row r="339" spans="1:88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 t="str">
        <f t="shared" si="37"/>
        <v>2000's</v>
      </c>
      <c r="V339">
        <v>2003</v>
      </c>
      <c r="W339">
        <f t="shared" si="35"/>
        <v>1</v>
      </c>
      <c r="X339" t="str">
        <f t="shared" si="36"/>
        <v>Y</v>
      </c>
      <c r="Y339" t="str">
        <f t="shared" si="38"/>
        <v>N</v>
      </c>
      <c r="Z339" t="str">
        <f t="shared" si="39"/>
        <v>Y</v>
      </c>
      <c r="AA339" t="str">
        <f t="shared" si="40"/>
        <v>Y</v>
      </c>
      <c r="AB339" t="s">
        <v>93</v>
      </c>
      <c r="AC339" t="s">
        <v>94</v>
      </c>
      <c r="AD339" t="s">
        <v>95</v>
      </c>
      <c r="AE339" t="s">
        <v>95</v>
      </c>
      <c r="AF339" t="s">
        <v>96</v>
      </c>
      <c r="AG339">
        <v>113</v>
      </c>
      <c r="AH339" t="s">
        <v>97</v>
      </c>
      <c r="AI339" t="s">
        <v>98</v>
      </c>
      <c r="AJ339" t="s">
        <v>99</v>
      </c>
      <c r="AK339" t="s">
        <v>97</v>
      </c>
      <c r="AL339" t="s">
        <v>98</v>
      </c>
      <c r="AM339" t="s">
        <v>130</v>
      </c>
      <c r="AN339" t="s">
        <v>101</v>
      </c>
      <c r="AO339">
        <v>810</v>
      </c>
      <c r="AP339" t="s">
        <v>102</v>
      </c>
      <c r="AQ339">
        <v>0</v>
      </c>
      <c r="AR339">
        <v>726</v>
      </c>
      <c r="AS339">
        <v>1536</v>
      </c>
      <c r="AT339" t="s">
        <v>103</v>
      </c>
      <c r="AU339" t="s">
        <v>104</v>
      </c>
      <c r="AV339" t="s">
        <v>105</v>
      </c>
      <c r="AW339" t="s">
        <v>106</v>
      </c>
      <c r="AX339">
        <v>1536</v>
      </c>
      <c r="AY339">
        <v>0</v>
      </c>
      <c r="AZ339">
        <v>0</v>
      </c>
      <c r="BA339">
        <v>1536</v>
      </c>
      <c r="BB339">
        <v>1</v>
      </c>
      <c r="BC339">
        <v>0</v>
      </c>
      <c r="BD339">
        <v>2</v>
      </c>
      <c r="BE339">
        <v>0</v>
      </c>
      <c r="BF339">
        <v>3</v>
      </c>
      <c r="BG339">
        <v>1</v>
      </c>
      <c r="BH339" t="s">
        <v>97</v>
      </c>
      <c r="BI339">
        <v>7</v>
      </c>
      <c r="BJ339" t="s">
        <v>107</v>
      </c>
      <c r="BK339">
        <v>0</v>
      </c>
      <c r="BL339" t="s">
        <v>83</v>
      </c>
      <c r="BM339" t="s">
        <v>108</v>
      </c>
      <c r="BN339">
        <v>2002</v>
      </c>
      <c r="BO339" t="s">
        <v>109</v>
      </c>
      <c r="BP339">
        <v>2</v>
      </c>
      <c r="BQ339">
        <v>532</v>
      </c>
      <c r="BR339" t="s">
        <v>98</v>
      </c>
      <c r="BS339" t="s">
        <v>98</v>
      </c>
      <c r="BT339" t="s">
        <v>105</v>
      </c>
      <c r="BU339">
        <v>192</v>
      </c>
      <c r="BV339">
        <v>74</v>
      </c>
      <c r="BW339">
        <v>0</v>
      </c>
      <c r="BX339">
        <v>0</v>
      </c>
      <c r="BY339">
        <v>0</v>
      </c>
      <c r="BZ339">
        <v>0</v>
      </c>
      <c r="CA339" t="s">
        <v>83</v>
      </c>
      <c r="CB339" t="s">
        <v>83</v>
      </c>
      <c r="CC339" t="s">
        <v>83</v>
      </c>
      <c r="CD339">
        <v>0</v>
      </c>
      <c r="CE339">
        <v>12</v>
      </c>
      <c r="CF339">
        <v>2008</v>
      </c>
      <c r="CG339" t="str">
        <f t="shared" si="41"/>
        <v>12/2008</v>
      </c>
      <c r="CH339" t="s">
        <v>110</v>
      </c>
      <c r="CI339" t="s">
        <v>111</v>
      </c>
      <c r="CJ339" s="1">
        <v>214000</v>
      </c>
    </row>
    <row r="340" spans="1:88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 t="str">
        <f t="shared" si="37"/>
        <v>80's</v>
      </c>
      <c r="V340">
        <v>1998</v>
      </c>
      <c r="W340">
        <f t="shared" si="35"/>
        <v>14</v>
      </c>
      <c r="X340" t="str">
        <f t="shared" si="36"/>
        <v>Y</v>
      </c>
      <c r="Y340" t="str">
        <f t="shared" si="38"/>
        <v>N</v>
      </c>
      <c r="Z340" t="str">
        <f t="shared" si="39"/>
        <v>N</v>
      </c>
      <c r="AA340" t="str">
        <f t="shared" si="40"/>
        <v>Y</v>
      </c>
      <c r="AB340" t="s">
        <v>93</v>
      </c>
      <c r="AC340" t="s">
        <v>94</v>
      </c>
      <c r="AD340" t="s">
        <v>124</v>
      </c>
      <c r="AE340" t="s">
        <v>124</v>
      </c>
      <c r="AF340" t="s">
        <v>117</v>
      </c>
      <c r="AG340">
        <v>0</v>
      </c>
      <c r="AH340" t="s">
        <v>97</v>
      </c>
      <c r="AI340" t="s">
        <v>98</v>
      </c>
      <c r="AJ340" t="s">
        <v>118</v>
      </c>
      <c r="AK340" t="s">
        <v>97</v>
      </c>
      <c r="AL340" t="s">
        <v>98</v>
      </c>
      <c r="AM340" t="s">
        <v>121</v>
      </c>
      <c r="AN340" t="s">
        <v>119</v>
      </c>
      <c r="AO340">
        <v>213</v>
      </c>
      <c r="AP340" t="s">
        <v>102</v>
      </c>
      <c r="AQ340">
        <v>0</v>
      </c>
      <c r="AR340">
        <v>995</v>
      </c>
      <c r="AS340">
        <v>1208</v>
      </c>
      <c r="AT340" t="s">
        <v>103</v>
      </c>
      <c r="AU340" t="s">
        <v>104</v>
      </c>
      <c r="AV340" t="s">
        <v>105</v>
      </c>
      <c r="AW340" t="s">
        <v>106</v>
      </c>
      <c r="AX340">
        <v>1621</v>
      </c>
      <c r="AY340">
        <v>0</v>
      </c>
      <c r="AZ340">
        <v>0</v>
      </c>
      <c r="BA340">
        <v>1621</v>
      </c>
      <c r="BB340">
        <v>1</v>
      </c>
      <c r="BC340">
        <v>0</v>
      </c>
      <c r="BD340">
        <v>2</v>
      </c>
      <c r="BE340">
        <v>0</v>
      </c>
      <c r="BF340">
        <v>3</v>
      </c>
      <c r="BG340">
        <v>1</v>
      </c>
      <c r="BH340" t="s">
        <v>97</v>
      </c>
      <c r="BI340">
        <v>8</v>
      </c>
      <c r="BJ340" t="s">
        <v>107</v>
      </c>
      <c r="BK340">
        <v>0</v>
      </c>
      <c r="BL340" t="s">
        <v>83</v>
      </c>
      <c r="BM340" t="s">
        <v>108</v>
      </c>
      <c r="BN340">
        <v>1984</v>
      </c>
      <c r="BO340" t="s">
        <v>109</v>
      </c>
      <c r="BP340">
        <v>2</v>
      </c>
      <c r="BQ340">
        <v>440</v>
      </c>
      <c r="BR340" t="s">
        <v>98</v>
      </c>
      <c r="BS340" t="s">
        <v>98</v>
      </c>
      <c r="BT340" t="s">
        <v>105</v>
      </c>
      <c r="BU340">
        <v>108</v>
      </c>
      <c r="BV340">
        <v>45</v>
      </c>
      <c r="BW340">
        <v>0</v>
      </c>
      <c r="BX340">
        <v>0</v>
      </c>
      <c r="BY340">
        <v>0</v>
      </c>
      <c r="BZ340">
        <v>0</v>
      </c>
      <c r="CA340" t="s">
        <v>83</v>
      </c>
      <c r="CB340" t="s">
        <v>83</v>
      </c>
      <c r="CC340" t="s">
        <v>135</v>
      </c>
      <c r="CD340">
        <v>400</v>
      </c>
      <c r="CE340">
        <v>5</v>
      </c>
      <c r="CF340">
        <v>2006</v>
      </c>
      <c r="CG340" t="str">
        <f t="shared" si="41"/>
        <v>5/2006</v>
      </c>
      <c r="CH340" t="s">
        <v>110</v>
      </c>
      <c r="CI340" t="s">
        <v>111</v>
      </c>
      <c r="CJ340" s="1">
        <v>202500</v>
      </c>
    </row>
    <row r="341" spans="1:88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 t="str">
        <f t="shared" si="37"/>
        <v>50's</v>
      </c>
      <c r="V341">
        <v>1998</v>
      </c>
      <c r="W341">
        <f t="shared" si="35"/>
        <v>40</v>
      </c>
      <c r="X341" t="str">
        <f t="shared" si="36"/>
        <v>Y</v>
      </c>
      <c r="Y341" t="str">
        <f t="shared" si="38"/>
        <v>N</v>
      </c>
      <c r="Z341" t="str">
        <f t="shared" si="39"/>
        <v>N</v>
      </c>
      <c r="AA341" t="str">
        <f t="shared" si="40"/>
        <v>Y</v>
      </c>
      <c r="AB341" t="s">
        <v>152</v>
      </c>
      <c r="AC341" t="s">
        <v>94</v>
      </c>
      <c r="AD341" t="s">
        <v>124</v>
      </c>
      <c r="AE341" t="s">
        <v>124</v>
      </c>
      <c r="AF341" t="s">
        <v>96</v>
      </c>
      <c r="AG341">
        <v>176</v>
      </c>
      <c r="AH341" t="s">
        <v>98</v>
      </c>
      <c r="AI341" t="s">
        <v>98</v>
      </c>
      <c r="AJ341" t="s">
        <v>118</v>
      </c>
      <c r="AK341" t="s">
        <v>98</v>
      </c>
      <c r="AL341" t="s">
        <v>147</v>
      </c>
      <c r="AM341" t="s">
        <v>100</v>
      </c>
      <c r="AN341" t="s">
        <v>153</v>
      </c>
      <c r="AO341">
        <v>585</v>
      </c>
      <c r="AP341" t="s">
        <v>102</v>
      </c>
      <c r="AQ341">
        <v>0</v>
      </c>
      <c r="AR341">
        <v>630</v>
      </c>
      <c r="AS341">
        <v>1215</v>
      </c>
      <c r="AT341" t="s">
        <v>103</v>
      </c>
      <c r="AU341" t="s">
        <v>98</v>
      </c>
      <c r="AV341" t="s">
        <v>105</v>
      </c>
      <c r="AW341" t="s">
        <v>164</v>
      </c>
      <c r="AX341">
        <v>1215</v>
      </c>
      <c r="AY341">
        <v>0</v>
      </c>
      <c r="AZ341">
        <v>0</v>
      </c>
      <c r="BA341">
        <v>1215</v>
      </c>
      <c r="BB341">
        <v>0</v>
      </c>
      <c r="BC341">
        <v>0</v>
      </c>
      <c r="BD341">
        <v>1</v>
      </c>
      <c r="BE341">
        <v>0</v>
      </c>
      <c r="BF341">
        <v>3</v>
      </c>
      <c r="BG341">
        <v>1</v>
      </c>
      <c r="BH341" t="s">
        <v>98</v>
      </c>
      <c r="BI341">
        <v>6</v>
      </c>
      <c r="BJ341" t="s">
        <v>107</v>
      </c>
      <c r="BK341">
        <v>0</v>
      </c>
      <c r="BL341" t="s">
        <v>83</v>
      </c>
      <c r="BM341" t="s">
        <v>108</v>
      </c>
      <c r="BN341">
        <v>1958</v>
      </c>
      <c r="BO341" t="s">
        <v>102</v>
      </c>
      <c r="BP341">
        <v>1</v>
      </c>
      <c r="BQ341">
        <v>297</v>
      </c>
      <c r="BR341" t="s">
        <v>98</v>
      </c>
      <c r="BS341" t="s">
        <v>98</v>
      </c>
      <c r="BT341" t="s">
        <v>105</v>
      </c>
      <c r="BU341">
        <v>0</v>
      </c>
      <c r="BV341">
        <v>0</v>
      </c>
      <c r="BW341">
        <v>0</v>
      </c>
      <c r="BX341">
        <v>0</v>
      </c>
      <c r="BY341">
        <v>234</v>
      </c>
      <c r="BZ341">
        <v>0</v>
      </c>
      <c r="CA341" t="s">
        <v>83</v>
      </c>
      <c r="CB341" t="s">
        <v>83</v>
      </c>
      <c r="CC341" t="s">
        <v>83</v>
      </c>
      <c r="CD341">
        <v>0</v>
      </c>
      <c r="CE341">
        <v>6</v>
      </c>
      <c r="CF341">
        <v>2009</v>
      </c>
      <c r="CG341" t="str">
        <f t="shared" si="41"/>
        <v>6/2009</v>
      </c>
      <c r="CH341" t="s">
        <v>110</v>
      </c>
      <c r="CI341" t="s">
        <v>111</v>
      </c>
      <c r="CJ341" s="1">
        <v>155000</v>
      </c>
    </row>
    <row r="342" spans="1:88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 t="str">
        <f t="shared" si="37"/>
        <v>2000's</v>
      </c>
      <c r="V342">
        <v>2002</v>
      </c>
      <c r="W342">
        <f t="shared" si="35"/>
        <v>0</v>
      </c>
      <c r="X342" t="str">
        <f t="shared" si="36"/>
        <v>N</v>
      </c>
      <c r="Y342" t="str">
        <f t="shared" si="38"/>
        <v>N</v>
      </c>
      <c r="Z342" t="str">
        <f t="shared" si="39"/>
        <v>Y</v>
      </c>
      <c r="AA342" t="str">
        <f t="shared" si="40"/>
        <v>Y</v>
      </c>
      <c r="AB342" t="s">
        <v>93</v>
      </c>
      <c r="AC342" t="s">
        <v>94</v>
      </c>
      <c r="AD342" t="s">
        <v>95</v>
      </c>
      <c r="AE342" t="s">
        <v>95</v>
      </c>
      <c r="AF342" t="s">
        <v>117</v>
      </c>
      <c r="AG342">
        <v>0</v>
      </c>
      <c r="AH342" t="s">
        <v>97</v>
      </c>
      <c r="AI342" t="s">
        <v>98</v>
      </c>
      <c r="AJ342" t="s">
        <v>99</v>
      </c>
      <c r="AK342" t="s">
        <v>97</v>
      </c>
      <c r="AL342" t="s">
        <v>98</v>
      </c>
      <c r="AM342" t="s">
        <v>100</v>
      </c>
      <c r="AN342" t="s">
        <v>102</v>
      </c>
      <c r="AO342">
        <v>0</v>
      </c>
      <c r="AP342" t="s">
        <v>102</v>
      </c>
      <c r="AQ342">
        <v>0</v>
      </c>
      <c r="AR342">
        <v>967</v>
      </c>
      <c r="AS342">
        <v>967</v>
      </c>
      <c r="AT342" t="s">
        <v>103</v>
      </c>
      <c r="AU342" t="s">
        <v>104</v>
      </c>
      <c r="AV342" t="s">
        <v>105</v>
      </c>
      <c r="AW342" t="s">
        <v>106</v>
      </c>
      <c r="AX342">
        <v>993</v>
      </c>
      <c r="AY342">
        <v>915</v>
      </c>
      <c r="AZ342">
        <v>0</v>
      </c>
      <c r="BA342">
        <v>1908</v>
      </c>
      <c r="BB342">
        <v>0</v>
      </c>
      <c r="BC342">
        <v>0</v>
      </c>
      <c r="BD342">
        <v>2</v>
      </c>
      <c r="BE342">
        <v>1</v>
      </c>
      <c r="BF342">
        <v>4</v>
      </c>
      <c r="BG342">
        <v>1</v>
      </c>
      <c r="BH342" t="s">
        <v>97</v>
      </c>
      <c r="BI342">
        <v>9</v>
      </c>
      <c r="BJ342" t="s">
        <v>107</v>
      </c>
      <c r="BK342">
        <v>0</v>
      </c>
      <c r="BL342" t="s">
        <v>83</v>
      </c>
      <c r="BM342" t="s">
        <v>108</v>
      </c>
      <c r="BN342">
        <v>2002</v>
      </c>
      <c r="BO342" t="s">
        <v>157</v>
      </c>
      <c r="BP342">
        <v>2</v>
      </c>
      <c r="BQ342">
        <v>431</v>
      </c>
      <c r="BR342" t="s">
        <v>98</v>
      </c>
      <c r="BS342" t="s">
        <v>98</v>
      </c>
      <c r="BT342" t="s">
        <v>105</v>
      </c>
      <c r="BU342">
        <v>135</v>
      </c>
      <c r="BV342">
        <v>0</v>
      </c>
      <c r="BW342">
        <v>0</v>
      </c>
      <c r="BX342">
        <v>0</v>
      </c>
      <c r="BY342">
        <v>0</v>
      </c>
      <c r="BZ342">
        <v>0</v>
      </c>
      <c r="CA342" t="s">
        <v>83</v>
      </c>
      <c r="CB342" t="s">
        <v>83</v>
      </c>
      <c r="CC342" t="s">
        <v>83</v>
      </c>
      <c r="CD342">
        <v>0</v>
      </c>
      <c r="CE342">
        <v>4</v>
      </c>
      <c r="CF342">
        <v>2010</v>
      </c>
      <c r="CG342" t="str">
        <f t="shared" si="41"/>
        <v>4/2010</v>
      </c>
      <c r="CH342" t="s">
        <v>110</v>
      </c>
      <c r="CI342" t="s">
        <v>111</v>
      </c>
      <c r="CJ342" s="1">
        <v>202900</v>
      </c>
    </row>
    <row r="343" spans="1:88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 t="str">
        <f t="shared" si="37"/>
        <v>50's</v>
      </c>
      <c r="V343">
        <v>1950</v>
      </c>
      <c r="W343">
        <f t="shared" si="35"/>
        <v>0</v>
      </c>
      <c r="X343" t="str">
        <f t="shared" si="36"/>
        <v>N</v>
      </c>
      <c r="Y343" t="str">
        <f t="shared" si="38"/>
        <v>N</v>
      </c>
      <c r="Z343" t="str">
        <f t="shared" si="39"/>
        <v>N</v>
      </c>
      <c r="AA343" t="str">
        <f t="shared" si="40"/>
        <v>N</v>
      </c>
      <c r="AB343" t="s">
        <v>93</v>
      </c>
      <c r="AC343" t="s">
        <v>94</v>
      </c>
      <c r="AD343" t="s">
        <v>124</v>
      </c>
      <c r="AE343" t="s">
        <v>186</v>
      </c>
      <c r="AF343" t="s">
        <v>117</v>
      </c>
      <c r="AG343">
        <v>0</v>
      </c>
      <c r="AH343" t="s">
        <v>147</v>
      </c>
      <c r="AI343" t="s">
        <v>147</v>
      </c>
      <c r="AJ343" t="s">
        <v>118</v>
      </c>
      <c r="AK343" t="s">
        <v>98</v>
      </c>
      <c r="AL343" t="s">
        <v>147</v>
      </c>
      <c r="AM343" t="s">
        <v>100</v>
      </c>
      <c r="AN343" t="s">
        <v>102</v>
      </c>
      <c r="AO343">
        <v>0</v>
      </c>
      <c r="AP343" t="s">
        <v>102</v>
      </c>
      <c r="AQ343">
        <v>0</v>
      </c>
      <c r="AR343">
        <v>721</v>
      </c>
      <c r="AS343">
        <v>721</v>
      </c>
      <c r="AT343" t="s">
        <v>103</v>
      </c>
      <c r="AU343" t="s">
        <v>97</v>
      </c>
      <c r="AV343" t="s">
        <v>105</v>
      </c>
      <c r="AW343" t="s">
        <v>106</v>
      </c>
      <c r="AX343">
        <v>841</v>
      </c>
      <c r="AY343">
        <v>0</v>
      </c>
      <c r="AZ343">
        <v>0</v>
      </c>
      <c r="BA343">
        <v>841</v>
      </c>
      <c r="BB343">
        <v>0</v>
      </c>
      <c r="BC343">
        <v>0</v>
      </c>
      <c r="BD343">
        <v>1</v>
      </c>
      <c r="BE343">
        <v>0</v>
      </c>
      <c r="BF343">
        <v>2</v>
      </c>
      <c r="BG343">
        <v>1</v>
      </c>
      <c r="BH343" t="s">
        <v>98</v>
      </c>
      <c r="BI343">
        <v>4</v>
      </c>
      <c r="BJ343" t="s">
        <v>107</v>
      </c>
      <c r="BK343">
        <v>0</v>
      </c>
      <c r="BL343" t="s">
        <v>83</v>
      </c>
      <c r="BM343" t="s">
        <v>169</v>
      </c>
      <c r="BN343">
        <v>1950</v>
      </c>
      <c r="BO343" t="s">
        <v>102</v>
      </c>
      <c r="BP343">
        <v>1</v>
      </c>
      <c r="BQ343">
        <v>294</v>
      </c>
      <c r="BR343" t="s">
        <v>98</v>
      </c>
      <c r="BS343" t="s">
        <v>98</v>
      </c>
      <c r="BT343" t="s">
        <v>177</v>
      </c>
      <c r="BU343">
        <v>250</v>
      </c>
      <c r="BV343">
        <v>0</v>
      </c>
      <c r="BW343">
        <v>24</v>
      </c>
      <c r="BX343">
        <v>0</v>
      </c>
      <c r="BY343">
        <v>0</v>
      </c>
      <c r="BZ343">
        <v>0</v>
      </c>
      <c r="CA343" t="s">
        <v>83</v>
      </c>
      <c r="CB343" t="s">
        <v>83</v>
      </c>
      <c r="CC343" t="s">
        <v>83</v>
      </c>
      <c r="CD343">
        <v>0</v>
      </c>
      <c r="CE343">
        <v>9</v>
      </c>
      <c r="CF343">
        <v>2009</v>
      </c>
      <c r="CG343" t="str">
        <f t="shared" si="41"/>
        <v>9/2009</v>
      </c>
      <c r="CH343" t="s">
        <v>110</v>
      </c>
      <c r="CI343" t="s">
        <v>111</v>
      </c>
      <c r="CJ343" s="1">
        <v>82000</v>
      </c>
    </row>
    <row r="344" spans="1:88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 t="str">
        <f t="shared" si="37"/>
        <v>40's</v>
      </c>
      <c r="V344">
        <v>1950</v>
      </c>
      <c r="W344">
        <f t="shared" si="35"/>
        <v>1</v>
      </c>
      <c r="X344" t="str">
        <f t="shared" si="36"/>
        <v>Y</v>
      </c>
      <c r="Y344" t="str">
        <f t="shared" si="38"/>
        <v>N</v>
      </c>
      <c r="Z344" t="str">
        <f t="shared" si="39"/>
        <v>N</v>
      </c>
      <c r="AA344" t="str">
        <f t="shared" si="40"/>
        <v>N</v>
      </c>
      <c r="AB344" t="s">
        <v>93</v>
      </c>
      <c r="AC344" t="s">
        <v>94</v>
      </c>
      <c r="AD344" t="s">
        <v>203</v>
      </c>
      <c r="AE344" t="s">
        <v>203</v>
      </c>
      <c r="AF344" t="s">
        <v>96</v>
      </c>
      <c r="AG344">
        <v>340</v>
      </c>
      <c r="AH344" t="s">
        <v>98</v>
      </c>
      <c r="AI344" t="s">
        <v>98</v>
      </c>
      <c r="AJ344" t="s">
        <v>168</v>
      </c>
      <c r="AK344" t="s">
        <v>83</v>
      </c>
      <c r="AL344" t="s">
        <v>83</v>
      </c>
      <c r="AM344" t="s">
        <v>83</v>
      </c>
      <c r="AN344" t="s">
        <v>83</v>
      </c>
      <c r="AO344">
        <v>0</v>
      </c>
      <c r="AP344" t="s">
        <v>83</v>
      </c>
      <c r="AQ344">
        <v>0</v>
      </c>
      <c r="AR344">
        <v>0</v>
      </c>
      <c r="AS344">
        <v>0</v>
      </c>
      <c r="AT344" t="s">
        <v>240</v>
      </c>
      <c r="AU344" t="s">
        <v>147</v>
      </c>
      <c r="AV344" t="s">
        <v>177</v>
      </c>
      <c r="AW344" t="s">
        <v>164</v>
      </c>
      <c r="AX344">
        <v>1040</v>
      </c>
      <c r="AY344">
        <v>0</v>
      </c>
      <c r="AZ344">
        <v>0</v>
      </c>
      <c r="BA344">
        <v>1040</v>
      </c>
      <c r="BB344">
        <v>0</v>
      </c>
      <c r="BC344">
        <v>0</v>
      </c>
      <c r="BD344">
        <v>2</v>
      </c>
      <c r="BE344">
        <v>0</v>
      </c>
      <c r="BF344">
        <v>2</v>
      </c>
      <c r="BG344">
        <v>2</v>
      </c>
      <c r="BH344" t="s">
        <v>98</v>
      </c>
      <c r="BI344">
        <v>6</v>
      </c>
      <c r="BJ344" t="s">
        <v>107</v>
      </c>
      <c r="BK344">
        <v>0</v>
      </c>
      <c r="BL344" t="s">
        <v>83</v>
      </c>
      <c r="BM344" t="s">
        <v>127</v>
      </c>
      <c r="BN344">
        <v>1949</v>
      </c>
      <c r="BO344" t="s">
        <v>102</v>
      </c>
      <c r="BP344">
        <v>2</v>
      </c>
      <c r="BQ344">
        <v>400</v>
      </c>
      <c r="BR344" t="s">
        <v>98</v>
      </c>
      <c r="BS344" t="s">
        <v>98</v>
      </c>
      <c r="BT344" t="s">
        <v>105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 t="s">
        <v>83</v>
      </c>
      <c r="CB344" t="s">
        <v>83</v>
      </c>
      <c r="CC344" t="s">
        <v>83</v>
      </c>
      <c r="CD344">
        <v>0</v>
      </c>
      <c r="CE344">
        <v>5</v>
      </c>
      <c r="CF344">
        <v>2006</v>
      </c>
      <c r="CG344" t="str">
        <f t="shared" si="41"/>
        <v>5/2006</v>
      </c>
      <c r="CH344" t="s">
        <v>110</v>
      </c>
      <c r="CI344" t="s">
        <v>111</v>
      </c>
      <c r="CJ344" s="1">
        <v>87500</v>
      </c>
    </row>
    <row r="345" spans="1:88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 t="str">
        <f t="shared" si="37"/>
        <v>2000's</v>
      </c>
      <c r="V345">
        <v>2005</v>
      </c>
      <c r="W345">
        <f t="shared" si="35"/>
        <v>0</v>
      </c>
      <c r="X345" t="str">
        <f t="shared" si="36"/>
        <v>N</v>
      </c>
      <c r="Y345" t="str">
        <f t="shared" si="38"/>
        <v>Y</v>
      </c>
      <c r="Z345" t="str">
        <f t="shared" si="39"/>
        <v>Y</v>
      </c>
      <c r="AA345" t="str">
        <f t="shared" si="40"/>
        <v>Y</v>
      </c>
      <c r="AB345" t="s">
        <v>152</v>
      </c>
      <c r="AC345" t="s">
        <v>94</v>
      </c>
      <c r="AD345" t="s">
        <v>116</v>
      </c>
      <c r="AE345" t="s">
        <v>116</v>
      </c>
      <c r="AF345" t="s">
        <v>96</v>
      </c>
      <c r="AG345">
        <v>616</v>
      </c>
      <c r="AH345" t="s">
        <v>104</v>
      </c>
      <c r="AI345" t="s">
        <v>98</v>
      </c>
      <c r="AJ345" t="s">
        <v>99</v>
      </c>
      <c r="AK345" t="s">
        <v>104</v>
      </c>
      <c r="AL345" t="s">
        <v>98</v>
      </c>
      <c r="AM345" t="s">
        <v>100</v>
      </c>
      <c r="AN345" t="s">
        <v>101</v>
      </c>
      <c r="AO345">
        <v>28</v>
      </c>
      <c r="AP345" t="s">
        <v>102</v>
      </c>
      <c r="AQ345">
        <v>0</v>
      </c>
      <c r="AR345">
        <v>1656</v>
      </c>
      <c r="AS345">
        <v>1684</v>
      </c>
      <c r="AT345" t="s">
        <v>103</v>
      </c>
      <c r="AU345" t="s">
        <v>104</v>
      </c>
      <c r="AV345" t="s">
        <v>105</v>
      </c>
      <c r="AW345" t="s">
        <v>106</v>
      </c>
      <c r="AX345">
        <v>1684</v>
      </c>
      <c r="AY345">
        <v>0</v>
      </c>
      <c r="AZ345">
        <v>0</v>
      </c>
      <c r="BA345">
        <v>1684</v>
      </c>
      <c r="BB345">
        <v>0</v>
      </c>
      <c r="BC345">
        <v>0</v>
      </c>
      <c r="BD345">
        <v>2</v>
      </c>
      <c r="BE345">
        <v>0</v>
      </c>
      <c r="BF345">
        <v>2</v>
      </c>
      <c r="BG345">
        <v>1</v>
      </c>
      <c r="BH345" t="s">
        <v>104</v>
      </c>
      <c r="BI345">
        <v>6</v>
      </c>
      <c r="BJ345" t="s">
        <v>107</v>
      </c>
      <c r="BK345">
        <v>1</v>
      </c>
      <c r="BL345" t="s">
        <v>104</v>
      </c>
      <c r="BM345" t="s">
        <v>108</v>
      </c>
      <c r="BN345">
        <v>2005</v>
      </c>
      <c r="BO345" t="s">
        <v>109</v>
      </c>
      <c r="BP345">
        <v>2</v>
      </c>
      <c r="BQ345">
        <v>564</v>
      </c>
      <c r="BR345" t="s">
        <v>98</v>
      </c>
      <c r="BS345" t="s">
        <v>98</v>
      </c>
      <c r="BT345" t="s">
        <v>105</v>
      </c>
      <c r="BU345">
        <v>495</v>
      </c>
      <c r="BV345">
        <v>72</v>
      </c>
      <c r="BW345">
        <v>0</v>
      </c>
      <c r="BX345">
        <v>0</v>
      </c>
      <c r="BY345">
        <v>0</v>
      </c>
      <c r="BZ345">
        <v>0</v>
      </c>
      <c r="CA345" t="s">
        <v>83</v>
      </c>
      <c r="CB345" t="s">
        <v>83</v>
      </c>
      <c r="CC345" t="s">
        <v>83</v>
      </c>
      <c r="CD345">
        <v>0</v>
      </c>
      <c r="CE345">
        <v>7</v>
      </c>
      <c r="CF345">
        <v>2008</v>
      </c>
      <c r="CG345" t="str">
        <f t="shared" si="41"/>
        <v>7/2008</v>
      </c>
      <c r="CH345" t="s">
        <v>110</v>
      </c>
      <c r="CI345" t="s">
        <v>111</v>
      </c>
      <c r="CJ345" s="1">
        <v>266000</v>
      </c>
    </row>
    <row r="346" spans="1:88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 t="str">
        <f t="shared" si="37"/>
        <v>70's</v>
      </c>
      <c r="V346">
        <v>1976</v>
      </c>
      <c r="W346">
        <f t="shared" si="35"/>
        <v>0</v>
      </c>
      <c r="X346" t="str">
        <f t="shared" si="36"/>
        <v>N</v>
      </c>
      <c r="Y346" t="str">
        <f t="shared" si="38"/>
        <v>N</v>
      </c>
      <c r="Z346" t="str">
        <f t="shared" si="39"/>
        <v>N</v>
      </c>
      <c r="AA346" t="str">
        <f t="shared" si="40"/>
        <v>N</v>
      </c>
      <c r="AB346" t="s">
        <v>93</v>
      </c>
      <c r="AC346" t="s">
        <v>94</v>
      </c>
      <c r="AD346" t="s">
        <v>180</v>
      </c>
      <c r="AE346" t="s">
        <v>181</v>
      </c>
      <c r="AF346" t="s">
        <v>117</v>
      </c>
      <c r="AG346">
        <v>0</v>
      </c>
      <c r="AH346" t="s">
        <v>98</v>
      </c>
      <c r="AI346" t="s">
        <v>98</v>
      </c>
      <c r="AJ346" t="s">
        <v>118</v>
      </c>
      <c r="AK346" t="s">
        <v>97</v>
      </c>
      <c r="AL346" t="s">
        <v>98</v>
      </c>
      <c r="AM346" t="s">
        <v>100</v>
      </c>
      <c r="AN346" t="s">
        <v>153</v>
      </c>
      <c r="AO346">
        <v>129</v>
      </c>
      <c r="AP346" t="s">
        <v>141</v>
      </c>
      <c r="AQ346">
        <v>232</v>
      </c>
      <c r="AR346">
        <v>175</v>
      </c>
      <c r="AS346">
        <v>536</v>
      </c>
      <c r="AT346" t="s">
        <v>103</v>
      </c>
      <c r="AU346" t="s">
        <v>98</v>
      </c>
      <c r="AV346" t="s">
        <v>105</v>
      </c>
      <c r="AW346" t="s">
        <v>106</v>
      </c>
      <c r="AX346">
        <v>536</v>
      </c>
      <c r="AY346">
        <v>576</v>
      </c>
      <c r="AZ346">
        <v>0</v>
      </c>
      <c r="BA346">
        <v>1112</v>
      </c>
      <c r="BB346">
        <v>0</v>
      </c>
      <c r="BC346">
        <v>0</v>
      </c>
      <c r="BD346">
        <v>1</v>
      </c>
      <c r="BE346">
        <v>1</v>
      </c>
      <c r="BF346">
        <v>3</v>
      </c>
      <c r="BG346">
        <v>1</v>
      </c>
      <c r="BH346" t="s">
        <v>98</v>
      </c>
      <c r="BI346">
        <v>4</v>
      </c>
      <c r="BJ346" t="s">
        <v>107</v>
      </c>
      <c r="BK346">
        <v>0</v>
      </c>
      <c r="BL346" t="s">
        <v>83</v>
      </c>
      <c r="BM346" t="s">
        <v>108</v>
      </c>
      <c r="BN346">
        <v>1976</v>
      </c>
      <c r="BO346" t="s">
        <v>102</v>
      </c>
      <c r="BP346">
        <v>1</v>
      </c>
      <c r="BQ346">
        <v>336</v>
      </c>
      <c r="BR346" t="s">
        <v>98</v>
      </c>
      <c r="BS346" t="s">
        <v>98</v>
      </c>
      <c r="BT346" t="s">
        <v>105</v>
      </c>
      <c r="BU346">
        <v>182</v>
      </c>
      <c r="BV346">
        <v>0</v>
      </c>
      <c r="BW346">
        <v>0</v>
      </c>
      <c r="BX346">
        <v>0</v>
      </c>
      <c r="BY346">
        <v>0</v>
      </c>
      <c r="BZ346">
        <v>0</v>
      </c>
      <c r="CA346" t="s">
        <v>83</v>
      </c>
      <c r="CB346" t="s">
        <v>83</v>
      </c>
      <c r="CC346" t="s">
        <v>83</v>
      </c>
      <c r="CD346">
        <v>0</v>
      </c>
      <c r="CE346">
        <v>4</v>
      </c>
      <c r="CF346">
        <v>2010</v>
      </c>
      <c r="CG346" t="str">
        <f t="shared" si="41"/>
        <v>4/2010</v>
      </c>
      <c r="CH346" t="s">
        <v>110</v>
      </c>
      <c r="CI346" t="s">
        <v>111</v>
      </c>
      <c r="CJ346" s="1">
        <v>85000</v>
      </c>
    </row>
    <row r="347" spans="1:88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 t="str">
        <f t="shared" si="37"/>
        <v>30's</v>
      </c>
      <c r="V347">
        <v>1950</v>
      </c>
      <c r="W347">
        <f t="shared" si="35"/>
        <v>11</v>
      </c>
      <c r="X347" t="str">
        <f t="shared" si="36"/>
        <v>Y</v>
      </c>
      <c r="Y347" t="str">
        <f t="shared" si="38"/>
        <v>N</v>
      </c>
      <c r="Z347" t="str">
        <f t="shared" si="39"/>
        <v>N</v>
      </c>
      <c r="AA347" t="str">
        <f t="shared" si="40"/>
        <v>N</v>
      </c>
      <c r="AB347" t="s">
        <v>93</v>
      </c>
      <c r="AC347" t="s">
        <v>94</v>
      </c>
      <c r="AD347" t="s">
        <v>116</v>
      </c>
      <c r="AE347" t="s">
        <v>116</v>
      </c>
      <c r="AF347" t="s">
        <v>117</v>
      </c>
      <c r="AG347">
        <v>0</v>
      </c>
      <c r="AH347" t="s">
        <v>98</v>
      </c>
      <c r="AI347" t="s">
        <v>98</v>
      </c>
      <c r="AJ347" t="s">
        <v>126</v>
      </c>
      <c r="AK347" t="s">
        <v>98</v>
      </c>
      <c r="AL347" t="s">
        <v>98</v>
      </c>
      <c r="AM347" t="s">
        <v>100</v>
      </c>
      <c r="AN347" t="s">
        <v>102</v>
      </c>
      <c r="AO347">
        <v>0</v>
      </c>
      <c r="AP347" t="s">
        <v>102</v>
      </c>
      <c r="AQ347">
        <v>0</v>
      </c>
      <c r="AR347">
        <v>972</v>
      </c>
      <c r="AS347">
        <v>972</v>
      </c>
      <c r="AT347" t="s">
        <v>103</v>
      </c>
      <c r="AU347" t="s">
        <v>97</v>
      </c>
      <c r="AV347" t="s">
        <v>105</v>
      </c>
      <c r="AW347" t="s">
        <v>106</v>
      </c>
      <c r="AX347">
        <v>972</v>
      </c>
      <c r="AY347">
        <v>605</v>
      </c>
      <c r="AZ347">
        <v>0</v>
      </c>
      <c r="BA347">
        <v>1577</v>
      </c>
      <c r="BB347">
        <v>0</v>
      </c>
      <c r="BC347">
        <v>0</v>
      </c>
      <c r="BD347">
        <v>1</v>
      </c>
      <c r="BE347">
        <v>0</v>
      </c>
      <c r="BF347">
        <v>3</v>
      </c>
      <c r="BG347">
        <v>1</v>
      </c>
      <c r="BH347" t="s">
        <v>147</v>
      </c>
      <c r="BI347">
        <v>6</v>
      </c>
      <c r="BJ347" t="s">
        <v>107</v>
      </c>
      <c r="BK347">
        <v>1</v>
      </c>
      <c r="BL347" t="s">
        <v>97</v>
      </c>
      <c r="BM347" t="s">
        <v>127</v>
      </c>
      <c r="BN347">
        <v>1939</v>
      </c>
      <c r="BO347" t="s">
        <v>102</v>
      </c>
      <c r="BP347">
        <v>1</v>
      </c>
      <c r="BQ347">
        <v>312</v>
      </c>
      <c r="BR347" t="s">
        <v>98</v>
      </c>
      <c r="BS347" t="s">
        <v>98</v>
      </c>
      <c r="BT347" t="s">
        <v>105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 t="s">
        <v>83</v>
      </c>
      <c r="CB347" t="s">
        <v>83</v>
      </c>
      <c r="CC347" t="s">
        <v>83</v>
      </c>
      <c r="CD347">
        <v>0</v>
      </c>
      <c r="CE347">
        <v>10</v>
      </c>
      <c r="CF347">
        <v>2006</v>
      </c>
      <c r="CG347" t="str">
        <f t="shared" si="41"/>
        <v>10/2006</v>
      </c>
      <c r="CH347" t="s">
        <v>110</v>
      </c>
      <c r="CI347" t="s">
        <v>111</v>
      </c>
      <c r="CJ347" s="1">
        <v>140200</v>
      </c>
    </row>
    <row r="348" spans="1:88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 t="str">
        <f t="shared" si="37"/>
        <v>60's</v>
      </c>
      <c r="V348">
        <v>1998</v>
      </c>
      <c r="W348">
        <f t="shared" si="35"/>
        <v>38</v>
      </c>
      <c r="X348" t="str">
        <f t="shared" si="36"/>
        <v>Y</v>
      </c>
      <c r="Y348" t="str">
        <f t="shared" si="38"/>
        <v>N</v>
      </c>
      <c r="Z348" t="str">
        <f t="shared" si="39"/>
        <v>N</v>
      </c>
      <c r="AA348" t="str">
        <f t="shared" si="40"/>
        <v>Y</v>
      </c>
      <c r="AB348" t="s">
        <v>152</v>
      </c>
      <c r="AC348" t="s">
        <v>94</v>
      </c>
      <c r="AD348" t="s">
        <v>116</v>
      </c>
      <c r="AE348" t="s">
        <v>116</v>
      </c>
      <c r="AF348" t="s">
        <v>117</v>
      </c>
      <c r="AG348">
        <v>0</v>
      </c>
      <c r="AH348" t="s">
        <v>98</v>
      </c>
      <c r="AI348" t="s">
        <v>97</v>
      </c>
      <c r="AJ348" t="s">
        <v>118</v>
      </c>
      <c r="AK348" t="s">
        <v>98</v>
      </c>
      <c r="AL348" t="s">
        <v>98</v>
      </c>
      <c r="AM348" t="s">
        <v>121</v>
      </c>
      <c r="AN348" t="s">
        <v>141</v>
      </c>
      <c r="AO348">
        <v>498</v>
      </c>
      <c r="AP348" t="s">
        <v>102</v>
      </c>
      <c r="AQ348">
        <v>0</v>
      </c>
      <c r="AR348">
        <v>460</v>
      </c>
      <c r="AS348">
        <v>958</v>
      </c>
      <c r="AT348" t="s">
        <v>103</v>
      </c>
      <c r="AU348" t="s">
        <v>98</v>
      </c>
      <c r="AV348" t="s">
        <v>105</v>
      </c>
      <c r="AW348" t="s">
        <v>106</v>
      </c>
      <c r="AX348">
        <v>958</v>
      </c>
      <c r="AY348">
        <v>0</v>
      </c>
      <c r="AZ348">
        <v>0</v>
      </c>
      <c r="BA348">
        <v>958</v>
      </c>
      <c r="BB348">
        <v>0</v>
      </c>
      <c r="BC348">
        <v>0</v>
      </c>
      <c r="BD348">
        <v>1</v>
      </c>
      <c r="BE348">
        <v>0</v>
      </c>
      <c r="BF348">
        <v>2</v>
      </c>
      <c r="BG348">
        <v>1</v>
      </c>
      <c r="BH348" t="s">
        <v>98</v>
      </c>
      <c r="BI348">
        <v>5</v>
      </c>
      <c r="BJ348" t="s">
        <v>107</v>
      </c>
      <c r="BK348">
        <v>0</v>
      </c>
      <c r="BL348" t="s">
        <v>83</v>
      </c>
      <c r="BM348" t="s">
        <v>108</v>
      </c>
      <c r="BN348">
        <v>1960</v>
      </c>
      <c r="BO348" t="s">
        <v>109</v>
      </c>
      <c r="BP348">
        <v>1</v>
      </c>
      <c r="BQ348">
        <v>301</v>
      </c>
      <c r="BR348" t="s">
        <v>98</v>
      </c>
      <c r="BS348" t="s">
        <v>98</v>
      </c>
      <c r="BT348" t="s">
        <v>105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 t="s">
        <v>83</v>
      </c>
      <c r="CB348" t="s">
        <v>83</v>
      </c>
      <c r="CC348" t="s">
        <v>241</v>
      </c>
      <c r="CD348">
        <v>15500</v>
      </c>
      <c r="CE348">
        <v>4</v>
      </c>
      <c r="CF348">
        <v>2007</v>
      </c>
      <c r="CG348" t="str">
        <f t="shared" si="41"/>
        <v>4/2007</v>
      </c>
      <c r="CH348" t="s">
        <v>110</v>
      </c>
      <c r="CI348" t="s">
        <v>111</v>
      </c>
      <c r="CJ348" s="1">
        <v>151500</v>
      </c>
    </row>
    <row r="349" spans="1:88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 t="str">
        <f t="shared" si="37"/>
        <v>60's</v>
      </c>
      <c r="V349">
        <v>1960</v>
      </c>
      <c r="W349">
        <f t="shared" si="35"/>
        <v>0</v>
      </c>
      <c r="X349" t="str">
        <f t="shared" si="36"/>
        <v>N</v>
      </c>
      <c r="Y349" t="str">
        <f t="shared" si="38"/>
        <v>N</v>
      </c>
      <c r="Z349" t="str">
        <f t="shared" si="39"/>
        <v>N</v>
      </c>
      <c r="AA349" t="str">
        <f t="shared" si="40"/>
        <v>N</v>
      </c>
      <c r="AB349" t="s">
        <v>93</v>
      </c>
      <c r="AC349" t="s">
        <v>94</v>
      </c>
      <c r="AD349" t="s">
        <v>124</v>
      </c>
      <c r="AE349" t="s">
        <v>124</v>
      </c>
      <c r="AF349" t="s">
        <v>96</v>
      </c>
      <c r="AG349">
        <v>30</v>
      </c>
      <c r="AH349" t="s">
        <v>98</v>
      </c>
      <c r="AI349" t="s">
        <v>98</v>
      </c>
      <c r="AJ349" t="s">
        <v>118</v>
      </c>
      <c r="AK349" t="s">
        <v>98</v>
      </c>
      <c r="AL349" t="s">
        <v>98</v>
      </c>
      <c r="AM349" t="s">
        <v>100</v>
      </c>
      <c r="AN349" t="s">
        <v>141</v>
      </c>
      <c r="AO349">
        <v>1270</v>
      </c>
      <c r="AP349" t="s">
        <v>102</v>
      </c>
      <c r="AQ349">
        <v>0</v>
      </c>
      <c r="AR349">
        <v>208</v>
      </c>
      <c r="AS349">
        <v>1478</v>
      </c>
      <c r="AT349" t="s">
        <v>103</v>
      </c>
      <c r="AU349" t="s">
        <v>104</v>
      </c>
      <c r="AV349" t="s">
        <v>105</v>
      </c>
      <c r="AW349" t="s">
        <v>164</v>
      </c>
      <c r="AX349">
        <v>1478</v>
      </c>
      <c r="AY349">
        <v>0</v>
      </c>
      <c r="AZ349">
        <v>0</v>
      </c>
      <c r="BA349">
        <v>1478</v>
      </c>
      <c r="BB349">
        <v>1</v>
      </c>
      <c r="BC349">
        <v>0</v>
      </c>
      <c r="BD349">
        <v>2</v>
      </c>
      <c r="BE349">
        <v>0</v>
      </c>
      <c r="BF349">
        <v>3</v>
      </c>
      <c r="BG349">
        <v>1</v>
      </c>
      <c r="BH349" t="s">
        <v>98</v>
      </c>
      <c r="BI349">
        <v>6</v>
      </c>
      <c r="BJ349" t="s">
        <v>107</v>
      </c>
      <c r="BK349">
        <v>2</v>
      </c>
      <c r="BL349" t="s">
        <v>97</v>
      </c>
      <c r="BM349" t="s">
        <v>108</v>
      </c>
      <c r="BN349">
        <v>1960</v>
      </c>
      <c r="BO349" t="s">
        <v>102</v>
      </c>
      <c r="BP349">
        <v>2</v>
      </c>
      <c r="BQ349">
        <v>498</v>
      </c>
      <c r="BR349" t="s">
        <v>98</v>
      </c>
      <c r="BS349" t="s">
        <v>98</v>
      </c>
      <c r="BT349" t="s">
        <v>105</v>
      </c>
      <c r="BU349">
        <v>0</v>
      </c>
      <c r="BV349">
        <v>40</v>
      </c>
      <c r="BW349">
        <v>0</v>
      </c>
      <c r="BX349">
        <v>0</v>
      </c>
      <c r="BY349">
        <v>0</v>
      </c>
      <c r="BZ349">
        <v>0</v>
      </c>
      <c r="CA349" t="s">
        <v>83</v>
      </c>
      <c r="CB349" t="s">
        <v>83</v>
      </c>
      <c r="CC349" t="s">
        <v>83</v>
      </c>
      <c r="CD349">
        <v>0</v>
      </c>
      <c r="CE349">
        <v>12</v>
      </c>
      <c r="CF349">
        <v>2009</v>
      </c>
      <c r="CG349" t="str">
        <f t="shared" si="41"/>
        <v>12/2009</v>
      </c>
      <c r="CH349" t="s">
        <v>110</v>
      </c>
      <c r="CI349" t="s">
        <v>111</v>
      </c>
      <c r="CJ349" s="1">
        <v>157500</v>
      </c>
    </row>
    <row r="350" spans="1:88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 t="str">
        <f t="shared" si="37"/>
        <v>2000's</v>
      </c>
      <c r="V350">
        <v>2004</v>
      </c>
      <c r="W350">
        <f t="shared" si="35"/>
        <v>1</v>
      </c>
      <c r="X350" t="str">
        <f t="shared" si="36"/>
        <v>Y</v>
      </c>
      <c r="Y350" t="str">
        <f t="shared" si="38"/>
        <v>N</v>
      </c>
      <c r="Z350" t="str">
        <f t="shared" si="39"/>
        <v>Y</v>
      </c>
      <c r="AA350" t="str">
        <f t="shared" si="40"/>
        <v>Y</v>
      </c>
      <c r="AB350" t="s">
        <v>93</v>
      </c>
      <c r="AC350" t="s">
        <v>94</v>
      </c>
      <c r="AD350" t="s">
        <v>95</v>
      </c>
      <c r="AE350" t="s">
        <v>125</v>
      </c>
      <c r="AF350" t="s">
        <v>137</v>
      </c>
      <c r="AG350">
        <v>106</v>
      </c>
      <c r="AH350" t="s">
        <v>97</v>
      </c>
      <c r="AI350" t="s">
        <v>98</v>
      </c>
      <c r="AJ350" t="s">
        <v>99</v>
      </c>
      <c r="AK350" t="s">
        <v>97</v>
      </c>
      <c r="AL350" t="s">
        <v>98</v>
      </c>
      <c r="AM350" t="s">
        <v>100</v>
      </c>
      <c r="AN350" t="s">
        <v>101</v>
      </c>
      <c r="AO350">
        <v>573</v>
      </c>
      <c r="AP350" t="s">
        <v>102</v>
      </c>
      <c r="AQ350">
        <v>0</v>
      </c>
      <c r="AR350">
        <v>191</v>
      </c>
      <c r="AS350">
        <v>764</v>
      </c>
      <c r="AT350" t="s">
        <v>103</v>
      </c>
      <c r="AU350" t="s">
        <v>104</v>
      </c>
      <c r="AV350" t="s">
        <v>105</v>
      </c>
      <c r="AW350" t="s">
        <v>106</v>
      </c>
      <c r="AX350">
        <v>764</v>
      </c>
      <c r="AY350">
        <v>862</v>
      </c>
      <c r="AZ350">
        <v>0</v>
      </c>
      <c r="BA350">
        <v>1626</v>
      </c>
      <c r="BB350">
        <v>1</v>
      </c>
      <c r="BC350">
        <v>0</v>
      </c>
      <c r="BD350">
        <v>2</v>
      </c>
      <c r="BE350">
        <v>1</v>
      </c>
      <c r="BF350">
        <v>2</v>
      </c>
      <c r="BG350">
        <v>1</v>
      </c>
      <c r="BH350" t="s">
        <v>97</v>
      </c>
      <c r="BI350">
        <v>6</v>
      </c>
      <c r="BJ350" t="s">
        <v>107</v>
      </c>
      <c r="BK350">
        <v>0</v>
      </c>
      <c r="BL350" t="s">
        <v>83</v>
      </c>
      <c r="BM350" t="s">
        <v>156</v>
      </c>
      <c r="BN350">
        <v>2003</v>
      </c>
      <c r="BO350" t="s">
        <v>109</v>
      </c>
      <c r="BP350">
        <v>2</v>
      </c>
      <c r="BQ350">
        <v>474</v>
      </c>
      <c r="BR350" t="s">
        <v>98</v>
      </c>
      <c r="BS350" t="s">
        <v>98</v>
      </c>
      <c r="BT350" t="s">
        <v>105</v>
      </c>
      <c r="BU350">
        <v>0</v>
      </c>
      <c r="BV350">
        <v>27</v>
      </c>
      <c r="BW350">
        <v>0</v>
      </c>
      <c r="BX350">
        <v>0</v>
      </c>
      <c r="BY350">
        <v>0</v>
      </c>
      <c r="BZ350">
        <v>0</v>
      </c>
      <c r="CA350" t="s">
        <v>83</v>
      </c>
      <c r="CB350" t="s">
        <v>83</v>
      </c>
      <c r="CC350" t="s">
        <v>83</v>
      </c>
      <c r="CD350">
        <v>0</v>
      </c>
      <c r="CE350">
        <v>10</v>
      </c>
      <c r="CF350">
        <v>2008</v>
      </c>
      <c r="CG350" t="str">
        <f t="shared" si="41"/>
        <v>10/2008</v>
      </c>
      <c r="CH350" t="s">
        <v>110</v>
      </c>
      <c r="CI350" t="s">
        <v>111</v>
      </c>
      <c r="CJ350" s="1">
        <v>154000</v>
      </c>
    </row>
    <row r="351" spans="1:88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 t="str">
        <f t="shared" si="37"/>
        <v>2000's</v>
      </c>
      <c r="V351">
        <v>2006</v>
      </c>
      <c r="W351">
        <f t="shared" si="35"/>
        <v>1</v>
      </c>
      <c r="X351" t="str">
        <f t="shared" si="36"/>
        <v>Y</v>
      </c>
      <c r="Y351" t="str">
        <f t="shared" si="38"/>
        <v>Y</v>
      </c>
      <c r="Z351" t="str">
        <f t="shared" si="39"/>
        <v>Y</v>
      </c>
      <c r="AA351" t="str">
        <f t="shared" si="40"/>
        <v>Y</v>
      </c>
      <c r="AB351" t="s">
        <v>152</v>
      </c>
      <c r="AC351" t="s">
        <v>94</v>
      </c>
      <c r="AD351" t="s">
        <v>180</v>
      </c>
      <c r="AE351" t="s">
        <v>181</v>
      </c>
      <c r="AF351" t="s">
        <v>96</v>
      </c>
      <c r="AG351">
        <v>870</v>
      </c>
      <c r="AH351" t="s">
        <v>104</v>
      </c>
      <c r="AI351" t="s">
        <v>98</v>
      </c>
      <c r="AJ351" t="s">
        <v>99</v>
      </c>
      <c r="AK351" t="s">
        <v>104</v>
      </c>
      <c r="AL351" t="s">
        <v>98</v>
      </c>
      <c r="AM351" t="s">
        <v>100</v>
      </c>
      <c r="AN351" t="s">
        <v>101</v>
      </c>
      <c r="AO351">
        <v>1410</v>
      </c>
      <c r="AP351" t="s">
        <v>102</v>
      </c>
      <c r="AQ351">
        <v>0</v>
      </c>
      <c r="AR351">
        <v>438</v>
      </c>
      <c r="AS351">
        <v>1848</v>
      </c>
      <c r="AT351" t="s">
        <v>103</v>
      </c>
      <c r="AU351" t="s">
        <v>104</v>
      </c>
      <c r="AV351" t="s">
        <v>105</v>
      </c>
      <c r="AW351" t="s">
        <v>106</v>
      </c>
      <c r="AX351">
        <v>1848</v>
      </c>
      <c r="AY351">
        <v>880</v>
      </c>
      <c r="AZ351">
        <v>0</v>
      </c>
      <c r="BA351">
        <v>2728</v>
      </c>
      <c r="BB351">
        <v>1</v>
      </c>
      <c r="BC351">
        <v>0</v>
      </c>
      <c r="BD351">
        <v>2</v>
      </c>
      <c r="BE351">
        <v>1</v>
      </c>
      <c r="BF351">
        <v>4</v>
      </c>
      <c r="BG351">
        <v>1</v>
      </c>
      <c r="BH351" t="s">
        <v>104</v>
      </c>
      <c r="BI351">
        <v>10</v>
      </c>
      <c r="BJ351" t="s">
        <v>107</v>
      </c>
      <c r="BK351">
        <v>2</v>
      </c>
      <c r="BL351" t="s">
        <v>104</v>
      </c>
      <c r="BM351" t="s">
        <v>108</v>
      </c>
      <c r="BN351">
        <v>2006</v>
      </c>
      <c r="BO351" t="s">
        <v>157</v>
      </c>
      <c r="BP351">
        <v>3</v>
      </c>
      <c r="BQ351">
        <v>706</v>
      </c>
      <c r="BR351" t="s">
        <v>98</v>
      </c>
      <c r="BS351" t="s">
        <v>98</v>
      </c>
      <c r="BT351" t="s">
        <v>105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 t="s">
        <v>83</v>
      </c>
      <c r="CB351" t="s">
        <v>83</v>
      </c>
      <c r="CC351" t="s">
        <v>83</v>
      </c>
      <c r="CD351">
        <v>0</v>
      </c>
      <c r="CE351">
        <v>4</v>
      </c>
      <c r="CF351">
        <v>2006</v>
      </c>
      <c r="CG351" t="str">
        <f t="shared" si="41"/>
        <v>4/2006</v>
      </c>
      <c r="CH351" t="s">
        <v>158</v>
      </c>
      <c r="CI351" t="s">
        <v>159</v>
      </c>
      <c r="CJ351" s="1">
        <v>437154</v>
      </c>
    </row>
    <row r="352" spans="1:88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 t="str">
        <f t="shared" si="37"/>
        <v>2000's</v>
      </c>
      <c r="V352">
        <v>2007</v>
      </c>
      <c r="W352">
        <f t="shared" si="35"/>
        <v>0</v>
      </c>
      <c r="X352" t="str">
        <f t="shared" si="36"/>
        <v>N</v>
      </c>
      <c r="Y352" t="str">
        <f t="shared" si="38"/>
        <v>Y</v>
      </c>
      <c r="Z352" t="str">
        <f t="shared" si="39"/>
        <v>Y</v>
      </c>
      <c r="AA352" t="str">
        <f t="shared" si="40"/>
        <v>Y</v>
      </c>
      <c r="AB352" t="s">
        <v>152</v>
      </c>
      <c r="AC352" t="s">
        <v>94</v>
      </c>
      <c r="AD352" t="s">
        <v>116</v>
      </c>
      <c r="AE352" t="s">
        <v>116</v>
      </c>
      <c r="AF352" t="s">
        <v>96</v>
      </c>
      <c r="AG352">
        <v>362</v>
      </c>
      <c r="AH352" t="s">
        <v>104</v>
      </c>
      <c r="AI352" t="s">
        <v>98</v>
      </c>
      <c r="AJ352" t="s">
        <v>99</v>
      </c>
      <c r="AK352" t="s">
        <v>104</v>
      </c>
      <c r="AL352" t="s">
        <v>98</v>
      </c>
      <c r="AM352" t="s">
        <v>100</v>
      </c>
      <c r="AN352" t="s">
        <v>102</v>
      </c>
      <c r="AO352">
        <v>0</v>
      </c>
      <c r="AP352" t="s">
        <v>102</v>
      </c>
      <c r="AQ352">
        <v>0</v>
      </c>
      <c r="AR352">
        <v>1869</v>
      </c>
      <c r="AS352">
        <v>1869</v>
      </c>
      <c r="AT352" t="s">
        <v>103</v>
      </c>
      <c r="AU352" t="s">
        <v>104</v>
      </c>
      <c r="AV352" t="s">
        <v>105</v>
      </c>
      <c r="AW352" t="s">
        <v>106</v>
      </c>
      <c r="AX352">
        <v>1869</v>
      </c>
      <c r="AY352">
        <v>0</v>
      </c>
      <c r="AZ352">
        <v>0</v>
      </c>
      <c r="BA352">
        <v>1869</v>
      </c>
      <c r="BB352">
        <v>0</v>
      </c>
      <c r="BC352">
        <v>0</v>
      </c>
      <c r="BD352">
        <v>2</v>
      </c>
      <c r="BE352">
        <v>0</v>
      </c>
      <c r="BF352">
        <v>2</v>
      </c>
      <c r="BG352">
        <v>1</v>
      </c>
      <c r="BH352" t="s">
        <v>104</v>
      </c>
      <c r="BI352">
        <v>6</v>
      </c>
      <c r="BJ352" t="s">
        <v>107</v>
      </c>
      <c r="BK352">
        <v>1</v>
      </c>
      <c r="BL352" t="s">
        <v>97</v>
      </c>
      <c r="BM352" t="s">
        <v>108</v>
      </c>
      <c r="BN352">
        <v>2007</v>
      </c>
      <c r="BO352" t="s">
        <v>109</v>
      </c>
      <c r="BP352">
        <v>2</v>
      </c>
      <c r="BQ352">
        <v>617</v>
      </c>
      <c r="BR352" t="s">
        <v>98</v>
      </c>
      <c r="BS352" t="s">
        <v>98</v>
      </c>
      <c r="BT352" t="s">
        <v>105</v>
      </c>
      <c r="BU352">
        <v>210</v>
      </c>
      <c r="BV352">
        <v>54</v>
      </c>
      <c r="BW352">
        <v>0</v>
      </c>
      <c r="BX352">
        <v>0</v>
      </c>
      <c r="BY352">
        <v>0</v>
      </c>
      <c r="BZ352">
        <v>0</v>
      </c>
      <c r="CA352" t="s">
        <v>83</v>
      </c>
      <c r="CB352" t="s">
        <v>83</v>
      </c>
      <c r="CC352" t="s">
        <v>83</v>
      </c>
      <c r="CD352">
        <v>0</v>
      </c>
      <c r="CE352">
        <v>12</v>
      </c>
      <c r="CF352">
        <v>2007</v>
      </c>
      <c r="CG352" t="str">
        <f t="shared" si="41"/>
        <v>12/2007</v>
      </c>
      <c r="CH352" t="s">
        <v>158</v>
      </c>
      <c r="CI352" t="s">
        <v>159</v>
      </c>
      <c r="CJ352" s="1">
        <v>318061</v>
      </c>
    </row>
    <row r="353" spans="1:88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 t="str">
        <f t="shared" si="37"/>
        <v>80's</v>
      </c>
      <c r="V353">
        <v>1986</v>
      </c>
      <c r="W353">
        <f t="shared" si="35"/>
        <v>0</v>
      </c>
      <c r="X353" t="str">
        <f t="shared" si="36"/>
        <v>N</v>
      </c>
      <c r="Y353" t="str">
        <f t="shared" si="38"/>
        <v>N</v>
      </c>
      <c r="Z353" t="str">
        <f t="shared" si="39"/>
        <v>N</v>
      </c>
      <c r="AA353" t="str">
        <f t="shared" si="40"/>
        <v>N</v>
      </c>
      <c r="AB353" t="s">
        <v>93</v>
      </c>
      <c r="AC353" t="s">
        <v>94</v>
      </c>
      <c r="AD353" t="s">
        <v>124</v>
      </c>
      <c r="AE353" t="s">
        <v>124</v>
      </c>
      <c r="AF353" t="s">
        <v>117</v>
      </c>
      <c r="AG353">
        <v>0</v>
      </c>
      <c r="AH353" t="s">
        <v>98</v>
      </c>
      <c r="AI353" t="s">
        <v>98</v>
      </c>
      <c r="AJ353" t="s">
        <v>99</v>
      </c>
      <c r="AK353" t="s">
        <v>97</v>
      </c>
      <c r="AL353" t="s">
        <v>98</v>
      </c>
      <c r="AM353" t="s">
        <v>97</v>
      </c>
      <c r="AN353" t="s">
        <v>101</v>
      </c>
      <c r="AO353">
        <v>1082</v>
      </c>
      <c r="AP353" t="s">
        <v>102</v>
      </c>
      <c r="AQ353">
        <v>0</v>
      </c>
      <c r="AR353">
        <v>371</v>
      </c>
      <c r="AS353">
        <v>1453</v>
      </c>
      <c r="AT353" t="s">
        <v>103</v>
      </c>
      <c r="AU353" t="s">
        <v>97</v>
      </c>
      <c r="AV353" t="s">
        <v>105</v>
      </c>
      <c r="AW353" t="s">
        <v>106</v>
      </c>
      <c r="AX353">
        <v>1453</v>
      </c>
      <c r="AY353">
        <v>0</v>
      </c>
      <c r="AZ353">
        <v>0</v>
      </c>
      <c r="BA353">
        <v>1453</v>
      </c>
      <c r="BB353">
        <v>1</v>
      </c>
      <c r="BC353">
        <v>0</v>
      </c>
      <c r="BD353">
        <v>1</v>
      </c>
      <c r="BE353">
        <v>1</v>
      </c>
      <c r="BF353">
        <v>2</v>
      </c>
      <c r="BG353">
        <v>1</v>
      </c>
      <c r="BH353" t="s">
        <v>97</v>
      </c>
      <c r="BI353">
        <v>6</v>
      </c>
      <c r="BJ353" t="s">
        <v>107</v>
      </c>
      <c r="BK353">
        <v>1</v>
      </c>
      <c r="BL353" t="s">
        <v>98</v>
      </c>
      <c r="BM353" t="s">
        <v>108</v>
      </c>
      <c r="BN353">
        <v>1986</v>
      </c>
      <c r="BO353" t="s">
        <v>109</v>
      </c>
      <c r="BP353">
        <v>2</v>
      </c>
      <c r="BQ353">
        <v>445</v>
      </c>
      <c r="BR353" t="s">
        <v>98</v>
      </c>
      <c r="BS353" t="s">
        <v>98</v>
      </c>
      <c r="BT353" t="s">
        <v>105</v>
      </c>
      <c r="BU353">
        <v>0</v>
      </c>
      <c r="BV353">
        <v>80</v>
      </c>
      <c r="BW353">
        <v>0</v>
      </c>
      <c r="BX353">
        <v>0</v>
      </c>
      <c r="BY353">
        <v>184</v>
      </c>
      <c r="BZ353">
        <v>0</v>
      </c>
      <c r="CA353" t="s">
        <v>83</v>
      </c>
      <c r="CB353" t="s">
        <v>83</v>
      </c>
      <c r="CC353" t="s">
        <v>83</v>
      </c>
      <c r="CD353">
        <v>0</v>
      </c>
      <c r="CE353">
        <v>12</v>
      </c>
      <c r="CF353">
        <v>2006</v>
      </c>
      <c r="CG353" t="str">
        <f t="shared" si="41"/>
        <v>12/2006</v>
      </c>
      <c r="CH353" t="s">
        <v>110</v>
      </c>
      <c r="CI353" t="s">
        <v>128</v>
      </c>
      <c r="CJ353" s="1">
        <v>190000</v>
      </c>
    </row>
    <row r="354" spans="1:88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 t="str">
        <f t="shared" si="37"/>
        <v>40's</v>
      </c>
      <c r="V354">
        <v>1950</v>
      </c>
      <c r="W354">
        <f t="shared" si="35"/>
        <v>9</v>
      </c>
      <c r="X354" t="str">
        <f t="shared" si="36"/>
        <v>Y</v>
      </c>
      <c r="Y354" t="str">
        <f t="shared" si="38"/>
        <v>N</v>
      </c>
      <c r="Z354" t="str">
        <f t="shared" si="39"/>
        <v>N</v>
      </c>
      <c r="AA354" t="str">
        <f t="shared" si="40"/>
        <v>N</v>
      </c>
      <c r="AB354" t="s">
        <v>93</v>
      </c>
      <c r="AC354" t="s">
        <v>94</v>
      </c>
      <c r="AD354" t="s">
        <v>95</v>
      </c>
      <c r="AE354" t="s">
        <v>95</v>
      </c>
      <c r="AF354" t="s">
        <v>117</v>
      </c>
      <c r="AG354">
        <v>0</v>
      </c>
      <c r="AH354" t="s">
        <v>98</v>
      </c>
      <c r="AI354" t="s">
        <v>98</v>
      </c>
      <c r="AJ354" t="s">
        <v>118</v>
      </c>
      <c r="AK354" t="s">
        <v>98</v>
      </c>
      <c r="AL354" t="s">
        <v>147</v>
      </c>
      <c r="AM354" t="s">
        <v>121</v>
      </c>
      <c r="AN354" t="s">
        <v>172</v>
      </c>
      <c r="AO354">
        <v>236</v>
      </c>
      <c r="AP354" t="s">
        <v>153</v>
      </c>
      <c r="AQ354">
        <v>380</v>
      </c>
      <c r="AR354">
        <v>0</v>
      </c>
      <c r="AS354">
        <v>616</v>
      </c>
      <c r="AT354" t="s">
        <v>103</v>
      </c>
      <c r="AU354" t="s">
        <v>98</v>
      </c>
      <c r="AV354" t="s">
        <v>177</v>
      </c>
      <c r="AW354" t="s">
        <v>106</v>
      </c>
      <c r="AX354">
        <v>616</v>
      </c>
      <c r="AY354">
        <v>495</v>
      </c>
      <c r="AZ354">
        <v>0</v>
      </c>
      <c r="BA354">
        <v>1111</v>
      </c>
      <c r="BB354">
        <v>0</v>
      </c>
      <c r="BC354">
        <v>1</v>
      </c>
      <c r="BD354">
        <v>1</v>
      </c>
      <c r="BE354">
        <v>0</v>
      </c>
      <c r="BF354">
        <v>3</v>
      </c>
      <c r="BG354">
        <v>1</v>
      </c>
      <c r="BH354" t="s">
        <v>98</v>
      </c>
      <c r="BI354">
        <v>5</v>
      </c>
      <c r="BJ354" t="s">
        <v>107</v>
      </c>
      <c r="BK354">
        <v>0</v>
      </c>
      <c r="BL354" t="s">
        <v>83</v>
      </c>
      <c r="BM354" t="s">
        <v>127</v>
      </c>
      <c r="BN354">
        <v>1941</v>
      </c>
      <c r="BO354" t="s">
        <v>102</v>
      </c>
      <c r="BP354">
        <v>1</v>
      </c>
      <c r="BQ354">
        <v>200</v>
      </c>
      <c r="BR354" t="s">
        <v>98</v>
      </c>
      <c r="BS354" t="s">
        <v>147</v>
      </c>
      <c r="BT354" t="s">
        <v>105</v>
      </c>
      <c r="BU354">
        <v>48</v>
      </c>
      <c r="BV354">
        <v>0</v>
      </c>
      <c r="BW354">
        <v>0</v>
      </c>
      <c r="BX354">
        <v>0</v>
      </c>
      <c r="BY354">
        <v>0</v>
      </c>
      <c r="BZ354">
        <v>0</v>
      </c>
      <c r="CA354" t="s">
        <v>83</v>
      </c>
      <c r="CB354" t="s">
        <v>83</v>
      </c>
      <c r="CC354" t="s">
        <v>83</v>
      </c>
      <c r="CD354">
        <v>0</v>
      </c>
      <c r="CE354">
        <v>3</v>
      </c>
      <c r="CF354">
        <v>2008</v>
      </c>
      <c r="CG354" t="str">
        <f t="shared" si="41"/>
        <v>3/2008</v>
      </c>
      <c r="CH354" t="s">
        <v>235</v>
      </c>
      <c r="CI354" t="s">
        <v>111</v>
      </c>
      <c r="CJ354" s="1">
        <v>95000</v>
      </c>
    </row>
    <row r="355" spans="1:88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 t="str">
        <f t="shared" si="37"/>
        <v>20's</v>
      </c>
      <c r="V355">
        <v>2003</v>
      </c>
      <c r="W355">
        <f t="shared" si="35"/>
        <v>75</v>
      </c>
      <c r="X355" t="str">
        <f t="shared" si="36"/>
        <v>Y</v>
      </c>
      <c r="Y355" t="str">
        <f t="shared" si="38"/>
        <v>N</v>
      </c>
      <c r="Z355" t="str">
        <f t="shared" si="39"/>
        <v>Y</v>
      </c>
      <c r="AA355" t="str">
        <f t="shared" si="40"/>
        <v>Y</v>
      </c>
      <c r="AB355" t="s">
        <v>93</v>
      </c>
      <c r="AC355" t="s">
        <v>94</v>
      </c>
      <c r="AD355" t="s">
        <v>95</v>
      </c>
      <c r="AE355" t="s">
        <v>95</v>
      </c>
      <c r="AF355" t="s">
        <v>117</v>
      </c>
      <c r="AG355">
        <v>0</v>
      </c>
      <c r="AH355" t="s">
        <v>98</v>
      </c>
      <c r="AI355" t="s">
        <v>97</v>
      </c>
      <c r="AJ355" t="s">
        <v>126</v>
      </c>
      <c r="AK355" t="s">
        <v>98</v>
      </c>
      <c r="AL355" t="s">
        <v>98</v>
      </c>
      <c r="AM355" t="s">
        <v>100</v>
      </c>
      <c r="AN355" t="s">
        <v>102</v>
      </c>
      <c r="AO355">
        <v>0</v>
      </c>
      <c r="AP355" t="s">
        <v>102</v>
      </c>
      <c r="AQ355">
        <v>0</v>
      </c>
      <c r="AR355">
        <v>624</v>
      </c>
      <c r="AS355">
        <v>624</v>
      </c>
      <c r="AT355" t="s">
        <v>103</v>
      </c>
      <c r="AU355" t="s">
        <v>97</v>
      </c>
      <c r="AV355" t="s">
        <v>105</v>
      </c>
      <c r="AW355" t="s">
        <v>106</v>
      </c>
      <c r="AX355">
        <v>720</v>
      </c>
      <c r="AY355">
        <v>0</v>
      </c>
      <c r="AZ355">
        <v>0</v>
      </c>
      <c r="BA355">
        <v>720</v>
      </c>
      <c r="BB355">
        <v>0</v>
      </c>
      <c r="BC355">
        <v>0</v>
      </c>
      <c r="BD355">
        <v>1</v>
      </c>
      <c r="BE355">
        <v>0</v>
      </c>
      <c r="BF355">
        <v>2</v>
      </c>
      <c r="BG355">
        <v>1</v>
      </c>
      <c r="BH355" t="s">
        <v>98</v>
      </c>
      <c r="BI355">
        <v>5</v>
      </c>
      <c r="BJ355" t="s">
        <v>107</v>
      </c>
      <c r="BK355">
        <v>0</v>
      </c>
      <c r="BL355" t="s">
        <v>83</v>
      </c>
      <c r="BM355" t="s">
        <v>127</v>
      </c>
      <c r="BN355">
        <v>2005</v>
      </c>
      <c r="BO355" t="s">
        <v>102</v>
      </c>
      <c r="BP355">
        <v>2</v>
      </c>
      <c r="BQ355">
        <v>484</v>
      </c>
      <c r="BR355" t="s">
        <v>98</v>
      </c>
      <c r="BS355" t="s">
        <v>98</v>
      </c>
      <c r="BT355" t="s">
        <v>105</v>
      </c>
      <c r="BU355">
        <v>106</v>
      </c>
      <c r="BV355">
        <v>0</v>
      </c>
      <c r="BW355">
        <v>0</v>
      </c>
      <c r="BX355">
        <v>0</v>
      </c>
      <c r="BY355">
        <v>0</v>
      </c>
      <c r="BZ355">
        <v>0</v>
      </c>
      <c r="CA355" t="s">
        <v>83</v>
      </c>
      <c r="CB355" t="s">
        <v>83</v>
      </c>
      <c r="CC355" t="s">
        <v>83</v>
      </c>
      <c r="CD355">
        <v>0</v>
      </c>
      <c r="CE355">
        <v>5</v>
      </c>
      <c r="CF355">
        <v>2010</v>
      </c>
      <c r="CG355" t="str">
        <f t="shared" si="41"/>
        <v>5/2010</v>
      </c>
      <c r="CH355" t="s">
        <v>110</v>
      </c>
      <c r="CI355" t="s">
        <v>111</v>
      </c>
      <c r="CJ355" s="1">
        <v>105900</v>
      </c>
    </row>
    <row r="356" spans="1:88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 t="str">
        <f t="shared" si="37"/>
        <v>40's</v>
      </c>
      <c r="V356">
        <v>2000</v>
      </c>
      <c r="W356">
        <f t="shared" si="35"/>
        <v>60</v>
      </c>
      <c r="X356" t="str">
        <f t="shared" si="36"/>
        <v>Y</v>
      </c>
      <c r="Y356" t="str">
        <f t="shared" si="38"/>
        <v>N</v>
      </c>
      <c r="Z356" t="str">
        <f t="shared" si="39"/>
        <v>Y</v>
      </c>
      <c r="AA356" t="str">
        <f t="shared" si="40"/>
        <v>Y</v>
      </c>
      <c r="AB356" t="s">
        <v>93</v>
      </c>
      <c r="AC356" t="s">
        <v>94</v>
      </c>
      <c r="AD356" t="s">
        <v>124</v>
      </c>
      <c r="AE356" t="s">
        <v>116</v>
      </c>
      <c r="AF356" t="s">
        <v>117</v>
      </c>
      <c r="AG356">
        <v>0</v>
      </c>
      <c r="AH356" t="s">
        <v>98</v>
      </c>
      <c r="AI356" t="s">
        <v>98</v>
      </c>
      <c r="AJ356" t="s">
        <v>118</v>
      </c>
      <c r="AK356" t="s">
        <v>98</v>
      </c>
      <c r="AL356" t="s">
        <v>98</v>
      </c>
      <c r="AM356" t="s">
        <v>100</v>
      </c>
      <c r="AN356" t="s">
        <v>172</v>
      </c>
      <c r="AO356">
        <v>388</v>
      </c>
      <c r="AP356" t="s">
        <v>102</v>
      </c>
      <c r="AQ356">
        <v>0</v>
      </c>
      <c r="AR356">
        <v>552</v>
      </c>
      <c r="AS356">
        <v>940</v>
      </c>
      <c r="AT356" t="s">
        <v>103</v>
      </c>
      <c r="AU356" t="s">
        <v>104</v>
      </c>
      <c r="AV356" t="s">
        <v>105</v>
      </c>
      <c r="AW356" t="s">
        <v>106</v>
      </c>
      <c r="AX356">
        <v>1192</v>
      </c>
      <c r="AY356">
        <v>403</v>
      </c>
      <c r="AZ356">
        <v>0</v>
      </c>
      <c r="BA356">
        <v>1595</v>
      </c>
      <c r="BB356">
        <v>0</v>
      </c>
      <c r="BC356">
        <v>0</v>
      </c>
      <c r="BD356">
        <v>1</v>
      </c>
      <c r="BE356">
        <v>0</v>
      </c>
      <c r="BF356">
        <v>2</v>
      </c>
      <c r="BG356">
        <v>1</v>
      </c>
      <c r="BH356" t="s">
        <v>98</v>
      </c>
      <c r="BI356">
        <v>6</v>
      </c>
      <c r="BJ356" t="s">
        <v>107</v>
      </c>
      <c r="BK356">
        <v>2</v>
      </c>
      <c r="BL356" t="s">
        <v>97</v>
      </c>
      <c r="BM356" t="s">
        <v>108</v>
      </c>
      <c r="BN356">
        <v>1940</v>
      </c>
      <c r="BO356" t="s">
        <v>102</v>
      </c>
      <c r="BP356">
        <v>1</v>
      </c>
      <c r="BQ356">
        <v>240</v>
      </c>
      <c r="BR356" t="s">
        <v>98</v>
      </c>
      <c r="BS356" t="s">
        <v>98</v>
      </c>
      <c r="BT356" t="s">
        <v>105</v>
      </c>
      <c r="BU356">
        <v>0</v>
      </c>
      <c r="BV356">
        <v>0</v>
      </c>
      <c r="BW356">
        <v>108</v>
      </c>
      <c r="BX356">
        <v>0</v>
      </c>
      <c r="BY356">
        <v>0</v>
      </c>
      <c r="BZ356">
        <v>0</v>
      </c>
      <c r="CA356" t="s">
        <v>83</v>
      </c>
      <c r="CB356" t="s">
        <v>83</v>
      </c>
      <c r="CC356" t="s">
        <v>83</v>
      </c>
      <c r="CD356">
        <v>0</v>
      </c>
      <c r="CE356">
        <v>6</v>
      </c>
      <c r="CF356">
        <v>2006</v>
      </c>
      <c r="CG356" t="str">
        <f t="shared" si="41"/>
        <v>6/2006</v>
      </c>
      <c r="CH356" t="s">
        <v>110</v>
      </c>
      <c r="CI356" t="s">
        <v>111</v>
      </c>
      <c r="CJ356" s="1">
        <v>140000</v>
      </c>
    </row>
    <row r="357" spans="1:88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 t="str">
        <f t="shared" si="37"/>
        <v>90's</v>
      </c>
      <c r="V357">
        <v>1995</v>
      </c>
      <c r="W357">
        <f t="shared" si="35"/>
        <v>0</v>
      </c>
      <c r="X357" t="str">
        <f t="shared" si="36"/>
        <v>N</v>
      </c>
      <c r="Y357" t="str">
        <f t="shared" si="38"/>
        <v>N</v>
      </c>
      <c r="Z357" t="str">
        <f t="shared" si="39"/>
        <v>N</v>
      </c>
      <c r="AA357" t="str">
        <f t="shared" si="40"/>
        <v>Y</v>
      </c>
      <c r="AB357" t="s">
        <v>93</v>
      </c>
      <c r="AC357" t="s">
        <v>94</v>
      </c>
      <c r="AD357" t="s">
        <v>95</v>
      </c>
      <c r="AE357" t="s">
        <v>95</v>
      </c>
      <c r="AF357" t="s">
        <v>117</v>
      </c>
      <c r="AG357">
        <v>0</v>
      </c>
      <c r="AH357" t="s">
        <v>97</v>
      </c>
      <c r="AI357" t="s">
        <v>97</v>
      </c>
      <c r="AJ357" t="s">
        <v>99</v>
      </c>
      <c r="AK357" t="s">
        <v>97</v>
      </c>
      <c r="AL357" t="s">
        <v>97</v>
      </c>
      <c r="AM357" t="s">
        <v>100</v>
      </c>
      <c r="AN357" t="s">
        <v>119</v>
      </c>
      <c r="AO357">
        <v>334</v>
      </c>
      <c r="AP357" t="s">
        <v>141</v>
      </c>
      <c r="AQ357">
        <v>544</v>
      </c>
      <c r="AR357">
        <v>322</v>
      </c>
      <c r="AS357">
        <v>1200</v>
      </c>
      <c r="AT357" t="s">
        <v>103</v>
      </c>
      <c r="AU357" t="s">
        <v>104</v>
      </c>
      <c r="AV357" t="s">
        <v>105</v>
      </c>
      <c r="AW357" t="s">
        <v>106</v>
      </c>
      <c r="AX357">
        <v>1200</v>
      </c>
      <c r="AY357">
        <v>0</v>
      </c>
      <c r="AZ357">
        <v>0</v>
      </c>
      <c r="BA357">
        <v>1200</v>
      </c>
      <c r="BB357">
        <v>1</v>
      </c>
      <c r="BC357">
        <v>0</v>
      </c>
      <c r="BD357">
        <v>2</v>
      </c>
      <c r="BE357">
        <v>0</v>
      </c>
      <c r="BF357">
        <v>3</v>
      </c>
      <c r="BG357">
        <v>1</v>
      </c>
      <c r="BH357" t="s">
        <v>97</v>
      </c>
      <c r="BI357">
        <v>6</v>
      </c>
      <c r="BJ357" t="s">
        <v>107</v>
      </c>
      <c r="BK357">
        <v>0</v>
      </c>
      <c r="BL357" t="s">
        <v>83</v>
      </c>
      <c r="BM357" t="s">
        <v>108</v>
      </c>
      <c r="BN357">
        <v>1995</v>
      </c>
      <c r="BO357" t="s">
        <v>109</v>
      </c>
      <c r="BP357">
        <v>2</v>
      </c>
      <c r="BQ357">
        <v>521</v>
      </c>
      <c r="BR357" t="s">
        <v>98</v>
      </c>
      <c r="BS357" t="s">
        <v>98</v>
      </c>
      <c r="BT357" t="s">
        <v>105</v>
      </c>
      <c r="BU357">
        <v>0</v>
      </c>
      <c r="BV357">
        <v>26</v>
      </c>
      <c r="BW357">
        <v>0</v>
      </c>
      <c r="BX357">
        <v>0</v>
      </c>
      <c r="BY357">
        <v>0</v>
      </c>
      <c r="BZ357">
        <v>0</v>
      </c>
      <c r="CA357" t="s">
        <v>83</v>
      </c>
      <c r="CB357" t="s">
        <v>83</v>
      </c>
      <c r="CC357" t="s">
        <v>83</v>
      </c>
      <c r="CD357">
        <v>0</v>
      </c>
      <c r="CE357">
        <v>8</v>
      </c>
      <c r="CF357">
        <v>2007</v>
      </c>
      <c r="CG357" t="str">
        <f t="shared" si="41"/>
        <v>8/2007</v>
      </c>
      <c r="CH357" t="s">
        <v>110</v>
      </c>
      <c r="CI357" t="s">
        <v>111</v>
      </c>
      <c r="CJ357" s="1">
        <v>177500</v>
      </c>
    </row>
    <row r="358" spans="1:88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 t="str">
        <f t="shared" si="37"/>
        <v>90's</v>
      </c>
      <c r="V358">
        <v>1992</v>
      </c>
      <c r="W358">
        <f t="shared" si="35"/>
        <v>0</v>
      </c>
      <c r="X358" t="str">
        <f t="shared" si="36"/>
        <v>N</v>
      </c>
      <c r="Y358" t="str">
        <f t="shared" si="38"/>
        <v>N</v>
      </c>
      <c r="Z358" t="str">
        <f t="shared" si="39"/>
        <v>N</v>
      </c>
      <c r="AA358" t="str">
        <f t="shared" si="40"/>
        <v>N</v>
      </c>
      <c r="AB358" t="s">
        <v>93</v>
      </c>
      <c r="AC358" t="s">
        <v>94</v>
      </c>
      <c r="AD358" t="s">
        <v>140</v>
      </c>
      <c r="AE358" t="s">
        <v>140</v>
      </c>
      <c r="AF358" t="s">
        <v>96</v>
      </c>
      <c r="AG358">
        <v>106</v>
      </c>
      <c r="AH358" t="s">
        <v>98</v>
      </c>
      <c r="AI358" t="s">
        <v>98</v>
      </c>
      <c r="AJ358" t="s">
        <v>99</v>
      </c>
      <c r="AK358" t="s">
        <v>97</v>
      </c>
      <c r="AL358" t="s">
        <v>98</v>
      </c>
      <c r="AM358" t="s">
        <v>100</v>
      </c>
      <c r="AN358" t="s">
        <v>101</v>
      </c>
      <c r="AO358">
        <v>560</v>
      </c>
      <c r="AP358" t="s">
        <v>102</v>
      </c>
      <c r="AQ358">
        <v>0</v>
      </c>
      <c r="AR358">
        <v>598</v>
      </c>
      <c r="AS358">
        <v>1158</v>
      </c>
      <c r="AT358" t="s">
        <v>103</v>
      </c>
      <c r="AU358" t="s">
        <v>97</v>
      </c>
      <c r="AV358" t="s">
        <v>105</v>
      </c>
      <c r="AW358" t="s">
        <v>106</v>
      </c>
      <c r="AX358">
        <v>1167</v>
      </c>
      <c r="AY358">
        <v>0</v>
      </c>
      <c r="AZ358">
        <v>0</v>
      </c>
      <c r="BA358">
        <v>1167</v>
      </c>
      <c r="BB358">
        <v>1</v>
      </c>
      <c r="BC358">
        <v>0</v>
      </c>
      <c r="BD358">
        <v>2</v>
      </c>
      <c r="BE358">
        <v>0</v>
      </c>
      <c r="BF358">
        <v>3</v>
      </c>
      <c r="BG358">
        <v>1</v>
      </c>
      <c r="BH358" t="s">
        <v>97</v>
      </c>
      <c r="BI358">
        <v>6</v>
      </c>
      <c r="BJ358" t="s">
        <v>107</v>
      </c>
      <c r="BK358">
        <v>0</v>
      </c>
      <c r="BL358" t="s">
        <v>83</v>
      </c>
      <c r="BM358" t="s">
        <v>108</v>
      </c>
      <c r="BN358">
        <v>1992</v>
      </c>
      <c r="BO358" t="s">
        <v>109</v>
      </c>
      <c r="BP358">
        <v>2</v>
      </c>
      <c r="BQ358">
        <v>400</v>
      </c>
      <c r="BR358" t="s">
        <v>98</v>
      </c>
      <c r="BS358" t="s">
        <v>98</v>
      </c>
      <c r="BT358" t="s">
        <v>105</v>
      </c>
      <c r="BU358">
        <v>120</v>
      </c>
      <c r="BV358">
        <v>26</v>
      </c>
      <c r="BW358">
        <v>0</v>
      </c>
      <c r="BX358">
        <v>0</v>
      </c>
      <c r="BY358">
        <v>0</v>
      </c>
      <c r="BZ358">
        <v>0</v>
      </c>
      <c r="CA358" t="s">
        <v>83</v>
      </c>
      <c r="CB358" t="s">
        <v>83</v>
      </c>
      <c r="CC358" t="s">
        <v>83</v>
      </c>
      <c r="CD358">
        <v>0</v>
      </c>
      <c r="CE358">
        <v>7</v>
      </c>
      <c r="CF358">
        <v>2009</v>
      </c>
      <c r="CG358" t="str">
        <f t="shared" si="41"/>
        <v>7/2009</v>
      </c>
      <c r="CH358" t="s">
        <v>110</v>
      </c>
      <c r="CI358" t="s">
        <v>111</v>
      </c>
      <c r="CJ358" s="1">
        <v>173000</v>
      </c>
    </row>
    <row r="359" spans="1:88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 t="str">
        <f t="shared" si="37"/>
        <v>70's</v>
      </c>
      <c r="V359">
        <v>1976</v>
      </c>
      <c r="W359">
        <f t="shared" si="35"/>
        <v>0</v>
      </c>
      <c r="X359" t="str">
        <f t="shared" si="36"/>
        <v>N</v>
      </c>
      <c r="Y359" t="str">
        <f t="shared" si="38"/>
        <v>N</v>
      </c>
      <c r="Z359" t="str">
        <f t="shared" si="39"/>
        <v>N</v>
      </c>
      <c r="AA359" t="str">
        <f t="shared" si="40"/>
        <v>N</v>
      </c>
      <c r="AB359" t="s">
        <v>93</v>
      </c>
      <c r="AC359" t="s">
        <v>94</v>
      </c>
      <c r="AD359" t="s">
        <v>180</v>
      </c>
      <c r="AE359" t="s">
        <v>181</v>
      </c>
      <c r="AF359" t="s">
        <v>117</v>
      </c>
      <c r="AG359">
        <v>0</v>
      </c>
      <c r="AH359" t="s">
        <v>98</v>
      </c>
      <c r="AI359" t="s">
        <v>98</v>
      </c>
      <c r="AJ359" t="s">
        <v>99</v>
      </c>
      <c r="AK359" t="s">
        <v>97</v>
      </c>
      <c r="AL359" t="s">
        <v>98</v>
      </c>
      <c r="AM359" t="s">
        <v>100</v>
      </c>
      <c r="AN359" t="s">
        <v>119</v>
      </c>
      <c r="AO359">
        <v>874</v>
      </c>
      <c r="AP359" t="s">
        <v>102</v>
      </c>
      <c r="AQ359">
        <v>0</v>
      </c>
      <c r="AR359">
        <v>268</v>
      </c>
      <c r="AS359">
        <v>1142</v>
      </c>
      <c r="AT359" t="s">
        <v>103</v>
      </c>
      <c r="AU359" t="s">
        <v>98</v>
      </c>
      <c r="AV359" t="s">
        <v>105</v>
      </c>
      <c r="AW359" t="s">
        <v>106</v>
      </c>
      <c r="AX359">
        <v>1142</v>
      </c>
      <c r="AY359">
        <v>0</v>
      </c>
      <c r="AZ359">
        <v>0</v>
      </c>
      <c r="BA359">
        <v>1142</v>
      </c>
      <c r="BB359">
        <v>1</v>
      </c>
      <c r="BC359">
        <v>0</v>
      </c>
      <c r="BD359">
        <v>1</v>
      </c>
      <c r="BE359">
        <v>1</v>
      </c>
      <c r="BF359">
        <v>3</v>
      </c>
      <c r="BG359">
        <v>1</v>
      </c>
      <c r="BH359" t="s">
        <v>98</v>
      </c>
      <c r="BI359">
        <v>6</v>
      </c>
      <c r="BJ359" t="s">
        <v>107</v>
      </c>
      <c r="BK359">
        <v>1</v>
      </c>
      <c r="BL359" t="s">
        <v>212</v>
      </c>
      <c r="BM359" t="s">
        <v>108</v>
      </c>
      <c r="BN359">
        <v>1976</v>
      </c>
      <c r="BO359" t="s">
        <v>157</v>
      </c>
      <c r="BP359">
        <v>2</v>
      </c>
      <c r="BQ359">
        <v>528</v>
      </c>
      <c r="BR359" t="s">
        <v>98</v>
      </c>
      <c r="BS359" t="s">
        <v>98</v>
      </c>
      <c r="BT359" t="s">
        <v>105</v>
      </c>
      <c r="BU359">
        <v>536</v>
      </c>
      <c r="BV359">
        <v>90</v>
      </c>
      <c r="BW359">
        <v>0</v>
      </c>
      <c r="BX359">
        <v>0</v>
      </c>
      <c r="BY359">
        <v>0</v>
      </c>
      <c r="BZ359">
        <v>0</v>
      </c>
      <c r="CA359" t="s">
        <v>83</v>
      </c>
      <c r="CB359" t="s">
        <v>134</v>
      </c>
      <c r="CC359" t="s">
        <v>83</v>
      </c>
      <c r="CD359">
        <v>0</v>
      </c>
      <c r="CE359">
        <v>8</v>
      </c>
      <c r="CF359">
        <v>2007</v>
      </c>
      <c r="CG359" t="str">
        <f t="shared" si="41"/>
        <v>8/2007</v>
      </c>
      <c r="CH359" t="s">
        <v>110</v>
      </c>
      <c r="CI359" t="s">
        <v>111</v>
      </c>
      <c r="CJ359" s="1">
        <v>134000</v>
      </c>
    </row>
    <row r="360" spans="1:88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 t="str">
        <f t="shared" si="37"/>
        <v>50's</v>
      </c>
      <c r="V360">
        <v>1958</v>
      </c>
      <c r="W360">
        <f t="shared" si="35"/>
        <v>0</v>
      </c>
      <c r="X360" t="str">
        <f t="shared" si="36"/>
        <v>N</v>
      </c>
      <c r="Y360" t="str">
        <f t="shared" si="38"/>
        <v>N</v>
      </c>
      <c r="Z360" t="str">
        <f t="shared" si="39"/>
        <v>N</v>
      </c>
      <c r="AA360" t="str">
        <f t="shared" si="40"/>
        <v>N</v>
      </c>
      <c r="AB360" t="s">
        <v>152</v>
      </c>
      <c r="AC360" t="s">
        <v>94</v>
      </c>
      <c r="AD360" t="s">
        <v>124</v>
      </c>
      <c r="AE360" t="s">
        <v>234</v>
      </c>
      <c r="AF360" t="s">
        <v>96</v>
      </c>
      <c r="AG360">
        <v>120</v>
      </c>
      <c r="AH360" t="s">
        <v>98</v>
      </c>
      <c r="AI360" t="s">
        <v>98</v>
      </c>
      <c r="AJ360" t="s">
        <v>118</v>
      </c>
      <c r="AK360" t="s">
        <v>98</v>
      </c>
      <c r="AL360" t="s">
        <v>98</v>
      </c>
      <c r="AM360" t="s">
        <v>130</v>
      </c>
      <c r="AN360" t="s">
        <v>141</v>
      </c>
      <c r="AO360">
        <v>300</v>
      </c>
      <c r="AP360" t="s">
        <v>153</v>
      </c>
      <c r="AQ360">
        <v>294</v>
      </c>
      <c r="AR360">
        <v>468</v>
      </c>
      <c r="AS360">
        <v>1062</v>
      </c>
      <c r="AT360" t="s">
        <v>103</v>
      </c>
      <c r="AU360" t="s">
        <v>104</v>
      </c>
      <c r="AV360" t="s">
        <v>105</v>
      </c>
      <c r="AW360" t="s">
        <v>145</v>
      </c>
      <c r="AX360">
        <v>1352</v>
      </c>
      <c r="AY360">
        <v>0</v>
      </c>
      <c r="AZ360">
        <v>0</v>
      </c>
      <c r="BA360">
        <v>1352</v>
      </c>
      <c r="BB360">
        <v>0</v>
      </c>
      <c r="BC360">
        <v>1</v>
      </c>
      <c r="BD360">
        <v>1</v>
      </c>
      <c r="BE360">
        <v>0</v>
      </c>
      <c r="BF360">
        <v>3</v>
      </c>
      <c r="BG360">
        <v>1</v>
      </c>
      <c r="BH360" t="s">
        <v>97</v>
      </c>
      <c r="BI360">
        <v>6</v>
      </c>
      <c r="BJ360" t="s">
        <v>224</v>
      </c>
      <c r="BK360">
        <v>0</v>
      </c>
      <c r="BL360" t="s">
        <v>83</v>
      </c>
      <c r="BM360" t="s">
        <v>156</v>
      </c>
      <c r="BN360">
        <v>1958</v>
      </c>
      <c r="BO360" t="s">
        <v>102</v>
      </c>
      <c r="BP360">
        <v>1</v>
      </c>
      <c r="BQ360">
        <v>288</v>
      </c>
      <c r="BR360" t="s">
        <v>98</v>
      </c>
      <c r="BS360" t="s">
        <v>98</v>
      </c>
      <c r="BT360" t="s">
        <v>105</v>
      </c>
      <c r="BU360">
        <v>168</v>
      </c>
      <c r="BV360">
        <v>0</v>
      </c>
      <c r="BW360">
        <v>294</v>
      </c>
      <c r="BX360">
        <v>0</v>
      </c>
      <c r="BY360">
        <v>0</v>
      </c>
      <c r="BZ360">
        <v>0</v>
      </c>
      <c r="CA360" t="s">
        <v>83</v>
      </c>
      <c r="CB360" t="s">
        <v>83</v>
      </c>
      <c r="CC360" t="s">
        <v>83</v>
      </c>
      <c r="CD360">
        <v>0</v>
      </c>
      <c r="CE360">
        <v>7</v>
      </c>
      <c r="CF360">
        <v>2006</v>
      </c>
      <c r="CG360" t="str">
        <f t="shared" si="41"/>
        <v>7/2006</v>
      </c>
      <c r="CH360" t="s">
        <v>110</v>
      </c>
      <c r="CI360" t="s">
        <v>128</v>
      </c>
      <c r="CJ360" s="1">
        <v>130000</v>
      </c>
    </row>
    <row r="361" spans="1:88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 t="str">
        <f t="shared" si="37"/>
        <v>90's</v>
      </c>
      <c r="V361">
        <v>1998</v>
      </c>
      <c r="W361">
        <f t="shared" si="35"/>
        <v>0</v>
      </c>
      <c r="X361" t="str">
        <f t="shared" si="36"/>
        <v>N</v>
      </c>
      <c r="Y361" t="str">
        <f t="shared" si="38"/>
        <v>N</v>
      </c>
      <c r="Z361" t="str">
        <f t="shared" si="39"/>
        <v>N</v>
      </c>
      <c r="AA361" t="str">
        <f t="shared" si="40"/>
        <v>Y</v>
      </c>
      <c r="AB361" t="s">
        <v>93</v>
      </c>
      <c r="AC361" t="s">
        <v>94</v>
      </c>
      <c r="AD361" t="s">
        <v>95</v>
      </c>
      <c r="AE361" t="s">
        <v>95</v>
      </c>
      <c r="AF361" t="s">
        <v>96</v>
      </c>
      <c r="AG361">
        <v>530</v>
      </c>
      <c r="AH361" t="s">
        <v>97</v>
      </c>
      <c r="AI361" t="s">
        <v>98</v>
      </c>
      <c r="AJ361" t="s">
        <v>99</v>
      </c>
      <c r="AK361" t="s">
        <v>97</v>
      </c>
      <c r="AL361" t="s">
        <v>98</v>
      </c>
      <c r="AM361" t="s">
        <v>130</v>
      </c>
      <c r="AN361" t="s">
        <v>101</v>
      </c>
      <c r="AO361">
        <v>956</v>
      </c>
      <c r="AP361" t="s">
        <v>102</v>
      </c>
      <c r="AQ361">
        <v>0</v>
      </c>
      <c r="AR361">
        <v>130</v>
      </c>
      <c r="AS361">
        <v>1086</v>
      </c>
      <c r="AT361" t="s">
        <v>103</v>
      </c>
      <c r="AU361" t="s">
        <v>104</v>
      </c>
      <c r="AV361" t="s">
        <v>105</v>
      </c>
      <c r="AW361" t="s">
        <v>106</v>
      </c>
      <c r="AX361">
        <v>1086</v>
      </c>
      <c r="AY361">
        <v>838</v>
      </c>
      <c r="AZ361">
        <v>0</v>
      </c>
      <c r="BA361">
        <v>1924</v>
      </c>
      <c r="BB361">
        <v>1</v>
      </c>
      <c r="BC361">
        <v>0</v>
      </c>
      <c r="BD361">
        <v>2</v>
      </c>
      <c r="BE361">
        <v>1</v>
      </c>
      <c r="BF361">
        <v>3</v>
      </c>
      <c r="BG361">
        <v>1</v>
      </c>
      <c r="BH361" t="s">
        <v>97</v>
      </c>
      <c r="BI361">
        <v>7</v>
      </c>
      <c r="BJ361" t="s">
        <v>107</v>
      </c>
      <c r="BK361">
        <v>1</v>
      </c>
      <c r="BL361" t="s">
        <v>98</v>
      </c>
      <c r="BM361" t="s">
        <v>108</v>
      </c>
      <c r="BN361">
        <v>1998</v>
      </c>
      <c r="BO361" t="s">
        <v>109</v>
      </c>
      <c r="BP361">
        <v>2</v>
      </c>
      <c r="BQ361">
        <v>592</v>
      </c>
      <c r="BR361" t="s">
        <v>98</v>
      </c>
      <c r="BS361" t="s">
        <v>98</v>
      </c>
      <c r="BT361" t="s">
        <v>105</v>
      </c>
      <c r="BU361">
        <v>208</v>
      </c>
      <c r="BV361">
        <v>75</v>
      </c>
      <c r="BW361">
        <v>0</v>
      </c>
      <c r="BX361">
        <v>0</v>
      </c>
      <c r="BY361">
        <v>374</v>
      </c>
      <c r="BZ361">
        <v>0</v>
      </c>
      <c r="CA361" t="s">
        <v>83</v>
      </c>
      <c r="CB361" t="s">
        <v>83</v>
      </c>
      <c r="CC361" t="s">
        <v>83</v>
      </c>
      <c r="CD361">
        <v>0</v>
      </c>
      <c r="CE361">
        <v>6</v>
      </c>
      <c r="CF361">
        <v>2006</v>
      </c>
      <c r="CG361" t="str">
        <f t="shared" si="41"/>
        <v>6/2006</v>
      </c>
      <c r="CH361" t="s">
        <v>110</v>
      </c>
      <c r="CI361" t="s">
        <v>111</v>
      </c>
      <c r="CJ361" s="1">
        <v>280000</v>
      </c>
    </row>
    <row r="362" spans="1:88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 t="str">
        <f t="shared" si="37"/>
        <v>70's</v>
      </c>
      <c r="V362">
        <v>1978</v>
      </c>
      <c r="W362">
        <f t="shared" si="35"/>
        <v>0</v>
      </c>
      <c r="X362" t="str">
        <f t="shared" si="36"/>
        <v>N</v>
      </c>
      <c r="Y362" t="str">
        <f t="shared" si="38"/>
        <v>N</v>
      </c>
      <c r="Z362" t="str">
        <f t="shared" si="39"/>
        <v>N</v>
      </c>
      <c r="AA362" t="str">
        <f t="shared" si="40"/>
        <v>N</v>
      </c>
      <c r="AB362" t="s">
        <v>93</v>
      </c>
      <c r="AC362" t="s">
        <v>94</v>
      </c>
      <c r="AD362" t="s">
        <v>95</v>
      </c>
      <c r="AE362" t="s">
        <v>95</v>
      </c>
      <c r="AF362" t="s">
        <v>117</v>
      </c>
      <c r="AG362">
        <v>0</v>
      </c>
      <c r="AH362" t="s">
        <v>98</v>
      </c>
      <c r="AI362" t="s">
        <v>98</v>
      </c>
      <c r="AJ362" t="s">
        <v>118</v>
      </c>
      <c r="AK362" t="s">
        <v>97</v>
      </c>
      <c r="AL362" t="s">
        <v>98</v>
      </c>
      <c r="AM362" t="s">
        <v>130</v>
      </c>
      <c r="AN362" t="s">
        <v>101</v>
      </c>
      <c r="AO362">
        <v>773</v>
      </c>
      <c r="AP362" t="s">
        <v>102</v>
      </c>
      <c r="AQ362">
        <v>0</v>
      </c>
      <c r="AR362">
        <v>115</v>
      </c>
      <c r="AS362">
        <v>888</v>
      </c>
      <c r="AT362" t="s">
        <v>103</v>
      </c>
      <c r="AU362" t="s">
        <v>104</v>
      </c>
      <c r="AV362" t="s">
        <v>105</v>
      </c>
      <c r="AW362" t="s">
        <v>106</v>
      </c>
      <c r="AX362">
        <v>912</v>
      </c>
      <c r="AY362">
        <v>0</v>
      </c>
      <c r="AZ362">
        <v>0</v>
      </c>
      <c r="BA362">
        <v>912</v>
      </c>
      <c r="BB362">
        <v>1</v>
      </c>
      <c r="BC362">
        <v>0</v>
      </c>
      <c r="BD362">
        <v>1</v>
      </c>
      <c r="BE362">
        <v>0</v>
      </c>
      <c r="BF362">
        <v>2</v>
      </c>
      <c r="BG362">
        <v>1</v>
      </c>
      <c r="BH362" t="s">
        <v>98</v>
      </c>
      <c r="BI362">
        <v>5</v>
      </c>
      <c r="BJ362" t="s">
        <v>107</v>
      </c>
      <c r="BK362">
        <v>1</v>
      </c>
      <c r="BL362" t="s">
        <v>98</v>
      </c>
      <c r="BM362" t="s">
        <v>108</v>
      </c>
      <c r="BN362">
        <v>1978</v>
      </c>
      <c r="BO362" t="s">
        <v>109</v>
      </c>
      <c r="BP362">
        <v>2</v>
      </c>
      <c r="BQ362">
        <v>470</v>
      </c>
      <c r="BR362" t="s">
        <v>98</v>
      </c>
      <c r="BS362" t="s">
        <v>98</v>
      </c>
      <c r="BT362" t="s">
        <v>105</v>
      </c>
      <c r="BU362">
        <v>0</v>
      </c>
      <c r="BV362">
        <v>0</v>
      </c>
      <c r="BW362">
        <v>0</v>
      </c>
      <c r="BX362">
        <v>0</v>
      </c>
      <c r="BY362">
        <v>192</v>
      </c>
      <c r="BZ362">
        <v>0</v>
      </c>
      <c r="CA362" t="s">
        <v>83</v>
      </c>
      <c r="CB362" t="s">
        <v>134</v>
      </c>
      <c r="CC362" t="s">
        <v>83</v>
      </c>
      <c r="CD362">
        <v>0</v>
      </c>
      <c r="CE362">
        <v>6</v>
      </c>
      <c r="CF362">
        <v>2007</v>
      </c>
      <c r="CG362" t="str">
        <f t="shared" si="41"/>
        <v>6/2007</v>
      </c>
      <c r="CH362" t="s">
        <v>110</v>
      </c>
      <c r="CI362" t="s">
        <v>111</v>
      </c>
      <c r="CJ362" s="1">
        <v>156000</v>
      </c>
    </row>
    <row r="363" spans="1:88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 t="str">
        <f t="shared" si="37"/>
        <v>40's</v>
      </c>
      <c r="V363">
        <v>1982</v>
      </c>
      <c r="W363">
        <f t="shared" si="35"/>
        <v>42</v>
      </c>
      <c r="X363" t="str">
        <f t="shared" si="36"/>
        <v>Y</v>
      </c>
      <c r="Y363" t="str">
        <f t="shared" si="38"/>
        <v>N</v>
      </c>
      <c r="Z363" t="str">
        <f t="shared" si="39"/>
        <v>N</v>
      </c>
      <c r="AA363" t="str">
        <f t="shared" si="40"/>
        <v>N</v>
      </c>
      <c r="AB363" t="s">
        <v>93</v>
      </c>
      <c r="AC363" t="s">
        <v>94</v>
      </c>
      <c r="AD363" t="s">
        <v>116</v>
      </c>
      <c r="AE363" t="s">
        <v>116</v>
      </c>
      <c r="AF363" t="s">
        <v>117</v>
      </c>
      <c r="AG363">
        <v>0</v>
      </c>
      <c r="AH363" t="s">
        <v>98</v>
      </c>
      <c r="AI363" t="s">
        <v>98</v>
      </c>
      <c r="AJ363" t="s">
        <v>118</v>
      </c>
      <c r="AK363" t="s">
        <v>98</v>
      </c>
      <c r="AL363" t="s">
        <v>98</v>
      </c>
      <c r="AM363" t="s">
        <v>100</v>
      </c>
      <c r="AN363" t="s">
        <v>153</v>
      </c>
      <c r="AO363">
        <v>399</v>
      </c>
      <c r="AP363" t="s">
        <v>102</v>
      </c>
      <c r="AQ363">
        <v>0</v>
      </c>
      <c r="AR363">
        <v>484</v>
      </c>
      <c r="AS363">
        <v>883</v>
      </c>
      <c r="AT363" t="s">
        <v>103</v>
      </c>
      <c r="AU363" t="s">
        <v>97</v>
      </c>
      <c r="AV363" t="s">
        <v>105</v>
      </c>
      <c r="AW363" t="s">
        <v>106</v>
      </c>
      <c r="AX363">
        <v>988</v>
      </c>
      <c r="AY363">
        <v>517</v>
      </c>
      <c r="AZ363">
        <v>0</v>
      </c>
      <c r="BA363">
        <v>1505</v>
      </c>
      <c r="BB363">
        <v>1</v>
      </c>
      <c r="BC363">
        <v>0</v>
      </c>
      <c r="BD363">
        <v>1</v>
      </c>
      <c r="BE363">
        <v>0</v>
      </c>
      <c r="BF363">
        <v>3</v>
      </c>
      <c r="BG363">
        <v>1</v>
      </c>
      <c r="BH363" t="s">
        <v>98</v>
      </c>
      <c r="BI363">
        <v>8</v>
      </c>
      <c r="BJ363" t="s">
        <v>107</v>
      </c>
      <c r="BK363">
        <v>0</v>
      </c>
      <c r="BL363" t="s">
        <v>83</v>
      </c>
      <c r="BM363" t="s">
        <v>127</v>
      </c>
      <c r="BN363">
        <v>1940</v>
      </c>
      <c r="BO363" t="s">
        <v>102</v>
      </c>
      <c r="BP363">
        <v>1</v>
      </c>
      <c r="BQ363">
        <v>240</v>
      </c>
      <c r="BR363" t="s">
        <v>98</v>
      </c>
      <c r="BS363" t="s">
        <v>98</v>
      </c>
      <c r="BT363" t="s">
        <v>177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 t="s">
        <v>83</v>
      </c>
      <c r="CB363" t="s">
        <v>83</v>
      </c>
      <c r="CC363" t="s">
        <v>83</v>
      </c>
      <c r="CD363">
        <v>0</v>
      </c>
      <c r="CE363">
        <v>7</v>
      </c>
      <c r="CF363">
        <v>2008</v>
      </c>
      <c r="CG363" t="str">
        <f t="shared" si="41"/>
        <v>7/2008</v>
      </c>
      <c r="CH363" t="s">
        <v>110</v>
      </c>
      <c r="CI363" t="s">
        <v>111</v>
      </c>
      <c r="CJ363" s="1">
        <v>145000</v>
      </c>
    </row>
    <row r="364" spans="1:88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 t="str">
        <f t="shared" si="37"/>
        <v>2000's</v>
      </c>
      <c r="V364">
        <v>2003</v>
      </c>
      <c r="W364">
        <f t="shared" si="35"/>
        <v>0</v>
      </c>
      <c r="X364" t="str">
        <f t="shared" si="36"/>
        <v>N</v>
      </c>
      <c r="Y364" t="str">
        <f t="shared" si="38"/>
        <v>N</v>
      </c>
      <c r="Z364" t="str">
        <f t="shared" si="39"/>
        <v>Y</v>
      </c>
      <c r="AA364" t="str">
        <f t="shared" si="40"/>
        <v>Y</v>
      </c>
      <c r="AB364" t="s">
        <v>93</v>
      </c>
      <c r="AC364" t="s">
        <v>94</v>
      </c>
      <c r="AD364" t="s">
        <v>140</v>
      </c>
      <c r="AE364" t="s">
        <v>140</v>
      </c>
      <c r="AF364" t="s">
        <v>96</v>
      </c>
      <c r="AG364">
        <v>500</v>
      </c>
      <c r="AH364" t="s">
        <v>97</v>
      </c>
      <c r="AI364" t="s">
        <v>98</v>
      </c>
      <c r="AJ364" t="s">
        <v>168</v>
      </c>
      <c r="AK364" t="s">
        <v>83</v>
      </c>
      <c r="AL364" t="s">
        <v>83</v>
      </c>
      <c r="AM364" t="s">
        <v>83</v>
      </c>
      <c r="AN364" t="s">
        <v>83</v>
      </c>
      <c r="AO364">
        <v>0</v>
      </c>
      <c r="AP364" t="s">
        <v>83</v>
      </c>
      <c r="AQ364">
        <v>0</v>
      </c>
      <c r="AR364">
        <v>0</v>
      </c>
      <c r="AS364">
        <v>0</v>
      </c>
      <c r="AT364" t="s">
        <v>103</v>
      </c>
      <c r="AU364" t="s">
        <v>104</v>
      </c>
      <c r="AV364" t="s">
        <v>105</v>
      </c>
      <c r="AW364" t="s">
        <v>106</v>
      </c>
      <c r="AX364">
        <v>495</v>
      </c>
      <c r="AY364">
        <v>1427</v>
      </c>
      <c r="AZ364">
        <v>0</v>
      </c>
      <c r="BA364">
        <v>1922</v>
      </c>
      <c r="BB364">
        <v>0</v>
      </c>
      <c r="BC364">
        <v>0</v>
      </c>
      <c r="BD364">
        <v>3</v>
      </c>
      <c r="BE364">
        <v>0</v>
      </c>
      <c r="BF364">
        <v>4</v>
      </c>
      <c r="BG364">
        <v>1</v>
      </c>
      <c r="BH364" t="s">
        <v>97</v>
      </c>
      <c r="BI364">
        <v>7</v>
      </c>
      <c r="BJ364" t="s">
        <v>107</v>
      </c>
      <c r="BK364">
        <v>1</v>
      </c>
      <c r="BL364" t="s">
        <v>104</v>
      </c>
      <c r="BM364" t="s">
        <v>156</v>
      </c>
      <c r="BN364">
        <v>2003</v>
      </c>
      <c r="BO364" t="s">
        <v>109</v>
      </c>
      <c r="BP364">
        <v>2</v>
      </c>
      <c r="BQ364">
        <v>672</v>
      </c>
      <c r="BR364" t="s">
        <v>98</v>
      </c>
      <c r="BS364" t="s">
        <v>98</v>
      </c>
      <c r="BT364" t="s">
        <v>105</v>
      </c>
      <c r="BU364">
        <v>0</v>
      </c>
      <c r="BV364">
        <v>0</v>
      </c>
      <c r="BW364">
        <v>177</v>
      </c>
      <c r="BX364">
        <v>0</v>
      </c>
      <c r="BY364">
        <v>0</v>
      </c>
      <c r="BZ364">
        <v>0</v>
      </c>
      <c r="CA364" t="s">
        <v>83</v>
      </c>
      <c r="CB364" t="s">
        <v>83</v>
      </c>
      <c r="CC364" t="s">
        <v>83</v>
      </c>
      <c r="CD364">
        <v>0</v>
      </c>
      <c r="CE364">
        <v>7</v>
      </c>
      <c r="CF364">
        <v>2009</v>
      </c>
      <c r="CG364" t="str">
        <f t="shared" si="41"/>
        <v>7/2009</v>
      </c>
      <c r="CH364" t="s">
        <v>208</v>
      </c>
      <c r="CI364" t="s">
        <v>111</v>
      </c>
      <c r="CJ364" s="1">
        <v>198500</v>
      </c>
    </row>
    <row r="365" spans="1:88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 t="str">
        <f t="shared" si="37"/>
        <v>70's</v>
      </c>
      <c r="V365">
        <v>2007</v>
      </c>
      <c r="W365">
        <f t="shared" si="35"/>
        <v>35</v>
      </c>
      <c r="X365" t="str">
        <f t="shared" si="36"/>
        <v>Y</v>
      </c>
      <c r="Y365" t="str">
        <f t="shared" si="38"/>
        <v>Y</v>
      </c>
      <c r="Z365" t="str">
        <f t="shared" si="39"/>
        <v>Y</v>
      </c>
      <c r="AA365" t="str">
        <f t="shared" si="40"/>
        <v>Y</v>
      </c>
      <c r="AB365" t="s">
        <v>93</v>
      </c>
      <c r="AC365" t="s">
        <v>94</v>
      </c>
      <c r="AD365" t="s">
        <v>140</v>
      </c>
      <c r="AE365" t="s">
        <v>140</v>
      </c>
      <c r="AF365" t="s">
        <v>96</v>
      </c>
      <c r="AG365">
        <v>510</v>
      </c>
      <c r="AH365" t="s">
        <v>98</v>
      </c>
      <c r="AI365" t="s">
        <v>98</v>
      </c>
      <c r="AJ365" t="s">
        <v>118</v>
      </c>
      <c r="AK365" t="s">
        <v>98</v>
      </c>
      <c r="AL365" t="s">
        <v>98</v>
      </c>
      <c r="AM365" t="s">
        <v>100</v>
      </c>
      <c r="AN365" t="s">
        <v>119</v>
      </c>
      <c r="AO365">
        <v>162</v>
      </c>
      <c r="AP365" t="s">
        <v>102</v>
      </c>
      <c r="AQ365">
        <v>0</v>
      </c>
      <c r="AR365">
        <v>321</v>
      </c>
      <c r="AS365">
        <v>483</v>
      </c>
      <c r="AT365" t="s">
        <v>103</v>
      </c>
      <c r="AU365" t="s">
        <v>97</v>
      </c>
      <c r="AV365" t="s">
        <v>105</v>
      </c>
      <c r="AW365" t="s">
        <v>106</v>
      </c>
      <c r="AX365">
        <v>483</v>
      </c>
      <c r="AY365">
        <v>504</v>
      </c>
      <c r="AZ365">
        <v>0</v>
      </c>
      <c r="BA365">
        <v>987</v>
      </c>
      <c r="BB365">
        <v>0</v>
      </c>
      <c r="BC365">
        <v>0</v>
      </c>
      <c r="BD365">
        <v>1</v>
      </c>
      <c r="BE365">
        <v>1</v>
      </c>
      <c r="BF365">
        <v>2</v>
      </c>
      <c r="BG365">
        <v>1</v>
      </c>
      <c r="BH365" t="s">
        <v>97</v>
      </c>
      <c r="BI365">
        <v>5</v>
      </c>
      <c r="BJ365" t="s">
        <v>107</v>
      </c>
      <c r="BK365">
        <v>0</v>
      </c>
      <c r="BL365" t="s">
        <v>83</v>
      </c>
      <c r="BM365" t="s">
        <v>127</v>
      </c>
      <c r="BN365">
        <v>1972</v>
      </c>
      <c r="BO365" t="s">
        <v>102</v>
      </c>
      <c r="BP365">
        <v>1</v>
      </c>
      <c r="BQ365">
        <v>264</v>
      </c>
      <c r="BR365" t="s">
        <v>98</v>
      </c>
      <c r="BS365" t="s">
        <v>98</v>
      </c>
      <c r="BT365" t="s">
        <v>105</v>
      </c>
      <c r="BU365">
        <v>250</v>
      </c>
      <c r="BV365">
        <v>0</v>
      </c>
      <c r="BW365">
        <v>0</v>
      </c>
      <c r="BX365">
        <v>0</v>
      </c>
      <c r="BY365">
        <v>0</v>
      </c>
      <c r="BZ365">
        <v>0</v>
      </c>
      <c r="CA365" t="s">
        <v>83</v>
      </c>
      <c r="CB365" t="s">
        <v>83</v>
      </c>
      <c r="CC365" t="s">
        <v>83</v>
      </c>
      <c r="CD365">
        <v>0</v>
      </c>
      <c r="CE365">
        <v>5</v>
      </c>
      <c r="CF365">
        <v>2009</v>
      </c>
      <c r="CG365" t="str">
        <f t="shared" si="41"/>
        <v>5/2009</v>
      </c>
      <c r="CH365" t="s">
        <v>110</v>
      </c>
      <c r="CI365" t="s">
        <v>111</v>
      </c>
      <c r="CJ365" s="1">
        <v>118000</v>
      </c>
    </row>
    <row r="366" spans="1:88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 t="str">
        <f t="shared" si="37"/>
        <v>70's</v>
      </c>
      <c r="V366">
        <v>1976</v>
      </c>
      <c r="W366">
        <f t="shared" si="35"/>
        <v>0</v>
      </c>
      <c r="X366" t="str">
        <f t="shared" si="36"/>
        <v>N</v>
      </c>
      <c r="Y366" t="str">
        <f t="shared" si="38"/>
        <v>N</v>
      </c>
      <c r="Z366" t="str">
        <f t="shared" si="39"/>
        <v>N</v>
      </c>
      <c r="AA366" t="str">
        <f t="shared" si="40"/>
        <v>N</v>
      </c>
      <c r="AB366" t="s">
        <v>93</v>
      </c>
      <c r="AC366" t="s">
        <v>94</v>
      </c>
      <c r="AD366" t="s">
        <v>140</v>
      </c>
      <c r="AE366" t="s">
        <v>140</v>
      </c>
      <c r="AF366" t="s">
        <v>96</v>
      </c>
      <c r="AG366">
        <v>120</v>
      </c>
      <c r="AH366" t="s">
        <v>98</v>
      </c>
      <c r="AI366" t="s">
        <v>98</v>
      </c>
      <c r="AJ366" t="s">
        <v>99</v>
      </c>
      <c r="AK366" t="s">
        <v>97</v>
      </c>
      <c r="AL366" t="s">
        <v>98</v>
      </c>
      <c r="AM366" t="s">
        <v>121</v>
      </c>
      <c r="AN366" t="s">
        <v>101</v>
      </c>
      <c r="AO366">
        <v>712</v>
      </c>
      <c r="AP366" t="s">
        <v>102</v>
      </c>
      <c r="AQ366">
        <v>0</v>
      </c>
      <c r="AR366">
        <v>84</v>
      </c>
      <c r="AS366">
        <v>796</v>
      </c>
      <c r="AT366" t="s">
        <v>103</v>
      </c>
      <c r="AU366" t="s">
        <v>98</v>
      </c>
      <c r="AV366" t="s">
        <v>105</v>
      </c>
      <c r="AW366" t="s">
        <v>106</v>
      </c>
      <c r="AX366">
        <v>790</v>
      </c>
      <c r="AY366">
        <v>784</v>
      </c>
      <c r="AZ366">
        <v>0</v>
      </c>
      <c r="BA366">
        <v>1574</v>
      </c>
      <c r="BB366">
        <v>1</v>
      </c>
      <c r="BC366">
        <v>0</v>
      </c>
      <c r="BD366">
        <v>2</v>
      </c>
      <c r="BE366">
        <v>1</v>
      </c>
      <c r="BF366">
        <v>3</v>
      </c>
      <c r="BG366">
        <v>1</v>
      </c>
      <c r="BH366" t="s">
        <v>98</v>
      </c>
      <c r="BI366">
        <v>6</v>
      </c>
      <c r="BJ366" t="s">
        <v>107</v>
      </c>
      <c r="BK366">
        <v>1</v>
      </c>
      <c r="BL366" t="s">
        <v>98</v>
      </c>
      <c r="BM366" t="s">
        <v>108</v>
      </c>
      <c r="BN366">
        <v>1976</v>
      </c>
      <c r="BO366" t="s">
        <v>157</v>
      </c>
      <c r="BP366">
        <v>2</v>
      </c>
      <c r="BQ366">
        <v>566</v>
      </c>
      <c r="BR366" t="s">
        <v>98</v>
      </c>
      <c r="BS366" t="s">
        <v>98</v>
      </c>
      <c r="BT366" t="s">
        <v>105</v>
      </c>
      <c r="BU366">
        <v>306</v>
      </c>
      <c r="BV366">
        <v>111</v>
      </c>
      <c r="BW366">
        <v>0</v>
      </c>
      <c r="BX366">
        <v>0</v>
      </c>
      <c r="BY366">
        <v>0</v>
      </c>
      <c r="BZ366">
        <v>0</v>
      </c>
      <c r="CA366" t="s">
        <v>83</v>
      </c>
      <c r="CB366" t="s">
        <v>83</v>
      </c>
      <c r="CC366" t="s">
        <v>83</v>
      </c>
      <c r="CD366">
        <v>0</v>
      </c>
      <c r="CE366">
        <v>7</v>
      </c>
      <c r="CF366">
        <v>2006</v>
      </c>
      <c r="CG366" t="str">
        <f t="shared" si="41"/>
        <v>7/2006</v>
      </c>
      <c r="CH366" t="s">
        <v>110</v>
      </c>
      <c r="CI366" t="s">
        <v>111</v>
      </c>
      <c r="CJ366" s="1">
        <v>190000</v>
      </c>
    </row>
    <row r="367" spans="1:88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 t="str">
        <f t="shared" si="37"/>
        <v>20's</v>
      </c>
      <c r="V367">
        <v>1997</v>
      </c>
      <c r="W367">
        <f t="shared" si="35"/>
        <v>77</v>
      </c>
      <c r="X367" t="str">
        <f t="shared" si="36"/>
        <v>Y</v>
      </c>
      <c r="Y367" t="str">
        <f t="shared" si="38"/>
        <v>N</v>
      </c>
      <c r="Z367" t="str">
        <f t="shared" si="39"/>
        <v>N</v>
      </c>
      <c r="AA367" t="str">
        <f t="shared" si="40"/>
        <v>Y</v>
      </c>
      <c r="AB367" t="s">
        <v>152</v>
      </c>
      <c r="AC367" t="s">
        <v>94</v>
      </c>
      <c r="AD367" t="s">
        <v>95</v>
      </c>
      <c r="AE367" t="s">
        <v>95</v>
      </c>
      <c r="AF367" t="s">
        <v>117</v>
      </c>
      <c r="AG367">
        <v>0</v>
      </c>
      <c r="AH367" t="s">
        <v>98</v>
      </c>
      <c r="AI367" t="s">
        <v>97</v>
      </c>
      <c r="AJ367" t="s">
        <v>118</v>
      </c>
      <c r="AK367" t="s">
        <v>98</v>
      </c>
      <c r="AL367" t="s">
        <v>147</v>
      </c>
      <c r="AM367" t="s">
        <v>100</v>
      </c>
      <c r="AN367" t="s">
        <v>153</v>
      </c>
      <c r="AO367">
        <v>456</v>
      </c>
      <c r="AP367" t="s">
        <v>102</v>
      </c>
      <c r="AQ367">
        <v>0</v>
      </c>
      <c r="AR367">
        <v>216</v>
      </c>
      <c r="AS367">
        <v>672</v>
      </c>
      <c r="AT367" t="s">
        <v>103</v>
      </c>
      <c r="AU367" t="s">
        <v>97</v>
      </c>
      <c r="AV367" t="s">
        <v>105</v>
      </c>
      <c r="AW367" t="s">
        <v>164</v>
      </c>
      <c r="AX367">
        <v>672</v>
      </c>
      <c r="AY367">
        <v>672</v>
      </c>
      <c r="AZ367">
        <v>0</v>
      </c>
      <c r="BA367">
        <v>1344</v>
      </c>
      <c r="BB367">
        <v>0</v>
      </c>
      <c r="BC367">
        <v>0</v>
      </c>
      <c r="BD367">
        <v>1</v>
      </c>
      <c r="BE367">
        <v>0</v>
      </c>
      <c r="BF367">
        <v>3</v>
      </c>
      <c r="BG367">
        <v>1</v>
      </c>
      <c r="BH367" t="s">
        <v>98</v>
      </c>
      <c r="BI367">
        <v>6</v>
      </c>
      <c r="BJ367" t="s">
        <v>107</v>
      </c>
      <c r="BK367">
        <v>0</v>
      </c>
      <c r="BL367" t="s">
        <v>83</v>
      </c>
      <c r="BM367" t="s">
        <v>127</v>
      </c>
      <c r="BN367">
        <v>1964</v>
      </c>
      <c r="BO367" t="s">
        <v>102</v>
      </c>
      <c r="BP367">
        <v>1</v>
      </c>
      <c r="BQ367">
        <v>468</v>
      </c>
      <c r="BR367" t="s">
        <v>98</v>
      </c>
      <c r="BS367" t="s">
        <v>147</v>
      </c>
      <c r="BT367" t="s">
        <v>105</v>
      </c>
      <c r="BU367">
        <v>0</v>
      </c>
      <c r="BV367">
        <v>128</v>
      </c>
      <c r="BW367">
        <v>218</v>
      </c>
      <c r="BX367">
        <v>0</v>
      </c>
      <c r="BY367">
        <v>0</v>
      </c>
      <c r="BZ367">
        <v>0</v>
      </c>
      <c r="CA367" t="s">
        <v>83</v>
      </c>
      <c r="CB367" t="s">
        <v>83</v>
      </c>
      <c r="CC367" t="s">
        <v>83</v>
      </c>
      <c r="CD367">
        <v>0</v>
      </c>
      <c r="CE367">
        <v>7</v>
      </c>
      <c r="CF367">
        <v>2009</v>
      </c>
      <c r="CG367" t="str">
        <f t="shared" si="41"/>
        <v>7/2009</v>
      </c>
      <c r="CH367" t="s">
        <v>110</v>
      </c>
      <c r="CI367" t="s">
        <v>111</v>
      </c>
      <c r="CJ367" s="1">
        <v>147000</v>
      </c>
    </row>
    <row r="368" spans="1:88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 t="str">
        <f t="shared" si="37"/>
        <v>60's</v>
      </c>
      <c r="V368">
        <v>1963</v>
      </c>
      <c r="W368">
        <f t="shared" si="35"/>
        <v>0</v>
      </c>
      <c r="X368" t="str">
        <f t="shared" si="36"/>
        <v>N</v>
      </c>
      <c r="Y368" t="str">
        <f t="shared" si="38"/>
        <v>N</v>
      </c>
      <c r="Z368" t="str">
        <f t="shared" si="39"/>
        <v>N</v>
      </c>
      <c r="AA368" t="str">
        <f t="shared" si="40"/>
        <v>N</v>
      </c>
      <c r="AB368" t="s">
        <v>93</v>
      </c>
      <c r="AC368" t="s">
        <v>94</v>
      </c>
      <c r="AD368" t="s">
        <v>161</v>
      </c>
      <c r="AE368" t="s">
        <v>161</v>
      </c>
      <c r="AF368" t="s">
        <v>96</v>
      </c>
      <c r="AG368">
        <v>247</v>
      </c>
      <c r="AH368" t="s">
        <v>98</v>
      </c>
      <c r="AI368" t="s">
        <v>98</v>
      </c>
      <c r="AJ368" t="s">
        <v>118</v>
      </c>
      <c r="AK368" t="s">
        <v>97</v>
      </c>
      <c r="AL368" t="s">
        <v>98</v>
      </c>
      <c r="AM368" t="s">
        <v>100</v>
      </c>
      <c r="AN368" t="s">
        <v>141</v>
      </c>
      <c r="AO368">
        <v>609</v>
      </c>
      <c r="AP368" t="s">
        <v>102</v>
      </c>
      <c r="AQ368">
        <v>0</v>
      </c>
      <c r="AR368">
        <v>785</v>
      </c>
      <c r="AS368">
        <v>1394</v>
      </c>
      <c r="AT368" t="s">
        <v>103</v>
      </c>
      <c r="AU368" t="s">
        <v>97</v>
      </c>
      <c r="AV368" t="s">
        <v>105</v>
      </c>
      <c r="AW368" t="s">
        <v>106</v>
      </c>
      <c r="AX368">
        <v>1394</v>
      </c>
      <c r="AY368">
        <v>0</v>
      </c>
      <c r="AZ368">
        <v>0</v>
      </c>
      <c r="BA368">
        <v>1394</v>
      </c>
      <c r="BB368">
        <v>1</v>
      </c>
      <c r="BC368">
        <v>0</v>
      </c>
      <c r="BD368">
        <v>1</v>
      </c>
      <c r="BE368">
        <v>1</v>
      </c>
      <c r="BF368">
        <v>3</v>
      </c>
      <c r="BG368">
        <v>1</v>
      </c>
      <c r="BH368" t="s">
        <v>98</v>
      </c>
      <c r="BI368">
        <v>6</v>
      </c>
      <c r="BJ368" t="s">
        <v>107</v>
      </c>
      <c r="BK368">
        <v>2</v>
      </c>
      <c r="BL368" t="s">
        <v>97</v>
      </c>
      <c r="BM368" t="s">
        <v>108</v>
      </c>
      <c r="BN368">
        <v>1963</v>
      </c>
      <c r="BO368" t="s">
        <v>109</v>
      </c>
      <c r="BP368">
        <v>2</v>
      </c>
      <c r="BQ368">
        <v>514</v>
      </c>
      <c r="BR368" t="s">
        <v>98</v>
      </c>
      <c r="BS368" t="s">
        <v>98</v>
      </c>
      <c r="BT368" t="s">
        <v>105</v>
      </c>
      <c r="BU368">
        <v>0</v>
      </c>
      <c r="BV368">
        <v>76</v>
      </c>
      <c r="BW368">
        <v>0</v>
      </c>
      <c r="BX368">
        <v>0</v>
      </c>
      <c r="BY368">
        <v>185</v>
      </c>
      <c r="BZ368">
        <v>0</v>
      </c>
      <c r="CA368" t="s">
        <v>83</v>
      </c>
      <c r="CB368" t="s">
        <v>83</v>
      </c>
      <c r="CC368" t="s">
        <v>83</v>
      </c>
      <c r="CD368">
        <v>0</v>
      </c>
      <c r="CE368">
        <v>7</v>
      </c>
      <c r="CF368">
        <v>2009</v>
      </c>
      <c r="CG368" t="str">
        <f t="shared" si="41"/>
        <v>7/2009</v>
      </c>
      <c r="CH368" t="s">
        <v>110</v>
      </c>
      <c r="CI368" t="s">
        <v>111</v>
      </c>
      <c r="CJ368" s="1">
        <v>159000</v>
      </c>
    </row>
    <row r="369" spans="1:88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 t="str">
        <f t="shared" si="37"/>
        <v>60's</v>
      </c>
      <c r="V369">
        <v>1962</v>
      </c>
      <c r="W369">
        <f t="shared" si="35"/>
        <v>0</v>
      </c>
      <c r="X369" t="str">
        <f t="shared" si="36"/>
        <v>N</v>
      </c>
      <c r="Y369" t="str">
        <f t="shared" si="38"/>
        <v>N</v>
      </c>
      <c r="Z369" t="str">
        <f t="shared" si="39"/>
        <v>N</v>
      </c>
      <c r="AA369" t="str">
        <f t="shared" si="40"/>
        <v>N</v>
      </c>
      <c r="AB369" t="s">
        <v>93</v>
      </c>
      <c r="AC369" t="s">
        <v>242</v>
      </c>
      <c r="AD369" t="s">
        <v>161</v>
      </c>
      <c r="AE369" t="s">
        <v>161</v>
      </c>
      <c r="AF369" t="s">
        <v>96</v>
      </c>
      <c r="AG369">
        <v>305</v>
      </c>
      <c r="AH369" t="s">
        <v>98</v>
      </c>
      <c r="AI369" t="s">
        <v>98</v>
      </c>
      <c r="AJ369" t="s">
        <v>118</v>
      </c>
      <c r="AK369" t="s">
        <v>97</v>
      </c>
      <c r="AL369" t="s">
        <v>98</v>
      </c>
      <c r="AM369" t="s">
        <v>97</v>
      </c>
      <c r="AN369" t="s">
        <v>101</v>
      </c>
      <c r="AO369">
        <v>371</v>
      </c>
      <c r="AP369" t="s">
        <v>102</v>
      </c>
      <c r="AQ369">
        <v>0</v>
      </c>
      <c r="AR369">
        <v>728</v>
      </c>
      <c r="AS369">
        <v>1099</v>
      </c>
      <c r="AT369" t="s">
        <v>103</v>
      </c>
      <c r="AU369" t="s">
        <v>97</v>
      </c>
      <c r="AV369" t="s">
        <v>105</v>
      </c>
      <c r="AW369" t="s">
        <v>106</v>
      </c>
      <c r="AX369">
        <v>1431</v>
      </c>
      <c r="AY369">
        <v>0</v>
      </c>
      <c r="AZ369">
        <v>0</v>
      </c>
      <c r="BA369">
        <v>1431</v>
      </c>
      <c r="BB369">
        <v>0</v>
      </c>
      <c r="BC369">
        <v>1</v>
      </c>
      <c r="BD369">
        <v>1</v>
      </c>
      <c r="BE369">
        <v>0</v>
      </c>
      <c r="BF369">
        <v>3</v>
      </c>
      <c r="BG369">
        <v>1</v>
      </c>
      <c r="BH369" t="s">
        <v>98</v>
      </c>
      <c r="BI369">
        <v>6</v>
      </c>
      <c r="BJ369" t="s">
        <v>107</v>
      </c>
      <c r="BK369">
        <v>1</v>
      </c>
      <c r="BL369" t="s">
        <v>97</v>
      </c>
      <c r="BM369" t="s">
        <v>209</v>
      </c>
      <c r="BN369">
        <v>1962</v>
      </c>
      <c r="BO369" t="s">
        <v>109</v>
      </c>
      <c r="BP369">
        <v>1</v>
      </c>
      <c r="BQ369">
        <v>296</v>
      </c>
      <c r="BR369" t="s">
        <v>98</v>
      </c>
      <c r="BS369" t="s">
        <v>98</v>
      </c>
      <c r="BT369" t="s">
        <v>105</v>
      </c>
      <c r="BU369">
        <v>64</v>
      </c>
      <c r="BV369">
        <v>110</v>
      </c>
      <c r="BW369">
        <v>0</v>
      </c>
      <c r="BX369">
        <v>0</v>
      </c>
      <c r="BY369">
        <v>0</v>
      </c>
      <c r="BZ369">
        <v>0</v>
      </c>
      <c r="CA369" t="s">
        <v>83</v>
      </c>
      <c r="CB369" t="s">
        <v>83</v>
      </c>
      <c r="CC369" t="s">
        <v>83</v>
      </c>
      <c r="CD369">
        <v>0</v>
      </c>
      <c r="CE369">
        <v>12</v>
      </c>
      <c r="CF369">
        <v>2008</v>
      </c>
      <c r="CG369" t="str">
        <f t="shared" si="41"/>
        <v>12/2008</v>
      </c>
      <c r="CH369" t="s">
        <v>110</v>
      </c>
      <c r="CI369" t="s">
        <v>111</v>
      </c>
      <c r="CJ369" s="1">
        <v>165000</v>
      </c>
    </row>
    <row r="370" spans="1:88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 t="str">
        <f t="shared" si="37"/>
        <v>50's</v>
      </c>
      <c r="V370">
        <v>1954</v>
      </c>
      <c r="W370">
        <f t="shared" si="35"/>
        <v>0</v>
      </c>
      <c r="X370" t="str">
        <f t="shared" si="36"/>
        <v>N</v>
      </c>
      <c r="Y370" t="str">
        <f t="shared" si="38"/>
        <v>N</v>
      </c>
      <c r="Z370" t="str">
        <f t="shared" si="39"/>
        <v>N</v>
      </c>
      <c r="AA370" t="str">
        <f t="shared" si="40"/>
        <v>N</v>
      </c>
      <c r="AB370" t="s">
        <v>93</v>
      </c>
      <c r="AC370" t="s">
        <v>94</v>
      </c>
      <c r="AD370" t="s">
        <v>140</v>
      </c>
      <c r="AE370" t="s">
        <v>140</v>
      </c>
      <c r="AF370" t="s">
        <v>96</v>
      </c>
      <c r="AG370">
        <v>200</v>
      </c>
      <c r="AH370" t="s">
        <v>98</v>
      </c>
      <c r="AI370" t="s">
        <v>98</v>
      </c>
      <c r="AJ370" t="s">
        <v>99</v>
      </c>
      <c r="AK370" t="s">
        <v>98</v>
      </c>
      <c r="AL370" t="s">
        <v>98</v>
      </c>
      <c r="AM370" t="s">
        <v>100</v>
      </c>
      <c r="AN370" t="s">
        <v>172</v>
      </c>
      <c r="AO370">
        <v>540</v>
      </c>
      <c r="AP370" t="s">
        <v>102</v>
      </c>
      <c r="AQ370">
        <v>0</v>
      </c>
      <c r="AR370">
        <v>728</v>
      </c>
      <c r="AS370">
        <v>1268</v>
      </c>
      <c r="AT370" t="s">
        <v>103</v>
      </c>
      <c r="AU370" t="s">
        <v>97</v>
      </c>
      <c r="AV370" t="s">
        <v>105</v>
      </c>
      <c r="AW370" t="s">
        <v>106</v>
      </c>
      <c r="AX370">
        <v>1268</v>
      </c>
      <c r="AY370">
        <v>0</v>
      </c>
      <c r="AZ370">
        <v>0</v>
      </c>
      <c r="BA370">
        <v>1268</v>
      </c>
      <c r="BB370">
        <v>0</v>
      </c>
      <c r="BC370">
        <v>0</v>
      </c>
      <c r="BD370">
        <v>1</v>
      </c>
      <c r="BE370">
        <v>0</v>
      </c>
      <c r="BF370">
        <v>2</v>
      </c>
      <c r="BG370">
        <v>1</v>
      </c>
      <c r="BH370" t="s">
        <v>98</v>
      </c>
      <c r="BI370">
        <v>7</v>
      </c>
      <c r="BJ370" t="s">
        <v>107</v>
      </c>
      <c r="BK370">
        <v>1</v>
      </c>
      <c r="BL370" t="s">
        <v>97</v>
      </c>
      <c r="BM370" t="s">
        <v>108</v>
      </c>
      <c r="BN370">
        <v>1954</v>
      </c>
      <c r="BO370" t="s">
        <v>157</v>
      </c>
      <c r="BP370">
        <v>1</v>
      </c>
      <c r="BQ370">
        <v>244</v>
      </c>
      <c r="BR370" t="s">
        <v>98</v>
      </c>
      <c r="BS370" t="s">
        <v>98</v>
      </c>
      <c r="BT370" t="s">
        <v>105</v>
      </c>
      <c r="BU370">
        <v>0</v>
      </c>
      <c r="BV370">
        <v>98</v>
      </c>
      <c r="BW370">
        <v>0</v>
      </c>
      <c r="BX370">
        <v>0</v>
      </c>
      <c r="BY370">
        <v>0</v>
      </c>
      <c r="BZ370">
        <v>0</v>
      </c>
      <c r="CA370" t="s">
        <v>83</v>
      </c>
      <c r="CB370" t="s">
        <v>83</v>
      </c>
      <c r="CC370" t="s">
        <v>83</v>
      </c>
      <c r="CD370">
        <v>0</v>
      </c>
      <c r="CE370">
        <v>3</v>
      </c>
      <c r="CF370">
        <v>2010</v>
      </c>
      <c r="CG370" t="str">
        <f t="shared" si="41"/>
        <v>3/2010</v>
      </c>
      <c r="CH370" t="s">
        <v>110</v>
      </c>
      <c r="CI370" t="s">
        <v>111</v>
      </c>
      <c r="CJ370" s="1">
        <v>132000</v>
      </c>
    </row>
    <row r="371" spans="1:88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 t="str">
        <f t="shared" si="37"/>
        <v>50's</v>
      </c>
      <c r="V371">
        <v>2006</v>
      </c>
      <c r="W371">
        <f t="shared" si="35"/>
        <v>47</v>
      </c>
      <c r="X371" t="str">
        <f t="shared" si="36"/>
        <v>Y</v>
      </c>
      <c r="Y371" t="str">
        <f t="shared" si="38"/>
        <v>Y</v>
      </c>
      <c r="Z371" t="str">
        <f t="shared" si="39"/>
        <v>Y</v>
      </c>
      <c r="AA371" t="str">
        <f t="shared" si="40"/>
        <v>Y</v>
      </c>
      <c r="AB371" t="s">
        <v>93</v>
      </c>
      <c r="AC371" t="s">
        <v>94</v>
      </c>
      <c r="AD371" t="s">
        <v>124</v>
      </c>
      <c r="AE371" t="s">
        <v>124</v>
      </c>
      <c r="AF371" t="s">
        <v>117</v>
      </c>
      <c r="AG371">
        <v>0</v>
      </c>
      <c r="AH371" t="s">
        <v>98</v>
      </c>
      <c r="AI371" t="s">
        <v>97</v>
      </c>
      <c r="AJ371" t="s">
        <v>118</v>
      </c>
      <c r="AK371" t="s">
        <v>98</v>
      </c>
      <c r="AL371" t="s">
        <v>98</v>
      </c>
      <c r="AM371" t="s">
        <v>100</v>
      </c>
      <c r="AN371" t="s">
        <v>119</v>
      </c>
      <c r="AO371">
        <v>72</v>
      </c>
      <c r="AP371" t="s">
        <v>153</v>
      </c>
      <c r="AQ371">
        <v>258</v>
      </c>
      <c r="AR371">
        <v>733</v>
      </c>
      <c r="AS371">
        <v>1063</v>
      </c>
      <c r="AT371" t="s">
        <v>103</v>
      </c>
      <c r="AU371" t="s">
        <v>104</v>
      </c>
      <c r="AV371" t="s">
        <v>105</v>
      </c>
      <c r="AW371" t="s">
        <v>106</v>
      </c>
      <c r="AX371">
        <v>1287</v>
      </c>
      <c r="AY371">
        <v>0</v>
      </c>
      <c r="AZ371">
        <v>0</v>
      </c>
      <c r="BA371">
        <v>1287</v>
      </c>
      <c r="BB371">
        <v>1</v>
      </c>
      <c r="BC371">
        <v>0</v>
      </c>
      <c r="BD371">
        <v>1</v>
      </c>
      <c r="BE371">
        <v>0</v>
      </c>
      <c r="BF371">
        <v>3</v>
      </c>
      <c r="BG371">
        <v>1</v>
      </c>
      <c r="BH371" t="s">
        <v>97</v>
      </c>
      <c r="BI371">
        <v>7</v>
      </c>
      <c r="BJ371" t="s">
        <v>107</v>
      </c>
      <c r="BK371">
        <v>1</v>
      </c>
      <c r="BL371" t="s">
        <v>97</v>
      </c>
      <c r="BM371" t="s">
        <v>127</v>
      </c>
      <c r="BN371">
        <v>1997</v>
      </c>
      <c r="BO371" t="s">
        <v>157</v>
      </c>
      <c r="BP371">
        <v>2</v>
      </c>
      <c r="BQ371">
        <v>576</v>
      </c>
      <c r="BR371" t="s">
        <v>98</v>
      </c>
      <c r="BS371" t="s">
        <v>98</v>
      </c>
      <c r="BT371" t="s">
        <v>105</v>
      </c>
      <c r="BU371">
        <v>364</v>
      </c>
      <c r="BV371">
        <v>17</v>
      </c>
      <c r="BW371">
        <v>0</v>
      </c>
      <c r="BX371">
        <v>0</v>
      </c>
      <c r="BY371">
        <v>182</v>
      </c>
      <c r="BZ371">
        <v>0</v>
      </c>
      <c r="CA371" t="s">
        <v>83</v>
      </c>
      <c r="CB371" t="s">
        <v>83</v>
      </c>
      <c r="CC371" t="s">
        <v>83</v>
      </c>
      <c r="CD371">
        <v>0</v>
      </c>
      <c r="CE371">
        <v>3</v>
      </c>
      <c r="CF371">
        <v>2010</v>
      </c>
      <c r="CG371" t="str">
        <f t="shared" si="41"/>
        <v>3/2010</v>
      </c>
      <c r="CH371" t="s">
        <v>110</v>
      </c>
      <c r="CI371" t="s">
        <v>111</v>
      </c>
      <c r="CJ371" s="1">
        <v>162000</v>
      </c>
    </row>
    <row r="372" spans="1:88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 t="str">
        <f t="shared" si="37"/>
        <v>2000's</v>
      </c>
      <c r="V372">
        <v>2000</v>
      </c>
      <c r="W372">
        <f t="shared" si="35"/>
        <v>0</v>
      </c>
      <c r="X372" t="str">
        <f t="shared" si="36"/>
        <v>N</v>
      </c>
      <c r="Y372" t="str">
        <f t="shared" si="38"/>
        <v>N</v>
      </c>
      <c r="Z372" t="str">
        <f t="shared" si="39"/>
        <v>Y</v>
      </c>
      <c r="AA372" t="str">
        <f t="shared" si="40"/>
        <v>Y</v>
      </c>
      <c r="AB372" t="s">
        <v>93</v>
      </c>
      <c r="AC372" t="s">
        <v>94</v>
      </c>
      <c r="AD372" t="s">
        <v>95</v>
      </c>
      <c r="AE372" t="s">
        <v>95</v>
      </c>
      <c r="AF372" t="s">
        <v>117</v>
      </c>
      <c r="AG372">
        <v>0</v>
      </c>
      <c r="AH372" t="s">
        <v>98</v>
      </c>
      <c r="AI372" t="s">
        <v>98</v>
      </c>
      <c r="AJ372" t="s">
        <v>99</v>
      </c>
      <c r="AK372" t="s">
        <v>97</v>
      </c>
      <c r="AL372" t="s">
        <v>98</v>
      </c>
      <c r="AM372" t="s">
        <v>100</v>
      </c>
      <c r="AN372" t="s">
        <v>102</v>
      </c>
      <c r="AO372">
        <v>0</v>
      </c>
      <c r="AP372" t="s">
        <v>102</v>
      </c>
      <c r="AQ372">
        <v>0</v>
      </c>
      <c r="AR372">
        <v>953</v>
      </c>
      <c r="AS372">
        <v>953</v>
      </c>
      <c r="AT372" t="s">
        <v>103</v>
      </c>
      <c r="AU372" t="s">
        <v>104</v>
      </c>
      <c r="AV372" t="s">
        <v>105</v>
      </c>
      <c r="AW372" t="s">
        <v>106</v>
      </c>
      <c r="AX372">
        <v>953</v>
      </c>
      <c r="AY372">
        <v>711</v>
      </c>
      <c r="AZ372">
        <v>0</v>
      </c>
      <c r="BA372">
        <v>1664</v>
      </c>
      <c r="BB372">
        <v>0</v>
      </c>
      <c r="BC372">
        <v>0</v>
      </c>
      <c r="BD372">
        <v>2</v>
      </c>
      <c r="BE372">
        <v>1</v>
      </c>
      <c r="BF372">
        <v>3</v>
      </c>
      <c r="BG372">
        <v>1</v>
      </c>
      <c r="BH372" t="s">
        <v>98</v>
      </c>
      <c r="BI372">
        <v>7</v>
      </c>
      <c r="BJ372" t="s">
        <v>107</v>
      </c>
      <c r="BK372">
        <v>1</v>
      </c>
      <c r="BL372" t="s">
        <v>98</v>
      </c>
      <c r="BM372" t="s">
        <v>108</v>
      </c>
      <c r="BN372">
        <v>2000</v>
      </c>
      <c r="BO372" t="s">
        <v>109</v>
      </c>
      <c r="BP372">
        <v>2</v>
      </c>
      <c r="BQ372">
        <v>460</v>
      </c>
      <c r="BR372" t="s">
        <v>98</v>
      </c>
      <c r="BS372" t="s">
        <v>98</v>
      </c>
      <c r="BT372" t="s">
        <v>105</v>
      </c>
      <c r="BU372">
        <v>100</v>
      </c>
      <c r="BV372">
        <v>40</v>
      </c>
      <c r="BW372">
        <v>0</v>
      </c>
      <c r="BX372">
        <v>0</v>
      </c>
      <c r="BY372">
        <v>0</v>
      </c>
      <c r="BZ372">
        <v>0</v>
      </c>
      <c r="CA372" t="s">
        <v>83</v>
      </c>
      <c r="CB372" t="s">
        <v>83</v>
      </c>
      <c r="CC372" t="s">
        <v>83</v>
      </c>
      <c r="CD372">
        <v>0</v>
      </c>
      <c r="CE372">
        <v>1</v>
      </c>
      <c r="CF372">
        <v>2006</v>
      </c>
      <c r="CG372" t="str">
        <f t="shared" si="41"/>
        <v>1/2006</v>
      </c>
      <c r="CH372" t="s">
        <v>110</v>
      </c>
      <c r="CI372" t="s">
        <v>111</v>
      </c>
      <c r="CJ372" s="1">
        <v>172400</v>
      </c>
    </row>
    <row r="373" spans="1:88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 t="str">
        <f t="shared" si="37"/>
        <v>50's</v>
      </c>
      <c r="V373">
        <v>1959</v>
      </c>
      <c r="W373">
        <f t="shared" si="35"/>
        <v>0</v>
      </c>
      <c r="X373" t="str">
        <f t="shared" si="36"/>
        <v>N</v>
      </c>
      <c r="Y373" t="str">
        <f t="shared" si="38"/>
        <v>N</v>
      </c>
      <c r="Z373" t="str">
        <f t="shared" si="39"/>
        <v>N</v>
      </c>
      <c r="AA373" t="str">
        <f t="shared" si="40"/>
        <v>N</v>
      </c>
      <c r="AB373" t="s">
        <v>93</v>
      </c>
      <c r="AC373" t="s">
        <v>94</v>
      </c>
      <c r="AD373" t="s">
        <v>155</v>
      </c>
      <c r="AE373" t="s">
        <v>161</v>
      </c>
      <c r="AF373" t="s">
        <v>117</v>
      </c>
      <c r="AG373">
        <v>0</v>
      </c>
      <c r="AH373" t="s">
        <v>98</v>
      </c>
      <c r="AI373" t="s">
        <v>98</v>
      </c>
      <c r="AJ373" t="s">
        <v>118</v>
      </c>
      <c r="AK373" t="s">
        <v>83</v>
      </c>
      <c r="AL373" t="s">
        <v>83</v>
      </c>
      <c r="AM373" t="s">
        <v>83</v>
      </c>
      <c r="AN373" t="s">
        <v>83</v>
      </c>
      <c r="AO373">
        <v>0</v>
      </c>
      <c r="AP373" t="s">
        <v>83</v>
      </c>
      <c r="AQ373">
        <v>0</v>
      </c>
      <c r="AR373">
        <v>0</v>
      </c>
      <c r="AS373">
        <v>0</v>
      </c>
      <c r="AT373" t="s">
        <v>103</v>
      </c>
      <c r="AU373" t="s">
        <v>98</v>
      </c>
      <c r="AV373" t="s">
        <v>105</v>
      </c>
      <c r="AW373" t="s">
        <v>106</v>
      </c>
      <c r="AX373">
        <v>1120</v>
      </c>
      <c r="AY373">
        <v>468</v>
      </c>
      <c r="AZ373">
        <v>0</v>
      </c>
      <c r="BA373">
        <v>1588</v>
      </c>
      <c r="BB373">
        <v>0</v>
      </c>
      <c r="BC373">
        <v>0</v>
      </c>
      <c r="BD373">
        <v>2</v>
      </c>
      <c r="BE373">
        <v>0</v>
      </c>
      <c r="BF373">
        <v>4</v>
      </c>
      <c r="BG373">
        <v>1</v>
      </c>
      <c r="BH373" t="s">
        <v>98</v>
      </c>
      <c r="BI373">
        <v>7</v>
      </c>
      <c r="BJ373" t="s">
        <v>224</v>
      </c>
      <c r="BK373">
        <v>1</v>
      </c>
      <c r="BL373" t="s">
        <v>97</v>
      </c>
      <c r="BM373" t="s">
        <v>127</v>
      </c>
      <c r="BN373">
        <v>1991</v>
      </c>
      <c r="BO373" t="s">
        <v>157</v>
      </c>
      <c r="BP373">
        <v>2</v>
      </c>
      <c r="BQ373">
        <v>680</v>
      </c>
      <c r="BR373" t="s">
        <v>98</v>
      </c>
      <c r="BS373" t="s">
        <v>98</v>
      </c>
      <c r="BT373" t="s">
        <v>177</v>
      </c>
      <c r="BU373">
        <v>0</v>
      </c>
      <c r="BV373">
        <v>59</v>
      </c>
      <c r="BW373">
        <v>0</v>
      </c>
      <c r="BX373">
        <v>0</v>
      </c>
      <c r="BY373">
        <v>0</v>
      </c>
      <c r="BZ373">
        <v>0</v>
      </c>
      <c r="CA373" t="s">
        <v>83</v>
      </c>
      <c r="CB373" t="s">
        <v>83</v>
      </c>
      <c r="CC373" t="s">
        <v>83</v>
      </c>
      <c r="CD373">
        <v>0</v>
      </c>
      <c r="CE373">
        <v>7</v>
      </c>
      <c r="CF373">
        <v>2008</v>
      </c>
      <c r="CG373" t="str">
        <f t="shared" si="41"/>
        <v>7/2008</v>
      </c>
      <c r="CH373" t="s">
        <v>110</v>
      </c>
      <c r="CI373" t="s">
        <v>111</v>
      </c>
      <c r="CJ373" s="1">
        <v>134432</v>
      </c>
    </row>
    <row r="374" spans="1:88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 t="str">
        <f t="shared" si="37"/>
        <v>80's</v>
      </c>
      <c r="V374">
        <v>1984</v>
      </c>
      <c r="W374">
        <f t="shared" si="35"/>
        <v>0</v>
      </c>
      <c r="X374" t="str">
        <f t="shared" si="36"/>
        <v>N</v>
      </c>
      <c r="Y374" t="str">
        <f t="shared" si="38"/>
        <v>N</v>
      </c>
      <c r="Z374" t="str">
        <f t="shared" si="39"/>
        <v>N</v>
      </c>
      <c r="AA374" t="str">
        <f t="shared" si="40"/>
        <v>N</v>
      </c>
      <c r="AB374" t="s">
        <v>93</v>
      </c>
      <c r="AC374" t="s">
        <v>94</v>
      </c>
      <c r="AD374" t="s">
        <v>161</v>
      </c>
      <c r="AE374" t="s">
        <v>161</v>
      </c>
      <c r="AF374" t="s">
        <v>117</v>
      </c>
      <c r="AG374">
        <v>0</v>
      </c>
      <c r="AH374" t="s">
        <v>98</v>
      </c>
      <c r="AI374" t="s">
        <v>98</v>
      </c>
      <c r="AJ374" t="s">
        <v>118</v>
      </c>
      <c r="AK374" t="s">
        <v>97</v>
      </c>
      <c r="AL374" t="s">
        <v>98</v>
      </c>
      <c r="AM374" t="s">
        <v>100</v>
      </c>
      <c r="AN374" t="s">
        <v>119</v>
      </c>
      <c r="AO374">
        <v>623</v>
      </c>
      <c r="AP374" t="s">
        <v>172</v>
      </c>
      <c r="AQ374">
        <v>121</v>
      </c>
      <c r="AR374">
        <v>0</v>
      </c>
      <c r="AS374">
        <v>744</v>
      </c>
      <c r="AT374" t="s">
        <v>103</v>
      </c>
      <c r="AU374" t="s">
        <v>98</v>
      </c>
      <c r="AV374" t="s">
        <v>105</v>
      </c>
      <c r="AW374" t="s">
        <v>106</v>
      </c>
      <c r="AX374">
        <v>752</v>
      </c>
      <c r="AY374">
        <v>0</v>
      </c>
      <c r="AZ374">
        <v>0</v>
      </c>
      <c r="BA374">
        <v>752</v>
      </c>
      <c r="BB374">
        <v>1</v>
      </c>
      <c r="BC374">
        <v>0</v>
      </c>
      <c r="BD374">
        <v>1</v>
      </c>
      <c r="BE374">
        <v>0</v>
      </c>
      <c r="BF374">
        <v>2</v>
      </c>
      <c r="BG374">
        <v>1</v>
      </c>
      <c r="BH374" t="s">
        <v>98</v>
      </c>
      <c r="BI374">
        <v>4</v>
      </c>
      <c r="BJ374" t="s">
        <v>107</v>
      </c>
      <c r="BK374">
        <v>0</v>
      </c>
      <c r="BL374" t="s">
        <v>83</v>
      </c>
      <c r="BM374" t="s">
        <v>108</v>
      </c>
      <c r="BN374">
        <v>1984</v>
      </c>
      <c r="BO374" t="s">
        <v>102</v>
      </c>
      <c r="BP374">
        <v>1</v>
      </c>
      <c r="BQ374">
        <v>264</v>
      </c>
      <c r="BR374" t="s">
        <v>98</v>
      </c>
      <c r="BS374" t="s">
        <v>98</v>
      </c>
      <c r="BT374" t="s">
        <v>105</v>
      </c>
      <c r="BU374">
        <v>353</v>
      </c>
      <c r="BV374">
        <v>0</v>
      </c>
      <c r="BW374">
        <v>0</v>
      </c>
      <c r="BX374">
        <v>0</v>
      </c>
      <c r="BY374">
        <v>90</v>
      </c>
      <c r="BZ374">
        <v>0</v>
      </c>
      <c r="CA374" t="s">
        <v>83</v>
      </c>
      <c r="CB374" t="s">
        <v>134</v>
      </c>
      <c r="CC374" t="s">
        <v>83</v>
      </c>
      <c r="CD374">
        <v>0</v>
      </c>
      <c r="CE374">
        <v>2</v>
      </c>
      <c r="CF374">
        <v>2010</v>
      </c>
      <c r="CG374" t="str">
        <f t="shared" si="41"/>
        <v>2/2010</v>
      </c>
      <c r="CH374" t="s">
        <v>110</v>
      </c>
      <c r="CI374" t="s">
        <v>111</v>
      </c>
      <c r="CJ374" s="1">
        <v>125000</v>
      </c>
    </row>
    <row r="375" spans="1:88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 t="str">
        <f t="shared" si="37"/>
        <v>50's</v>
      </c>
      <c r="V375">
        <v>1953</v>
      </c>
      <c r="W375">
        <f t="shared" si="35"/>
        <v>0</v>
      </c>
      <c r="X375" t="str">
        <f t="shared" si="36"/>
        <v>N</v>
      </c>
      <c r="Y375" t="str">
        <f t="shared" si="38"/>
        <v>N</v>
      </c>
      <c r="Z375" t="str">
        <f t="shared" si="39"/>
        <v>N</v>
      </c>
      <c r="AA375" t="str">
        <f t="shared" si="40"/>
        <v>N</v>
      </c>
      <c r="AB375" t="s">
        <v>93</v>
      </c>
      <c r="AC375" t="s">
        <v>94</v>
      </c>
      <c r="AD375" t="s">
        <v>116</v>
      </c>
      <c r="AE375" t="s">
        <v>116</v>
      </c>
      <c r="AF375" t="s">
        <v>117</v>
      </c>
      <c r="AG375">
        <v>0</v>
      </c>
      <c r="AH375" t="s">
        <v>98</v>
      </c>
      <c r="AI375" t="s">
        <v>98</v>
      </c>
      <c r="AJ375" t="s">
        <v>99</v>
      </c>
      <c r="AK375" t="s">
        <v>98</v>
      </c>
      <c r="AL375" t="s">
        <v>98</v>
      </c>
      <c r="AM375" t="s">
        <v>100</v>
      </c>
      <c r="AN375" t="s">
        <v>141</v>
      </c>
      <c r="AO375">
        <v>428</v>
      </c>
      <c r="AP375" t="s">
        <v>172</v>
      </c>
      <c r="AQ375">
        <v>180</v>
      </c>
      <c r="AR375">
        <v>0</v>
      </c>
      <c r="AS375">
        <v>608</v>
      </c>
      <c r="AT375" t="s">
        <v>103</v>
      </c>
      <c r="AU375" t="s">
        <v>98</v>
      </c>
      <c r="AV375" t="s">
        <v>105</v>
      </c>
      <c r="AW375" t="s">
        <v>106</v>
      </c>
      <c r="AX375">
        <v>1319</v>
      </c>
      <c r="AY375">
        <v>0</v>
      </c>
      <c r="AZ375">
        <v>0</v>
      </c>
      <c r="BA375">
        <v>1319</v>
      </c>
      <c r="BB375">
        <v>1</v>
      </c>
      <c r="BC375">
        <v>0</v>
      </c>
      <c r="BD375">
        <v>1</v>
      </c>
      <c r="BE375">
        <v>0</v>
      </c>
      <c r="BF375">
        <v>3</v>
      </c>
      <c r="BG375">
        <v>1</v>
      </c>
      <c r="BH375" t="s">
        <v>98</v>
      </c>
      <c r="BI375">
        <v>5</v>
      </c>
      <c r="BJ375" t="s">
        <v>224</v>
      </c>
      <c r="BK375">
        <v>0</v>
      </c>
      <c r="BL375" t="s">
        <v>83</v>
      </c>
      <c r="BM375" t="s">
        <v>108</v>
      </c>
      <c r="BN375">
        <v>1953</v>
      </c>
      <c r="BO375" t="s">
        <v>102</v>
      </c>
      <c r="BP375">
        <v>1</v>
      </c>
      <c r="BQ375">
        <v>270</v>
      </c>
      <c r="BR375" t="s">
        <v>98</v>
      </c>
      <c r="BS375" t="s">
        <v>98</v>
      </c>
      <c r="BT375" t="s">
        <v>105</v>
      </c>
      <c r="BU375">
        <v>66</v>
      </c>
      <c r="BV375">
        <v>0</v>
      </c>
      <c r="BW375">
        <v>0</v>
      </c>
      <c r="BX375">
        <v>0</v>
      </c>
      <c r="BY375">
        <v>0</v>
      </c>
      <c r="BZ375">
        <v>0</v>
      </c>
      <c r="CA375" t="s">
        <v>83</v>
      </c>
      <c r="CB375" t="s">
        <v>163</v>
      </c>
      <c r="CC375" t="s">
        <v>83</v>
      </c>
      <c r="CD375">
        <v>0</v>
      </c>
      <c r="CE375">
        <v>11</v>
      </c>
      <c r="CF375">
        <v>2009</v>
      </c>
      <c r="CG375" t="str">
        <f t="shared" si="41"/>
        <v>11/2009</v>
      </c>
      <c r="CH375" t="s">
        <v>110</v>
      </c>
      <c r="CI375" t="s">
        <v>111</v>
      </c>
      <c r="CJ375" s="1">
        <v>123000</v>
      </c>
    </row>
    <row r="376" spans="1:88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 t="str">
        <f t="shared" si="37"/>
        <v>2000's</v>
      </c>
      <c r="V376">
        <v>2004</v>
      </c>
      <c r="W376">
        <f t="shared" si="35"/>
        <v>1</v>
      </c>
      <c r="X376" t="str">
        <f t="shared" si="36"/>
        <v>Y</v>
      </c>
      <c r="Y376" t="str">
        <f t="shared" si="38"/>
        <v>N</v>
      </c>
      <c r="Z376" t="str">
        <f t="shared" si="39"/>
        <v>Y</v>
      </c>
      <c r="AA376" t="str">
        <f t="shared" si="40"/>
        <v>Y</v>
      </c>
      <c r="AB376" t="s">
        <v>93</v>
      </c>
      <c r="AC376" t="s">
        <v>94</v>
      </c>
      <c r="AD376" t="s">
        <v>95</v>
      </c>
      <c r="AE376" t="s">
        <v>95</v>
      </c>
      <c r="AF376" t="s">
        <v>117</v>
      </c>
      <c r="AG376">
        <v>0</v>
      </c>
      <c r="AH376" t="s">
        <v>97</v>
      </c>
      <c r="AI376" t="s">
        <v>98</v>
      </c>
      <c r="AJ376" t="s">
        <v>99</v>
      </c>
      <c r="AK376" t="s">
        <v>97</v>
      </c>
      <c r="AL376" t="s">
        <v>98</v>
      </c>
      <c r="AM376" t="s">
        <v>100</v>
      </c>
      <c r="AN376" t="s">
        <v>102</v>
      </c>
      <c r="AO376">
        <v>0</v>
      </c>
      <c r="AP376" t="s">
        <v>102</v>
      </c>
      <c r="AQ376">
        <v>0</v>
      </c>
      <c r="AR376">
        <v>847</v>
      </c>
      <c r="AS376">
        <v>847</v>
      </c>
      <c r="AT376" t="s">
        <v>103</v>
      </c>
      <c r="AU376" t="s">
        <v>104</v>
      </c>
      <c r="AV376" t="s">
        <v>105</v>
      </c>
      <c r="AW376" t="s">
        <v>106</v>
      </c>
      <c r="AX376">
        <v>847</v>
      </c>
      <c r="AY376">
        <v>1081</v>
      </c>
      <c r="AZ376">
        <v>0</v>
      </c>
      <c r="BA376">
        <v>1928</v>
      </c>
      <c r="BB376">
        <v>0</v>
      </c>
      <c r="BC376">
        <v>0</v>
      </c>
      <c r="BD376">
        <v>2</v>
      </c>
      <c r="BE376">
        <v>1</v>
      </c>
      <c r="BF376">
        <v>4</v>
      </c>
      <c r="BG376">
        <v>1</v>
      </c>
      <c r="BH376" t="s">
        <v>97</v>
      </c>
      <c r="BI376">
        <v>8</v>
      </c>
      <c r="BJ376" t="s">
        <v>107</v>
      </c>
      <c r="BK376">
        <v>1</v>
      </c>
      <c r="BL376" t="s">
        <v>97</v>
      </c>
      <c r="BM376" t="s">
        <v>156</v>
      </c>
      <c r="BN376">
        <v>2003</v>
      </c>
      <c r="BO376" t="s">
        <v>157</v>
      </c>
      <c r="BP376">
        <v>2</v>
      </c>
      <c r="BQ376">
        <v>434</v>
      </c>
      <c r="BR376" t="s">
        <v>98</v>
      </c>
      <c r="BS376" t="s">
        <v>98</v>
      </c>
      <c r="BT376" t="s">
        <v>105</v>
      </c>
      <c r="BU376">
        <v>100</v>
      </c>
      <c r="BV376">
        <v>48</v>
      </c>
      <c r="BW376">
        <v>0</v>
      </c>
      <c r="BX376">
        <v>0</v>
      </c>
      <c r="BY376">
        <v>0</v>
      </c>
      <c r="BZ376">
        <v>0</v>
      </c>
      <c r="CA376" t="s">
        <v>83</v>
      </c>
      <c r="CB376" t="s">
        <v>83</v>
      </c>
      <c r="CC376" t="s">
        <v>83</v>
      </c>
      <c r="CD376">
        <v>0</v>
      </c>
      <c r="CE376">
        <v>7</v>
      </c>
      <c r="CF376">
        <v>2007</v>
      </c>
      <c r="CG376" t="str">
        <f t="shared" si="41"/>
        <v>7/2007</v>
      </c>
      <c r="CH376" t="s">
        <v>110</v>
      </c>
      <c r="CI376" t="s">
        <v>111</v>
      </c>
      <c r="CJ376" s="1">
        <v>219500</v>
      </c>
    </row>
    <row r="377" spans="1:88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 t="str">
        <f t="shared" si="37"/>
        <v>20's</v>
      </c>
      <c r="V377">
        <v>1950</v>
      </c>
      <c r="W377">
        <f t="shared" si="35"/>
        <v>28</v>
      </c>
      <c r="X377" t="str">
        <f t="shared" si="36"/>
        <v>Y</v>
      </c>
      <c r="Y377" t="str">
        <f t="shared" si="38"/>
        <v>N</v>
      </c>
      <c r="Z377" t="str">
        <f t="shared" si="39"/>
        <v>N</v>
      </c>
      <c r="AA377" t="str">
        <f t="shared" si="40"/>
        <v>N</v>
      </c>
      <c r="AB377" t="s">
        <v>93</v>
      </c>
      <c r="AC377" t="s">
        <v>94</v>
      </c>
      <c r="AD377" t="s">
        <v>124</v>
      </c>
      <c r="AE377" t="s">
        <v>124</v>
      </c>
      <c r="AF377" t="s">
        <v>117</v>
      </c>
      <c r="AG377">
        <v>0</v>
      </c>
      <c r="AH377" t="s">
        <v>147</v>
      </c>
      <c r="AI377" t="s">
        <v>147</v>
      </c>
      <c r="AJ377" t="s">
        <v>126</v>
      </c>
      <c r="AK377" t="s">
        <v>147</v>
      </c>
      <c r="AL377" t="s">
        <v>212</v>
      </c>
      <c r="AM377" t="s">
        <v>97</v>
      </c>
      <c r="AN377" t="s">
        <v>141</v>
      </c>
      <c r="AO377">
        <v>350</v>
      </c>
      <c r="AP377" t="s">
        <v>102</v>
      </c>
      <c r="AQ377">
        <v>0</v>
      </c>
      <c r="AR377">
        <v>333</v>
      </c>
      <c r="AS377">
        <v>683</v>
      </c>
      <c r="AT377" t="s">
        <v>103</v>
      </c>
      <c r="AU377" t="s">
        <v>97</v>
      </c>
      <c r="AV377" t="s">
        <v>177</v>
      </c>
      <c r="AW377" t="s">
        <v>164</v>
      </c>
      <c r="AX377">
        <v>904</v>
      </c>
      <c r="AY377">
        <v>0</v>
      </c>
      <c r="AZ377">
        <v>0</v>
      </c>
      <c r="BA377">
        <v>904</v>
      </c>
      <c r="BB377">
        <v>1</v>
      </c>
      <c r="BC377">
        <v>0</v>
      </c>
      <c r="BD377">
        <v>0</v>
      </c>
      <c r="BE377">
        <v>1</v>
      </c>
      <c r="BF377">
        <v>1</v>
      </c>
      <c r="BG377">
        <v>1</v>
      </c>
      <c r="BH377" t="s">
        <v>147</v>
      </c>
      <c r="BI377">
        <v>4</v>
      </c>
      <c r="BJ377" t="s">
        <v>221</v>
      </c>
      <c r="BK377">
        <v>0</v>
      </c>
      <c r="BL377" t="s">
        <v>83</v>
      </c>
      <c r="BM377" t="s">
        <v>83</v>
      </c>
      <c r="BN377" t="s">
        <v>83</v>
      </c>
      <c r="BO377" t="s">
        <v>83</v>
      </c>
      <c r="BP377">
        <v>0</v>
      </c>
      <c r="BQ377">
        <v>0</v>
      </c>
      <c r="BR377" t="s">
        <v>83</v>
      </c>
      <c r="BS377" t="s">
        <v>83</v>
      </c>
      <c r="BT377" t="s">
        <v>105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 t="s">
        <v>83</v>
      </c>
      <c r="CB377" t="s">
        <v>83</v>
      </c>
      <c r="CC377" t="s">
        <v>83</v>
      </c>
      <c r="CD377">
        <v>0</v>
      </c>
      <c r="CE377">
        <v>3</v>
      </c>
      <c r="CF377">
        <v>2009</v>
      </c>
      <c r="CG377" t="str">
        <f t="shared" si="41"/>
        <v>3/2009</v>
      </c>
      <c r="CH377" t="s">
        <v>110</v>
      </c>
      <c r="CI377" t="s">
        <v>111</v>
      </c>
      <c r="CJ377" s="1">
        <v>61000</v>
      </c>
    </row>
    <row r="378" spans="1:88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 t="str">
        <f t="shared" si="37"/>
        <v>90's</v>
      </c>
      <c r="V378">
        <v>1996</v>
      </c>
      <c r="W378">
        <f t="shared" si="35"/>
        <v>0</v>
      </c>
      <c r="X378" t="str">
        <f t="shared" si="36"/>
        <v>N</v>
      </c>
      <c r="Y378" t="str">
        <f t="shared" si="38"/>
        <v>N</v>
      </c>
      <c r="Z378" t="str">
        <f t="shared" si="39"/>
        <v>N</v>
      </c>
      <c r="AA378" t="str">
        <f t="shared" si="40"/>
        <v>Y</v>
      </c>
      <c r="AB378" t="s">
        <v>93</v>
      </c>
      <c r="AC378" t="s">
        <v>94</v>
      </c>
      <c r="AD378" t="s">
        <v>95</v>
      </c>
      <c r="AE378" t="s">
        <v>95</v>
      </c>
      <c r="AF378" t="s">
        <v>117</v>
      </c>
      <c r="AG378">
        <v>0</v>
      </c>
      <c r="AH378" t="s">
        <v>97</v>
      </c>
      <c r="AI378" t="s">
        <v>98</v>
      </c>
      <c r="AJ378" t="s">
        <v>99</v>
      </c>
      <c r="AK378" t="s">
        <v>97</v>
      </c>
      <c r="AL378" t="s">
        <v>98</v>
      </c>
      <c r="AM378" t="s">
        <v>130</v>
      </c>
      <c r="AN378" t="s">
        <v>101</v>
      </c>
      <c r="AO378">
        <v>298</v>
      </c>
      <c r="AP378" t="s">
        <v>102</v>
      </c>
      <c r="AQ378">
        <v>0</v>
      </c>
      <c r="AR378">
        <v>572</v>
      </c>
      <c r="AS378">
        <v>870</v>
      </c>
      <c r="AT378" t="s">
        <v>103</v>
      </c>
      <c r="AU378" t="s">
        <v>104</v>
      </c>
      <c r="AV378" t="s">
        <v>105</v>
      </c>
      <c r="AW378" t="s">
        <v>106</v>
      </c>
      <c r="AX378">
        <v>914</v>
      </c>
      <c r="AY378">
        <v>0</v>
      </c>
      <c r="AZ378">
        <v>0</v>
      </c>
      <c r="BA378">
        <v>914</v>
      </c>
      <c r="BB378">
        <v>0</v>
      </c>
      <c r="BC378">
        <v>0</v>
      </c>
      <c r="BD378">
        <v>1</v>
      </c>
      <c r="BE378">
        <v>0</v>
      </c>
      <c r="BF378">
        <v>2</v>
      </c>
      <c r="BG378">
        <v>1</v>
      </c>
      <c r="BH378" t="s">
        <v>98</v>
      </c>
      <c r="BI378">
        <v>5</v>
      </c>
      <c r="BJ378" t="s">
        <v>107</v>
      </c>
      <c r="BK378">
        <v>0</v>
      </c>
      <c r="BL378" t="s">
        <v>83</v>
      </c>
      <c r="BM378" t="s">
        <v>127</v>
      </c>
      <c r="BN378">
        <v>1998</v>
      </c>
      <c r="BO378" t="s">
        <v>102</v>
      </c>
      <c r="BP378">
        <v>2</v>
      </c>
      <c r="BQ378">
        <v>576</v>
      </c>
      <c r="BR378" t="s">
        <v>98</v>
      </c>
      <c r="BS378" t="s">
        <v>98</v>
      </c>
      <c r="BT378" t="s">
        <v>105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 t="s">
        <v>83</v>
      </c>
      <c r="CB378" t="s">
        <v>83</v>
      </c>
      <c r="CC378" t="s">
        <v>83</v>
      </c>
      <c r="CD378">
        <v>0</v>
      </c>
      <c r="CE378">
        <v>7</v>
      </c>
      <c r="CF378">
        <v>2006</v>
      </c>
      <c r="CG378" t="str">
        <f t="shared" si="41"/>
        <v>7/2006</v>
      </c>
      <c r="CH378" t="s">
        <v>110</v>
      </c>
      <c r="CI378" t="s">
        <v>111</v>
      </c>
      <c r="CJ378" s="1">
        <v>148000</v>
      </c>
    </row>
    <row r="379" spans="1:88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 t="str">
        <f t="shared" si="37"/>
        <v>2000's</v>
      </c>
      <c r="V379">
        <v>2005</v>
      </c>
      <c r="W379">
        <f t="shared" si="35"/>
        <v>1</v>
      </c>
      <c r="X379" t="str">
        <f t="shared" si="36"/>
        <v>Y</v>
      </c>
      <c r="Y379" t="str">
        <f t="shared" si="38"/>
        <v>Y</v>
      </c>
      <c r="Z379" t="str">
        <f t="shared" si="39"/>
        <v>Y</v>
      </c>
      <c r="AA379" t="str">
        <f t="shared" si="40"/>
        <v>Y</v>
      </c>
      <c r="AB379" t="s">
        <v>93</v>
      </c>
      <c r="AC379" t="s">
        <v>94</v>
      </c>
      <c r="AD379" t="s">
        <v>180</v>
      </c>
      <c r="AE379" t="s">
        <v>181</v>
      </c>
      <c r="AF379" t="s">
        <v>117</v>
      </c>
      <c r="AG379">
        <v>0</v>
      </c>
      <c r="AH379" t="s">
        <v>97</v>
      </c>
      <c r="AI379" t="s">
        <v>98</v>
      </c>
      <c r="AJ379" t="s">
        <v>99</v>
      </c>
      <c r="AK379" t="s">
        <v>97</v>
      </c>
      <c r="AL379" t="s">
        <v>98</v>
      </c>
      <c r="AM379" t="s">
        <v>100</v>
      </c>
      <c r="AN379" t="s">
        <v>102</v>
      </c>
      <c r="AO379">
        <v>0</v>
      </c>
      <c r="AP379" t="s">
        <v>102</v>
      </c>
      <c r="AQ379">
        <v>0</v>
      </c>
      <c r="AR379">
        <v>1580</v>
      </c>
      <c r="AS379">
        <v>1580</v>
      </c>
      <c r="AT379" t="s">
        <v>103</v>
      </c>
      <c r="AU379" t="s">
        <v>104</v>
      </c>
      <c r="AV379" t="s">
        <v>105</v>
      </c>
      <c r="AW379" t="s">
        <v>106</v>
      </c>
      <c r="AX379">
        <v>1580</v>
      </c>
      <c r="AY379">
        <v>886</v>
      </c>
      <c r="AZ379">
        <v>0</v>
      </c>
      <c r="BA379">
        <v>2466</v>
      </c>
      <c r="BB379">
        <v>0</v>
      </c>
      <c r="BC379">
        <v>0</v>
      </c>
      <c r="BD379">
        <v>3</v>
      </c>
      <c r="BE379">
        <v>0</v>
      </c>
      <c r="BF379">
        <v>4</v>
      </c>
      <c r="BG379">
        <v>1</v>
      </c>
      <c r="BH379" t="s">
        <v>97</v>
      </c>
      <c r="BI379">
        <v>8</v>
      </c>
      <c r="BJ379" t="s">
        <v>107</v>
      </c>
      <c r="BK379">
        <v>1</v>
      </c>
      <c r="BL379" t="s">
        <v>97</v>
      </c>
      <c r="BM379" t="s">
        <v>108</v>
      </c>
      <c r="BN379">
        <v>2004</v>
      </c>
      <c r="BO379" t="s">
        <v>109</v>
      </c>
      <c r="BP379">
        <v>2</v>
      </c>
      <c r="BQ379">
        <v>610</v>
      </c>
      <c r="BR379" t="s">
        <v>98</v>
      </c>
      <c r="BS379" t="s">
        <v>98</v>
      </c>
      <c r="BT379" t="s">
        <v>105</v>
      </c>
      <c r="BU379">
        <v>159</v>
      </c>
      <c r="BV379">
        <v>214</v>
      </c>
      <c r="BW379">
        <v>0</v>
      </c>
      <c r="BX379">
        <v>0</v>
      </c>
      <c r="BY379">
        <v>0</v>
      </c>
      <c r="BZ379">
        <v>0</v>
      </c>
      <c r="CA379" t="s">
        <v>83</v>
      </c>
      <c r="CB379" t="s">
        <v>83</v>
      </c>
      <c r="CC379" t="s">
        <v>83</v>
      </c>
      <c r="CD379">
        <v>0</v>
      </c>
      <c r="CE379">
        <v>12</v>
      </c>
      <c r="CF379">
        <v>2007</v>
      </c>
      <c r="CG379" t="str">
        <f t="shared" si="41"/>
        <v>12/2007</v>
      </c>
      <c r="CH379" t="s">
        <v>110</v>
      </c>
      <c r="CI379" t="s">
        <v>111</v>
      </c>
      <c r="CJ379" s="1">
        <v>340000</v>
      </c>
    </row>
    <row r="380" spans="1:88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 t="str">
        <f t="shared" si="37"/>
        <v>2010's</v>
      </c>
      <c r="V380">
        <v>2010</v>
      </c>
      <c r="W380">
        <f t="shared" si="35"/>
        <v>0</v>
      </c>
      <c r="X380" t="str">
        <f t="shared" si="36"/>
        <v>N</v>
      </c>
      <c r="Y380" t="str">
        <f t="shared" si="38"/>
        <v>Y</v>
      </c>
      <c r="Z380" t="str">
        <f t="shared" si="39"/>
        <v>Y</v>
      </c>
      <c r="AA380" t="str">
        <f t="shared" si="40"/>
        <v>Y</v>
      </c>
      <c r="AB380" t="s">
        <v>152</v>
      </c>
      <c r="AC380" t="s">
        <v>94</v>
      </c>
      <c r="AD380" t="s">
        <v>95</v>
      </c>
      <c r="AE380" t="s">
        <v>95</v>
      </c>
      <c r="AF380" t="s">
        <v>137</v>
      </c>
      <c r="AG380">
        <v>350</v>
      </c>
      <c r="AH380" t="s">
        <v>97</v>
      </c>
      <c r="AI380" t="s">
        <v>98</v>
      </c>
      <c r="AJ380" t="s">
        <v>99</v>
      </c>
      <c r="AK380" t="s">
        <v>104</v>
      </c>
      <c r="AL380" t="s">
        <v>98</v>
      </c>
      <c r="AM380" t="s">
        <v>130</v>
      </c>
      <c r="AN380" t="s">
        <v>101</v>
      </c>
      <c r="AO380">
        <v>1445</v>
      </c>
      <c r="AP380" t="s">
        <v>102</v>
      </c>
      <c r="AQ380">
        <v>0</v>
      </c>
      <c r="AR380">
        <v>411</v>
      </c>
      <c r="AS380">
        <v>1856</v>
      </c>
      <c r="AT380" t="s">
        <v>103</v>
      </c>
      <c r="AU380" t="s">
        <v>104</v>
      </c>
      <c r="AV380" t="s">
        <v>105</v>
      </c>
      <c r="AW380" t="s">
        <v>106</v>
      </c>
      <c r="AX380">
        <v>1856</v>
      </c>
      <c r="AY380">
        <v>0</v>
      </c>
      <c r="AZ380">
        <v>0</v>
      </c>
      <c r="BA380">
        <v>1856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1</v>
      </c>
      <c r="BH380" t="s">
        <v>104</v>
      </c>
      <c r="BI380">
        <v>8</v>
      </c>
      <c r="BJ380" t="s">
        <v>107</v>
      </c>
      <c r="BK380">
        <v>1</v>
      </c>
      <c r="BL380" t="s">
        <v>104</v>
      </c>
      <c r="BM380" t="s">
        <v>108</v>
      </c>
      <c r="BN380">
        <v>2010</v>
      </c>
      <c r="BO380" t="s">
        <v>157</v>
      </c>
      <c r="BP380">
        <v>3</v>
      </c>
      <c r="BQ380">
        <v>834</v>
      </c>
      <c r="BR380" t="s">
        <v>98</v>
      </c>
      <c r="BS380" t="s">
        <v>98</v>
      </c>
      <c r="BT380" t="s">
        <v>105</v>
      </c>
      <c r="BU380">
        <v>113</v>
      </c>
      <c r="BV380">
        <v>0</v>
      </c>
      <c r="BW380">
        <v>0</v>
      </c>
      <c r="BX380">
        <v>0</v>
      </c>
      <c r="BY380">
        <v>0</v>
      </c>
      <c r="BZ380">
        <v>0</v>
      </c>
      <c r="CA380" t="s">
        <v>83</v>
      </c>
      <c r="CB380" t="s">
        <v>83</v>
      </c>
      <c r="CC380" t="s">
        <v>83</v>
      </c>
      <c r="CD380">
        <v>0</v>
      </c>
      <c r="CE380">
        <v>6</v>
      </c>
      <c r="CF380">
        <v>2010</v>
      </c>
      <c r="CG380" t="str">
        <f t="shared" si="41"/>
        <v>6/2010</v>
      </c>
      <c r="CH380" t="s">
        <v>158</v>
      </c>
      <c r="CI380" t="s">
        <v>159</v>
      </c>
      <c r="CJ380" s="1">
        <v>394432</v>
      </c>
    </row>
    <row r="381" spans="1:88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 t="str">
        <f t="shared" si="37"/>
        <v>2000's</v>
      </c>
      <c r="V381">
        <v>2000</v>
      </c>
      <c r="W381">
        <f t="shared" si="35"/>
        <v>0</v>
      </c>
      <c r="X381" t="str">
        <f t="shared" si="36"/>
        <v>N</v>
      </c>
      <c r="Y381" t="str">
        <f t="shared" si="38"/>
        <v>N</v>
      </c>
      <c r="Z381" t="str">
        <f t="shared" si="39"/>
        <v>Y</v>
      </c>
      <c r="AA381" t="str">
        <f t="shared" si="40"/>
        <v>Y</v>
      </c>
      <c r="AB381" t="s">
        <v>93</v>
      </c>
      <c r="AC381" t="s">
        <v>94</v>
      </c>
      <c r="AD381" t="s">
        <v>95</v>
      </c>
      <c r="AE381" t="s">
        <v>95</v>
      </c>
      <c r="AF381" t="s">
        <v>96</v>
      </c>
      <c r="AG381">
        <v>16</v>
      </c>
      <c r="AH381" t="s">
        <v>98</v>
      </c>
      <c r="AI381" t="s">
        <v>98</v>
      </c>
      <c r="AJ381" t="s">
        <v>99</v>
      </c>
      <c r="AK381" t="s">
        <v>97</v>
      </c>
      <c r="AL381" t="s">
        <v>98</v>
      </c>
      <c r="AM381" t="s">
        <v>100</v>
      </c>
      <c r="AN381" t="s">
        <v>102</v>
      </c>
      <c r="AO381">
        <v>0</v>
      </c>
      <c r="AP381" t="s">
        <v>102</v>
      </c>
      <c r="AQ381">
        <v>0</v>
      </c>
      <c r="AR381">
        <v>982</v>
      </c>
      <c r="AS381">
        <v>982</v>
      </c>
      <c r="AT381" t="s">
        <v>103</v>
      </c>
      <c r="AU381" t="s">
        <v>104</v>
      </c>
      <c r="AV381" t="s">
        <v>105</v>
      </c>
      <c r="AW381" t="s">
        <v>106</v>
      </c>
      <c r="AX381">
        <v>1007</v>
      </c>
      <c r="AY381">
        <v>793</v>
      </c>
      <c r="AZ381">
        <v>0</v>
      </c>
      <c r="BA381">
        <v>1800</v>
      </c>
      <c r="BB381">
        <v>0</v>
      </c>
      <c r="BC381">
        <v>0</v>
      </c>
      <c r="BD381">
        <v>2</v>
      </c>
      <c r="BE381">
        <v>1</v>
      </c>
      <c r="BF381">
        <v>3</v>
      </c>
      <c r="BG381">
        <v>1</v>
      </c>
      <c r="BH381" t="s">
        <v>98</v>
      </c>
      <c r="BI381">
        <v>7</v>
      </c>
      <c r="BJ381" t="s">
        <v>107</v>
      </c>
      <c r="BK381">
        <v>1</v>
      </c>
      <c r="BL381" t="s">
        <v>98</v>
      </c>
      <c r="BM381" t="s">
        <v>108</v>
      </c>
      <c r="BN381">
        <v>2000</v>
      </c>
      <c r="BO381" t="s">
        <v>157</v>
      </c>
      <c r="BP381">
        <v>2</v>
      </c>
      <c r="BQ381">
        <v>463</v>
      </c>
      <c r="BR381" t="s">
        <v>98</v>
      </c>
      <c r="BS381" t="s">
        <v>98</v>
      </c>
      <c r="BT381" t="s">
        <v>105</v>
      </c>
      <c r="BU381">
        <v>100</v>
      </c>
      <c r="BV381">
        <v>63</v>
      </c>
      <c r="BW381">
        <v>0</v>
      </c>
      <c r="BX381">
        <v>0</v>
      </c>
      <c r="BY381">
        <v>0</v>
      </c>
      <c r="BZ381">
        <v>0</v>
      </c>
      <c r="CA381" t="s">
        <v>83</v>
      </c>
      <c r="CB381" t="s">
        <v>83</v>
      </c>
      <c r="CC381" t="s">
        <v>83</v>
      </c>
      <c r="CD381">
        <v>0</v>
      </c>
      <c r="CE381">
        <v>6</v>
      </c>
      <c r="CF381">
        <v>2009</v>
      </c>
      <c r="CG381" t="str">
        <f t="shared" si="41"/>
        <v>6/2009</v>
      </c>
      <c r="CH381" t="s">
        <v>110</v>
      </c>
      <c r="CI381" t="s">
        <v>111</v>
      </c>
      <c r="CJ381" s="1">
        <v>179000</v>
      </c>
    </row>
    <row r="382" spans="1:88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 t="str">
        <f t="shared" si="37"/>
        <v>20's</v>
      </c>
      <c r="V382">
        <v>1950</v>
      </c>
      <c r="W382">
        <f t="shared" si="35"/>
        <v>26</v>
      </c>
      <c r="X382" t="str">
        <f t="shared" si="36"/>
        <v>Y</v>
      </c>
      <c r="Y382" t="str">
        <f t="shared" si="38"/>
        <v>N</v>
      </c>
      <c r="Z382" t="str">
        <f t="shared" si="39"/>
        <v>N</v>
      </c>
      <c r="AA382" t="str">
        <f t="shared" si="40"/>
        <v>N</v>
      </c>
      <c r="AB382" t="s">
        <v>93</v>
      </c>
      <c r="AC382" t="s">
        <v>94</v>
      </c>
      <c r="AD382" t="s">
        <v>96</v>
      </c>
      <c r="AE382" t="s">
        <v>124</v>
      </c>
      <c r="AF382" t="s">
        <v>117</v>
      </c>
      <c r="AG382">
        <v>0</v>
      </c>
      <c r="AH382" t="s">
        <v>98</v>
      </c>
      <c r="AI382" t="s">
        <v>98</v>
      </c>
      <c r="AJ382" t="s">
        <v>126</v>
      </c>
      <c r="AK382" t="s">
        <v>98</v>
      </c>
      <c r="AL382" t="s">
        <v>98</v>
      </c>
      <c r="AM382" t="s">
        <v>100</v>
      </c>
      <c r="AN382" t="s">
        <v>172</v>
      </c>
      <c r="AO382">
        <v>218</v>
      </c>
      <c r="AP382" t="s">
        <v>102</v>
      </c>
      <c r="AQ382">
        <v>0</v>
      </c>
      <c r="AR382">
        <v>808</v>
      </c>
      <c r="AS382">
        <v>1026</v>
      </c>
      <c r="AT382" t="s">
        <v>103</v>
      </c>
      <c r="AU382" t="s">
        <v>98</v>
      </c>
      <c r="AV382" t="s">
        <v>105</v>
      </c>
      <c r="AW382" t="s">
        <v>106</v>
      </c>
      <c r="AX382">
        <v>1026</v>
      </c>
      <c r="AY382">
        <v>665</v>
      </c>
      <c r="AZ382">
        <v>0</v>
      </c>
      <c r="BA382">
        <v>1691</v>
      </c>
      <c r="BB382">
        <v>0</v>
      </c>
      <c r="BC382">
        <v>0</v>
      </c>
      <c r="BD382">
        <v>2</v>
      </c>
      <c r="BE382">
        <v>0</v>
      </c>
      <c r="BF382">
        <v>3</v>
      </c>
      <c r="BG382">
        <v>1</v>
      </c>
      <c r="BH382" t="s">
        <v>97</v>
      </c>
      <c r="BI382">
        <v>6</v>
      </c>
      <c r="BJ382" t="s">
        <v>107</v>
      </c>
      <c r="BK382">
        <v>1</v>
      </c>
      <c r="BL382" t="s">
        <v>97</v>
      </c>
      <c r="BM382" t="s">
        <v>127</v>
      </c>
      <c r="BN382">
        <v>1924</v>
      </c>
      <c r="BO382" t="s">
        <v>102</v>
      </c>
      <c r="BP382">
        <v>1</v>
      </c>
      <c r="BQ382">
        <v>308</v>
      </c>
      <c r="BR382" t="s">
        <v>98</v>
      </c>
      <c r="BS382" t="s">
        <v>98</v>
      </c>
      <c r="BT382" t="s">
        <v>105</v>
      </c>
      <c r="BU382">
        <v>0</v>
      </c>
      <c r="BV382">
        <v>0</v>
      </c>
      <c r="BW382">
        <v>242</v>
      </c>
      <c r="BX382">
        <v>0</v>
      </c>
      <c r="BY382">
        <v>0</v>
      </c>
      <c r="BZ382">
        <v>0</v>
      </c>
      <c r="CA382" t="s">
        <v>83</v>
      </c>
      <c r="CB382" t="s">
        <v>83</v>
      </c>
      <c r="CC382" t="s">
        <v>83</v>
      </c>
      <c r="CD382">
        <v>0</v>
      </c>
      <c r="CE382">
        <v>5</v>
      </c>
      <c r="CF382">
        <v>2010</v>
      </c>
      <c r="CG382" t="str">
        <f t="shared" si="41"/>
        <v>5/2010</v>
      </c>
      <c r="CH382" t="s">
        <v>110</v>
      </c>
      <c r="CI382" t="s">
        <v>111</v>
      </c>
      <c r="CJ382" s="1">
        <v>127000</v>
      </c>
    </row>
    <row r="383" spans="1:88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 t="str">
        <f t="shared" si="37"/>
        <v>2000's</v>
      </c>
      <c r="V383">
        <v>2006</v>
      </c>
      <c r="W383">
        <f t="shared" si="35"/>
        <v>0</v>
      </c>
      <c r="X383" t="str">
        <f t="shared" si="36"/>
        <v>N</v>
      </c>
      <c r="Y383" t="str">
        <f t="shared" si="38"/>
        <v>Y</v>
      </c>
      <c r="Z383" t="str">
        <f t="shared" si="39"/>
        <v>Y</v>
      </c>
      <c r="AA383" t="str">
        <f t="shared" si="40"/>
        <v>Y</v>
      </c>
      <c r="AB383" t="s">
        <v>93</v>
      </c>
      <c r="AC383" t="s">
        <v>94</v>
      </c>
      <c r="AD383" t="s">
        <v>95</v>
      </c>
      <c r="AE383" t="s">
        <v>95</v>
      </c>
      <c r="AF383" t="s">
        <v>117</v>
      </c>
      <c r="AG383">
        <v>0</v>
      </c>
      <c r="AH383" t="s">
        <v>97</v>
      </c>
      <c r="AI383" t="s">
        <v>98</v>
      </c>
      <c r="AJ383" t="s">
        <v>99</v>
      </c>
      <c r="AK383" t="s">
        <v>97</v>
      </c>
      <c r="AL383" t="s">
        <v>97</v>
      </c>
      <c r="AM383" t="s">
        <v>100</v>
      </c>
      <c r="AN383" t="s">
        <v>102</v>
      </c>
      <c r="AO383">
        <v>0</v>
      </c>
      <c r="AP383" t="s">
        <v>102</v>
      </c>
      <c r="AQ383">
        <v>0</v>
      </c>
      <c r="AR383">
        <v>1293</v>
      </c>
      <c r="AS383">
        <v>1293</v>
      </c>
      <c r="AT383" t="s">
        <v>103</v>
      </c>
      <c r="AU383" t="s">
        <v>104</v>
      </c>
      <c r="AV383" t="s">
        <v>105</v>
      </c>
      <c r="AW383" t="s">
        <v>106</v>
      </c>
      <c r="AX383">
        <v>1301</v>
      </c>
      <c r="AY383">
        <v>0</v>
      </c>
      <c r="AZ383">
        <v>0</v>
      </c>
      <c r="BA383">
        <v>1301</v>
      </c>
      <c r="BB383">
        <v>1</v>
      </c>
      <c r="BC383">
        <v>0</v>
      </c>
      <c r="BD383">
        <v>2</v>
      </c>
      <c r="BE383">
        <v>0</v>
      </c>
      <c r="BF383">
        <v>2</v>
      </c>
      <c r="BG383">
        <v>1</v>
      </c>
      <c r="BH383" t="s">
        <v>97</v>
      </c>
      <c r="BI383">
        <v>5</v>
      </c>
      <c r="BJ383" t="s">
        <v>107</v>
      </c>
      <c r="BK383">
        <v>1</v>
      </c>
      <c r="BL383" t="s">
        <v>97</v>
      </c>
      <c r="BM383" t="s">
        <v>108</v>
      </c>
      <c r="BN383">
        <v>2006</v>
      </c>
      <c r="BO383" t="s">
        <v>109</v>
      </c>
      <c r="BP383">
        <v>2</v>
      </c>
      <c r="BQ383">
        <v>572</v>
      </c>
      <c r="BR383" t="s">
        <v>98</v>
      </c>
      <c r="BS383" t="s">
        <v>98</v>
      </c>
      <c r="BT383" t="s">
        <v>105</v>
      </c>
      <c r="BU383">
        <v>216</v>
      </c>
      <c r="BV383">
        <v>121</v>
      </c>
      <c r="BW383">
        <v>0</v>
      </c>
      <c r="BX383">
        <v>0</v>
      </c>
      <c r="BY383">
        <v>0</v>
      </c>
      <c r="BZ383">
        <v>0</v>
      </c>
      <c r="CA383" t="s">
        <v>83</v>
      </c>
      <c r="CB383" t="s">
        <v>83</v>
      </c>
      <c r="CC383" t="s">
        <v>83</v>
      </c>
      <c r="CD383">
        <v>0</v>
      </c>
      <c r="CE383">
        <v>8</v>
      </c>
      <c r="CF383">
        <v>2006</v>
      </c>
      <c r="CG383" t="str">
        <f t="shared" si="41"/>
        <v>8/2006</v>
      </c>
      <c r="CH383" t="s">
        <v>158</v>
      </c>
      <c r="CI383" t="s">
        <v>159</v>
      </c>
      <c r="CJ383" s="1">
        <v>187750</v>
      </c>
    </row>
    <row r="384" spans="1:88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 t="str">
        <f t="shared" si="37"/>
        <v>2000's</v>
      </c>
      <c r="V384">
        <v>2006</v>
      </c>
      <c r="W384">
        <f t="shared" si="35"/>
        <v>0</v>
      </c>
      <c r="X384" t="str">
        <f t="shared" si="36"/>
        <v>N</v>
      </c>
      <c r="Y384" t="str">
        <f t="shared" si="38"/>
        <v>Y</v>
      </c>
      <c r="Z384" t="str">
        <f t="shared" si="39"/>
        <v>Y</v>
      </c>
      <c r="AA384" t="str">
        <f t="shared" si="40"/>
        <v>Y</v>
      </c>
      <c r="AB384" t="s">
        <v>93</v>
      </c>
      <c r="AC384" t="s">
        <v>94</v>
      </c>
      <c r="AD384" t="s">
        <v>95</v>
      </c>
      <c r="AE384" t="s">
        <v>95</v>
      </c>
      <c r="AF384" t="s">
        <v>117</v>
      </c>
      <c r="AG384">
        <v>0</v>
      </c>
      <c r="AH384" t="s">
        <v>97</v>
      </c>
      <c r="AI384" t="s">
        <v>98</v>
      </c>
      <c r="AJ384" t="s">
        <v>99</v>
      </c>
      <c r="AK384" t="s">
        <v>97</v>
      </c>
      <c r="AL384" t="s">
        <v>98</v>
      </c>
      <c r="AM384" t="s">
        <v>130</v>
      </c>
      <c r="AN384" t="s">
        <v>102</v>
      </c>
      <c r="AO384">
        <v>0</v>
      </c>
      <c r="AP384" t="s">
        <v>102</v>
      </c>
      <c r="AQ384">
        <v>0</v>
      </c>
      <c r="AR384">
        <v>939</v>
      </c>
      <c r="AS384">
        <v>939</v>
      </c>
      <c r="AT384" t="s">
        <v>103</v>
      </c>
      <c r="AU384" t="s">
        <v>104</v>
      </c>
      <c r="AV384" t="s">
        <v>105</v>
      </c>
      <c r="AW384" t="s">
        <v>106</v>
      </c>
      <c r="AX384">
        <v>939</v>
      </c>
      <c r="AY384">
        <v>858</v>
      </c>
      <c r="AZ384">
        <v>0</v>
      </c>
      <c r="BA384">
        <v>1797</v>
      </c>
      <c r="BB384">
        <v>0</v>
      </c>
      <c r="BC384">
        <v>0</v>
      </c>
      <c r="BD384">
        <v>2</v>
      </c>
      <c r="BE384">
        <v>1</v>
      </c>
      <c r="BF384">
        <v>3</v>
      </c>
      <c r="BG384">
        <v>1</v>
      </c>
      <c r="BH384" t="s">
        <v>97</v>
      </c>
      <c r="BI384">
        <v>8</v>
      </c>
      <c r="BJ384" t="s">
        <v>107</v>
      </c>
      <c r="BK384">
        <v>0</v>
      </c>
      <c r="BL384" t="s">
        <v>83</v>
      </c>
      <c r="BM384" t="s">
        <v>108</v>
      </c>
      <c r="BN384">
        <v>2006</v>
      </c>
      <c r="BO384" t="s">
        <v>109</v>
      </c>
      <c r="BP384">
        <v>2</v>
      </c>
      <c r="BQ384">
        <v>639</v>
      </c>
      <c r="BR384" t="s">
        <v>98</v>
      </c>
      <c r="BS384" t="s">
        <v>98</v>
      </c>
      <c r="BT384" t="s">
        <v>105</v>
      </c>
      <c r="BU384">
        <v>144</v>
      </c>
      <c r="BV384">
        <v>53</v>
      </c>
      <c r="BW384">
        <v>0</v>
      </c>
      <c r="BX384">
        <v>0</v>
      </c>
      <c r="BY384">
        <v>0</v>
      </c>
      <c r="BZ384">
        <v>0</v>
      </c>
      <c r="CA384" t="s">
        <v>83</v>
      </c>
      <c r="CB384" t="s">
        <v>83</v>
      </c>
      <c r="CC384" t="s">
        <v>83</v>
      </c>
      <c r="CD384">
        <v>0</v>
      </c>
      <c r="CE384">
        <v>4</v>
      </c>
      <c r="CF384">
        <v>2007</v>
      </c>
      <c r="CG384" t="str">
        <f t="shared" si="41"/>
        <v>4/2007</v>
      </c>
      <c r="CH384" t="s">
        <v>110</v>
      </c>
      <c r="CI384" t="s">
        <v>111</v>
      </c>
      <c r="CJ384" s="1">
        <v>213500</v>
      </c>
    </row>
    <row r="385" spans="1:88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 t="str">
        <f t="shared" si="37"/>
        <v>20's</v>
      </c>
      <c r="V385">
        <v>1950</v>
      </c>
      <c r="W385">
        <f t="shared" si="35"/>
        <v>22</v>
      </c>
      <c r="X385" t="str">
        <f t="shared" si="36"/>
        <v>Y</v>
      </c>
      <c r="Y385" t="str">
        <f t="shared" si="38"/>
        <v>N</v>
      </c>
      <c r="Z385" t="str">
        <f t="shared" si="39"/>
        <v>N</v>
      </c>
      <c r="AA385" t="str">
        <f t="shared" si="40"/>
        <v>N</v>
      </c>
      <c r="AB385" t="s">
        <v>93</v>
      </c>
      <c r="AC385" t="s">
        <v>94</v>
      </c>
      <c r="AD385" t="s">
        <v>124</v>
      </c>
      <c r="AE385" t="s">
        <v>124</v>
      </c>
      <c r="AF385" t="s">
        <v>117</v>
      </c>
      <c r="AG385">
        <v>0</v>
      </c>
      <c r="AH385" t="s">
        <v>98</v>
      </c>
      <c r="AI385" t="s">
        <v>98</v>
      </c>
      <c r="AJ385" t="s">
        <v>126</v>
      </c>
      <c r="AK385" t="s">
        <v>147</v>
      </c>
      <c r="AL385" t="s">
        <v>147</v>
      </c>
      <c r="AM385" t="s">
        <v>100</v>
      </c>
      <c r="AN385" t="s">
        <v>102</v>
      </c>
      <c r="AO385">
        <v>0</v>
      </c>
      <c r="AP385" t="s">
        <v>102</v>
      </c>
      <c r="AQ385">
        <v>0</v>
      </c>
      <c r="AR385">
        <v>784</v>
      </c>
      <c r="AS385">
        <v>784</v>
      </c>
      <c r="AT385" t="s">
        <v>103</v>
      </c>
      <c r="AU385" t="s">
        <v>98</v>
      </c>
      <c r="AV385" t="s">
        <v>177</v>
      </c>
      <c r="AW385" t="s">
        <v>164</v>
      </c>
      <c r="AX385">
        <v>784</v>
      </c>
      <c r="AY385">
        <v>0</v>
      </c>
      <c r="AZ385">
        <v>0</v>
      </c>
      <c r="BA385">
        <v>784</v>
      </c>
      <c r="BB385">
        <v>0</v>
      </c>
      <c r="BC385">
        <v>0</v>
      </c>
      <c r="BD385">
        <v>1</v>
      </c>
      <c r="BE385">
        <v>0</v>
      </c>
      <c r="BF385">
        <v>2</v>
      </c>
      <c r="BG385">
        <v>1</v>
      </c>
      <c r="BH385" t="s">
        <v>98</v>
      </c>
      <c r="BI385">
        <v>5</v>
      </c>
      <c r="BJ385" t="s">
        <v>107</v>
      </c>
      <c r="BK385">
        <v>0</v>
      </c>
      <c r="BL385" t="s">
        <v>83</v>
      </c>
      <c r="BM385" t="s">
        <v>127</v>
      </c>
      <c r="BN385">
        <v>1950</v>
      </c>
      <c r="BO385" t="s">
        <v>102</v>
      </c>
      <c r="BP385">
        <v>2</v>
      </c>
      <c r="BQ385">
        <v>360</v>
      </c>
      <c r="BR385" t="s">
        <v>147</v>
      </c>
      <c r="BS385" t="s">
        <v>147</v>
      </c>
      <c r="BT385" t="s">
        <v>177</v>
      </c>
      <c r="BU385">
        <v>0</v>
      </c>
      <c r="BV385">
        <v>0</v>
      </c>
      <c r="BW385">
        <v>91</v>
      </c>
      <c r="BX385">
        <v>0</v>
      </c>
      <c r="BY385">
        <v>0</v>
      </c>
      <c r="BZ385">
        <v>0</v>
      </c>
      <c r="CA385" t="s">
        <v>83</v>
      </c>
      <c r="CB385" t="s">
        <v>83</v>
      </c>
      <c r="CC385" t="s">
        <v>83</v>
      </c>
      <c r="CD385">
        <v>0</v>
      </c>
      <c r="CE385">
        <v>10</v>
      </c>
      <c r="CF385">
        <v>2009</v>
      </c>
      <c r="CG385" t="str">
        <f t="shared" si="41"/>
        <v>10/2009</v>
      </c>
      <c r="CH385" t="s">
        <v>110</v>
      </c>
      <c r="CI385" t="s">
        <v>111</v>
      </c>
      <c r="CJ385" s="1">
        <v>76000</v>
      </c>
    </row>
    <row r="386" spans="1:88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 t="str">
        <f t="shared" si="37"/>
        <v>90's</v>
      </c>
      <c r="V386">
        <v>1992</v>
      </c>
      <c r="W386">
        <f t="shared" ref="W386:W449" si="42">V386-T386</f>
        <v>0</v>
      </c>
      <c r="X386" t="str">
        <f t="shared" ref="X386:X449" si="43">IF($W386&gt;0, "Y", "N")</f>
        <v>N</v>
      </c>
      <c r="Y386" t="str">
        <f t="shared" si="38"/>
        <v>N</v>
      </c>
      <c r="Z386" t="str">
        <f t="shared" si="39"/>
        <v>N</v>
      </c>
      <c r="AA386" t="str">
        <f t="shared" si="40"/>
        <v>N</v>
      </c>
      <c r="AB386" t="s">
        <v>93</v>
      </c>
      <c r="AC386" t="s">
        <v>94</v>
      </c>
      <c r="AD386" t="s">
        <v>140</v>
      </c>
      <c r="AE386" t="s">
        <v>140</v>
      </c>
      <c r="AF386" t="s">
        <v>117</v>
      </c>
      <c r="AG386">
        <v>0</v>
      </c>
      <c r="AH386" t="s">
        <v>97</v>
      </c>
      <c r="AI386" t="s">
        <v>98</v>
      </c>
      <c r="AJ386" t="s">
        <v>99</v>
      </c>
      <c r="AK386" t="s">
        <v>97</v>
      </c>
      <c r="AL386" t="s">
        <v>98</v>
      </c>
      <c r="AM386" t="s">
        <v>130</v>
      </c>
      <c r="AN386" t="s">
        <v>101</v>
      </c>
      <c r="AO386">
        <v>985</v>
      </c>
      <c r="AP386" t="s">
        <v>102</v>
      </c>
      <c r="AQ386">
        <v>0</v>
      </c>
      <c r="AR386">
        <v>595</v>
      </c>
      <c r="AS386">
        <v>1580</v>
      </c>
      <c r="AT386" t="s">
        <v>103</v>
      </c>
      <c r="AU386" t="s">
        <v>104</v>
      </c>
      <c r="AV386" t="s">
        <v>105</v>
      </c>
      <c r="AW386" t="s">
        <v>106</v>
      </c>
      <c r="AX386">
        <v>1079</v>
      </c>
      <c r="AY386">
        <v>874</v>
      </c>
      <c r="AZ386">
        <v>0</v>
      </c>
      <c r="BA386">
        <v>1953</v>
      </c>
      <c r="BB386">
        <v>1</v>
      </c>
      <c r="BC386">
        <v>0</v>
      </c>
      <c r="BD386">
        <v>2</v>
      </c>
      <c r="BE386">
        <v>1</v>
      </c>
      <c r="BF386">
        <v>3</v>
      </c>
      <c r="BG386">
        <v>1</v>
      </c>
      <c r="BH386" t="s">
        <v>97</v>
      </c>
      <c r="BI386">
        <v>9</v>
      </c>
      <c r="BJ386" t="s">
        <v>107</v>
      </c>
      <c r="BK386">
        <v>2</v>
      </c>
      <c r="BL386" t="s">
        <v>147</v>
      </c>
      <c r="BM386" t="s">
        <v>108</v>
      </c>
      <c r="BN386">
        <v>1992</v>
      </c>
      <c r="BO386" t="s">
        <v>157</v>
      </c>
      <c r="BP386">
        <v>2</v>
      </c>
      <c r="BQ386">
        <v>501</v>
      </c>
      <c r="BR386" t="s">
        <v>98</v>
      </c>
      <c r="BS386" t="s">
        <v>98</v>
      </c>
      <c r="BT386" t="s">
        <v>105</v>
      </c>
      <c r="BU386">
        <v>216</v>
      </c>
      <c r="BV386">
        <v>231</v>
      </c>
      <c r="BW386">
        <v>0</v>
      </c>
      <c r="BX386">
        <v>0</v>
      </c>
      <c r="BY386">
        <v>0</v>
      </c>
      <c r="BZ386">
        <v>0</v>
      </c>
      <c r="CA386" t="s">
        <v>83</v>
      </c>
      <c r="CB386" t="s">
        <v>83</v>
      </c>
      <c r="CC386" t="s">
        <v>83</v>
      </c>
      <c r="CD386">
        <v>0</v>
      </c>
      <c r="CE386">
        <v>6</v>
      </c>
      <c r="CF386">
        <v>2007</v>
      </c>
      <c r="CG386" t="str">
        <f t="shared" si="41"/>
        <v>6/2007</v>
      </c>
      <c r="CH386" t="s">
        <v>110</v>
      </c>
      <c r="CI386" t="s">
        <v>111</v>
      </c>
      <c r="CJ386" s="1">
        <v>240000</v>
      </c>
    </row>
    <row r="387" spans="1:88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 t="str">
        <f t="shared" ref="U387:U450" si="44">IF($T387&gt;=2010, "2010's", IF($T387&gt;=2000, "2000's", IF($T387&gt;=1990, "90's", IF($T387&gt;=1980, "80's", IF($T387&gt;=1970, "70's", IF($T387&gt;=1960, "60's", IF($T387&gt;=1950, "50's", IF($T387&gt;=1940, "40's", IF($T387&gt;=1930, "30's", IF($T387&gt;=1920, "20's", IF($T387&gt;1910, "10's", IF($T387&gt;=1900, "1900's", IF($T387&gt;=1890, "1890's", IF($T387&gt;=1880, "1880's", "1870's"))))))))))))))</f>
        <v>2000's</v>
      </c>
      <c r="V387">
        <v>2005</v>
      </c>
      <c r="W387">
        <f t="shared" si="42"/>
        <v>1</v>
      </c>
      <c r="X387" t="str">
        <f t="shared" si="43"/>
        <v>Y</v>
      </c>
      <c r="Y387" t="str">
        <f t="shared" ref="Y387:Y450" si="45">IF($V387&gt;2004, "Y", "N")</f>
        <v>Y</v>
      </c>
      <c r="Z387" t="str">
        <f t="shared" ref="Z387:Z450" si="46">IF($V387&gt;1999, "Y", "N")</f>
        <v>Y</v>
      </c>
      <c r="AA387" t="str">
        <f t="shared" ref="AA387:AA450" si="47">IF($V387&gt;1994, "Y", "N")</f>
        <v>Y</v>
      </c>
      <c r="AB387" t="s">
        <v>93</v>
      </c>
      <c r="AC387" t="s">
        <v>94</v>
      </c>
      <c r="AD387" t="s">
        <v>95</v>
      </c>
      <c r="AE387" t="s">
        <v>95</v>
      </c>
      <c r="AF387" t="s">
        <v>96</v>
      </c>
      <c r="AG387">
        <v>16</v>
      </c>
      <c r="AH387" t="s">
        <v>97</v>
      </c>
      <c r="AI387" t="s">
        <v>98</v>
      </c>
      <c r="AJ387" t="s">
        <v>99</v>
      </c>
      <c r="AK387" t="s">
        <v>97</v>
      </c>
      <c r="AL387" t="s">
        <v>98</v>
      </c>
      <c r="AM387" t="s">
        <v>100</v>
      </c>
      <c r="AN387" t="s">
        <v>101</v>
      </c>
      <c r="AO387">
        <v>24</v>
      </c>
      <c r="AP387" t="s">
        <v>102</v>
      </c>
      <c r="AQ387">
        <v>0</v>
      </c>
      <c r="AR387">
        <v>1232</v>
      </c>
      <c r="AS387">
        <v>1256</v>
      </c>
      <c r="AT387" t="s">
        <v>103</v>
      </c>
      <c r="AU387" t="s">
        <v>104</v>
      </c>
      <c r="AV387" t="s">
        <v>105</v>
      </c>
      <c r="AW387" t="s">
        <v>106</v>
      </c>
      <c r="AX387">
        <v>1269</v>
      </c>
      <c r="AY387">
        <v>0</v>
      </c>
      <c r="AZ387">
        <v>0</v>
      </c>
      <c r="BA387">
        <v>1269</v>
      </c>
      <c r="BB387">
        <v>0</v>
      </c>
      <c r="BC387">
        <v>0</v>
      </c>
      <c r="BD387">
        <v>2</v>
      </c>
      <c r="BE387">
        <v>0</v>
      </c>
      <c r="BF387">
        <v>2</v>
      </c>
      <c r="BG387">
        <v>1</v>
      </c>
      <c r="BH387" t="s">
        <v>97</v>
      </c>
      <c r="BI387">
        <v>6</v>
      </c>
      <c r="BJ387" t="s">
        <v>107</v>
      </c>
      <c r="BK387">
        <v>1</v>
      </c>
      <c r="BL387" t="s">
        <v>98</v>
      </c>
      <c r="BM387" t="s">
        <v>108</v>
      </c>
      <c r="BN387">
        <v>2004</v>
      </c>
      <c r="BO387" t="s">
        <v>157</v>
      </c>
      <c r="BP387">
        <v>2</v>
      </c>
      <c r="BQ387">
        <v>430</v>
      </c>
      <c r="BR387" t="s">
        <v>98</v>
      </c>
      <c r="BS387" t="s">
        <v>98</v>
      </c>
      <c r="BT387" t="s">
        <v>105</v>
      </c>
      <c r="BU387">
        <v>146</v>
      </c>
      <c r="BV387">
        <v>20</v>
      </c>
      <c r="BW387">
        <v>0</v>
      </c>
      <c r="BX387">
        <v>0</v>
      </c>
      <c r="BY387">
        <v>144</v>
      </c>
      <c r="BZ387">
        <v>0</v>
      </c>
      <c r="CA387" t="s">
        <v>83</v>
      </c>
      <c r="CB387" t="s">
        <v>83</v>
      </c>
      <c r="CC387" t="s">
        <v>83</v>
      </c>
      <c r="CD387">
        <v>0</v>
      </c>
      <c r="CE387">
        <v>4</v>
      </c>
      <c r="CF387">
        <v>2010</v>
      </c>
      <c r="CG387" t="str">
        <f t="shared" ref="CG387:CG450" si="48">_xlfn.CONCAT(CE387, "/",CF387)</f>
        <v>4/2010</v>
      </c>
      <c r="CH387" t="s">
        <v>110</v>
      </c>
      <c r="CI387" t="s">
        <v>111</v>
      </c>
      <c r="CJ387" s="1">
        <v>192000</v>
      </c>
    </row>
    <row r="388" spans="1:88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 t="str">
        <f t="shared" si="44"/>
        <v>1900's</v>
      </c>
      <c r="V388">
        <v>1996</v>
      </c>
      <c r="W388">
        <f t="shared" si="42"/>
        <v>86</v>
      </c>
      <c r="X388" t="str">
        <f t="shared" si="43"/>
        <v>Y</v>
      </c>
      <c r="Y388" t="str">
        <f t="shared" si="45"/>
        <v>N</v>
      </c>
      <c r="Z388" t="str">
        <f t="shared" si="46"/>
        <v>N</v>
      </c>
      <c r="AA388" t="str">
        <f t="shared" si="47"/>
        <v>Y</v>
      </c>
      <c r="AB388" t="s">
        <v>184</v>
      </c>
      <c r="AC388" t="s">
        <v>94</v>
      </c>
      <c r="AD388" t="s">
        <v>124</v>
      </c>
      <c r="AE388" t="s">
        <v>95</v>
      </c>
      <c r="AF388" t="s">
        <v>117</v>
      </c>
      <c r="AG388">
        <v>0</v>
      </c>
      <c r="AH388" t="s">
        <v>98</v>
      </c>
      <c r="AI388" t="s">
        <v>147</v>
      </c>
      <c r="AJ388" t="s">
        <v>99</v>
      </c>
      <c r="AK388" t="s">
        <v>98</v>
      </c>
      <c r="AL388" t="s">
        <v>98</v>
      </c>
      <c r="AM388" t="s">
        <v>100</v>
      </c>
      <c r="AN388" t="s">
        <v>102</v>
      </c>
      <c r="AO388">
        <v>0</v>
      </c>
      <c r="AP388" t="s">
        <v>102</v>
      </c>
      <c r="AQ388">
        <v>0</v>
      </c>
      <c r="AR388">
        <v>658</v>
      </c>
      <c r="AS388">
        <v>658</v>
      </c>
      <c r="AT388" t="s">
        <v>103</v>
      </c>
      <c r="AU388" t="s">
        <v>98</v>
      </c>
      <c r="AV388" t="s">
        <v>105</v>
      </c>
      <c r="AW388" t="s">
        <v>106</v>
      </c>
      <c r="AX388">
        <v>658</v>
      </c>
      <c r="AY388">
        <v>526</v>
      </c>
      <c r="AZ388">
        <v>0</v>
      </c>
      <c r="BA388">
        <v>1184</v>
      </c>
      <c r="BB388">
        <v>0</v>
      </c>
      <c r="BC388">
        <v>0</v>
      </c>
      <c r="BD388">
        <v>1</v>
      </c>
      <c r="BE388">
        <v>0</v>
      </c>
      <c r="BF388">
        <v>5</v>
      </c>
      <c r="BG388">
        <v>1</v>
      </c>
      <c r="BH388" t="s">
        <v>98</v>
      </c>
      <c r="BI388">
        <v>8</v>
      </c>
      <c r="BJ388" t="s">
        <v>107</v>
      </c>
      <c r="BK388">
        <v>0</v>
      </c>
      <c r="BL388" t="s">
        <v>83</v>
      </c>
      <c r="BM388" t="s">
        <v>83</v>
      </c>
      <c r="BN388" t="s">
        <v>83</v>
      </c>
      <c r="BO388" t="s">
        <v>83</v>
      </c>
      <c r="BP388">
        <v>0</v>
      </c>
      <c r="BQ388">
        <v>0</v>
      </c>
      <c r="BR388" t="s">
        <v>83</v>
      </c>
      <c r="BS388" t="s">
        <v>83</v>
      </c>
      <c r="BT388" t="s">
        <v>177</v>
      </c>
      <c r="BU388">
        <v>0</v>
      </c>
      <c r="BV388">
        <v>151</v>
      </c>
      <c r="BW388">
        <v>0</v>
      </c>
      <c r="BX388">
        <v>0</v>
      </c>
      <c r="BY388">
        <v>0</v>
      </c>
      <c r="BZ388">
        <v>0</v>
      </c>
      <c r="CA388" t="s">
        <v>83</v>
      </c>
      <c r="CB388" t="s">
        <v>83</v>
      </c>
      <c r="CC388" t="s">
        <v>83</v>
      </c>
      <c r="CD388">
        <v>0</v>
      </c>
      <c r="CE388">
        <v>5</v>
      </c>
      <c r="CF388">
        <v>2006</v>
      </c>
      <c r="CG388" t="str">
        <f t="shared" si="48"/>
        <v>5/2006</v>
      </c>
      <c r="CH388" t="s">
        <v>110</v>
      </c>
      <c r="CI388" t="s">
        <v>188</v>
      </c>
      <c r="CJ388" s="1">
        <v>81000</v>
      </c>
    </row>
    <row r="389" spans="1:88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 t="str">
        <f t="shared" si="44"/>
        <v>70's</v>
      </c>
      <c r="V389">
        <v>1976</v>
      </c>
      <c r="W389">
        <f t="shared" si="42"/>
        <v>0</v>
      </c>
      <c r="X389" t="str">
        <f t="shared" si="43"/>
        <v>N</v>
      </c>
      <c r="Y389" t="str">
        <f t="shared" si="45"/>
        <v>N</v>
      </c>
      <c r="Z389" t="str">
        <f t="shared" si="46"/>
        <v>N</v>
      </c>
      <c r="AA389" t="str">
        <f t="shared" si="47"/>
        <v>N</v>
      </c>
      <c r="AB389" t="s">
        <v>152</v>
      </c>
      <c r="AC389" t="s">
        <v>94</v>
      </c>
      <c r="AD389" t="s">
        <v>116</v>
      </c>
      <c r="AE389" t="s">
        <v>116</v>
      </c>
      <c r="AF389" t="s">
        <v>96</v>
      </c>
      <c r="AG389">
        <v>255</v>
      </c>
      <c r="AH389" t="s">
        <v>98</v>
      </c>
      <c r="AI389" t="s">
        <v>98</v>
      </c>
      <c r="AJ389" t="s">
        <v>118</v>
      </c>
      <c r="AK389" t="s">
        <v>98</v>
      </c>
      <c r="AL389" t="s">
        <v>98</v>
      </c>
      <c r="AM389" t="s">
        <v>130</v>
      </c>
      <c r="AN389" t="s">
        <v>119</v>
      </c>
      <c r="AO389">
        <v>631</v>
      </c>
      <c r="AP389" t="s">
        <v>102</v>
      </c>
      <c r="AQ389">
        <v>0</v>
      </c>
      <c r="AR389">
        <v>410</v>
      </c>
      <c r="AS389">
        <v>1041</v>
      </c>
      <c r="AT389" t="s">
        <v>103</v>
      </c>
      <c r="AU389" t="s">
        <v>104</v>
      </c>
      <c r="AV389" t="s">
        <v>105</v>
      </c>
      <c r="AW389" t="s">
        <v>106</v>
      </c>
      <c r="AX389">
        <v>1125</v>
      </c>
      <c r="AY389">
        <v>0</v>
      </c>
      <c r="AZ389">
        <v>0</v>
      </c>
      <c r="BA389">
        <v>1125</v>
      </c>
      <c r="BB389">
        <v>1</v>
      </c>
      <c r="BC389">
        <v>0</v>
      </c>
      <c r="BD389">
        <v>1</v>
      </c>
      <c r="BE389">
        <v>0</v>
      </c>
      <c r="BF389">
        <v>3</v>
      </c>
      <c r="BG389">
        <v>1</v>
      </c>
      <c r="BH389" t="s">
        <v>98</v>
      </c>
      <c r="BI389">
        <v>6</v>
      </c>
      <c r="BJ389" t="s">
        <v>107</v>
      </c>
      <c r="BK389">
        <v>1</v>
      </c>
      <c r="BL389" t="s">
        <v>147</v>
      </c>
      <c r="BM389" t="s">
        <v>127</v>
      </c>
      <c r="BN389">
        <v>1977</v>
      </c>
      <c r="BO389" t="s">
        <v>102</v>
      </c>
      <c r="BP389">
        <v>1</v>
      </c>
      <c r="BQ389">
        <v>352</v>
      </c>
      <c r="BR389" t="s">
        <v>98</v>
      </c>
      <c r="BS389" t="s">
        <v>98</v>
      </c>
      <c r="BT389" t="s">
        <v>105</v>
      </c>
      <c r="BU389">
        <v>296</v>
      </c>
      <c r="BV389">
        <v>0</v>
      </c>
      <c r="BW389">
        <v>0</v>
      </c>
      <c r="BX389">
        <v>0</v>
      </c>
      <c r="BY389">
        <v>0</v>
      </c>
      <c r="BZ389">
        <v>0</v>
      </c>
      <c r="CA389" t="s">
        <v>83</v>
      </c>
      <c r="CB389" t="s">
        <v>163</v>
      </c>
      <c r="CC389" t="s">
        <v>83</v>
      </c>
      <c r="CD389">
        <v>0</v>
      </c>
      <c r="CE389">
        <v>10</v>
      </c>
      <c r="CF389">
        <v>2009</v>
      </c>
      <c r="CG389" t="str">
        <f t="shared" si="48"/>
        <v>10/2009</v>
      </c>
      <c r="CH389" t="s">
        <v>110</v>
      </c>
      <c r="CI389" t="s">
        <v>128</v>
      </c>
      <c r="CJ389" s="1">
        <v>125000</v>
      </c>
    </row>
    <row r="390" spans="1:88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 t="str">
        <f t="shared" si="44"/>
        <v>90's</v>
      </c>
      <c r="V390">
        <v>2000</v>
      </c>
      <c r="W390">
        <f t="shared" si="42"/>
        <v>1</v>
      </c>
      <c r="X390" t="str">
        <f t="shared" si="43"/>
        <v>Y</v>
      </c>
      <c r="Y390" t="str">
        <f t="shared" si="45"/>
        <v>N</v>
      </c>
      <c r="Z390" t="str">
        <f t="shared" si="46"/>
        <v>Y</v>
      </c>
      <c r="AA390" t="str">
        <f t="shared" si="47"/>
        <v>Y</v>
      </c>
      <c r="AB390" t="s">
        <v>93</v>
      </c>
      <c r="AC390" t="s">
        <v>94</v>
      </c>
      <c r="AD390" t="s">
        <v>95</v>
      </c>
      <c r="AE390" t="s">
        <v>95</v>
      </c>
      <c r="AF390" t="s">
        <v>96</v>
      </c>
      <c r="AG390">
        <v>125</v>
      </c>
      <c r="AH390" t="s">
        <v>97</v>
      </c>
      <c r="AI390" t="s">
        <v>98</v>
      </c>
      <c r="AJ390" t="s">
        <v>99</v>
      </c>
      <c r="AK390" t="s">
        <v>97</v>
      </c>
      <c r="AL390" t="s">
        <v>98</v>
      </c>
      <c r="AM390" t="s">
        <v>100</v>
      </c>
      <c r="AN390" t="s">
        <v>102</v>
      </c>
      <c r="AO390">
        <v>0</v>
      </c>
      <c r="AP390" t="s">
        <v>102</v>
      </c>
      <c r="AQ390">
        <v>0</v>
      </c>
      <c r="AR390">
        <v>1468</v>
      </c>
      <c r="AS390">
        <v>1468</v>
      </c>
      <c r="AT390" t="s">
        <v>103</v>
      </c>
      <c r="AU390" t="s">
        <v>104</v>
      </c>
      <c r="AV390" t="s">
        <v>105</v>
      </c>
      <c r="AW390" t="s">
        <v>106</v>
      </c>
      <c r="AX390">
        <v>1479</v>
      </c>
      <c r="AY390">
        <v>0</v>
      </c>
      <c r="AZ390">
        <v>0</v>
      </c>
      <c r="BA390">
        <v>1479</v>
      </c>
      <c r="BB390">
        <v>0</v>
      </c>
      <c r="BC390">
        <v>0</v>
      </c>
      <c r="BD390">
        <v>2</v>
      </c>
      <c r="BE390">
        <v>0</v>
      </c>
      <c r="BF390">
        <v>3</v>
      </c>
      <c r="BG390">
        <v>1</v>
      </c>
      <c r="BH390" t="s">
        <v>97</v>
      </c>
      <c r="BI390">
        <v>6</v>
      </c>
      <c r="BJ390" t="s">
        <v>107</v>
      </c>
      <c r="BK390">
        <v>0</v>
      </c>
      <c r="BL390" t="s">
        <v>83</v>
      </c>
      <c r="BM390" t="s">
        <v>108</v>
      </c>
      <c r="BN390">
        <v>1999</v>
      </c>
      <c r="BO390" t="s">
        <v>109</v>
      </c>
      <c r="BP390">
        <v>2</v>
      </c>
      <c r="BQ390">
        <v>577</v>
      </c>
      <c r="BR390" t="s">
        <v>98</v>
      </c>
      <c r="BS390" t="s">
        <v>98</v>
      </c>
      <c r="BT390" t="s">
        <v>105</v>
      </c>
      <c r="BU390">
        <v>120</v>
      </c>
      <c r="BV390">
        <v>25</v>
      </c>
      <c r="BW390">
        <v>0</v>
      </c>
      <c r="BX390">
        <v>0</v>
      </c>
      <c r="BY390">
        <v>0</v>
      </c>
      <c r="BZ390">
        <v>0</v>
      </c>
      <c r="CA390" t="s">
        <v>83</v>
      </c>
      <c r="CB390" t="s">
        <v>83</v>
      </c>
      <c r="CC390" t="s">
        <v>83</v>
      </c>
      <c r="CD390">
        <v>0</v>
      </c>
      <c r="CE390">
        <v>7</v>
      </c>
      <c r="CF390">
        <v>2008</v>
      </c>
      <c r="CG390" t="str">
        <f t="shared" si="48"/>
        <v>7/2008</v>
      </c>
      <c r="CH390" t="s">
        <v>110</v>
      </c>
      <c r="CI390" t="s">
        <v>111</v>
      </c>
      <c r="CJ390" s="1">
        <v>191000</v>
      </c>
    </row>
    <row r="391" spans="1:88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 t="str">
        <f t="shared" si="44"/>
        <v>2000's</v>
      </c>
      <c r="V391">
        <v>2008</v>
      </c>
      <c r="W391">
        <f t="shared" si="42"/>
        <v>1</v>
      </c>
      <c r="X391" t="str">
        <f t="shared" si="43"/>
        <v>Y</v>
      </c>
      <c r="Y391" t="str">
        <f t="shared" si="45"/>
        <v>Y</v>
      </c>
      <c r="Z391" t="str">
        <f t="shared" si="46"/>
        <v>Y</v>
      </c>
      <c r="AA391" t="str">
        <f t="shared" si="47"/>
        <v>Y</v>
      </c>
      <c r="AB391" t="s">
        <v>93</v>
      </c>
      <c r="AC391" t="s">
        <v>94</v>
      </c>
      <c r="AD391" t="s">
        <v>95</v>
      </c>
      <c r="AE391" t="s">
        <v>95</v>
      </c>
      <c r="AF391" t="s">
        <v>137</v>
      </c>
      <c r="AG391">
        <v>272</v>
      </c>
      <c r="AH391" t="s">
        <v>104</v>
      </c>
      <c r="AI391" t="s">
        <v>98</v>
      </c>
      <c r="AJ391" t="s">
        <v>99</v>
      </c>
      <c r="AK391" t="s">
        <v>104</v>
      </c>
      <c r="AL391" t="s">
        <v>98</v>
      </c>
      <c r="AM391" t="s">
        <v>130</v>
      </c>
      <c r="AN391" t="s">
        <v>101</v>
      </c>
      <c r="AO391">
        <v>1280</v>
      </c>
      <c r="AP391" t="s">
        <v>102</v>
      </c>
      <c r="AQ391">
        <v>0</v>
      </c>
      <c r="AR391">
        <v>402</v>
      </c>
      <c r="AS391">
        <v>1682</v>
      </c>
      <c r="AT391" t="s">
        <v>103</v>
      </c>
      <c r="AU391" t="s">
        <v>104</v>
      </c>
      <c r="AV391" t="s">
        <v>105</v>
      </c>
      <c r="AW391" t="s">
        <v>106</v>
      </c>
      <c r="AX391">
        <v>1742</v>
      </c>
      <c r="AY391">
        <v>590</v>
      </c>
      <c r="AZ391">
        <v>0</v>
      </c>
      <c r="BA391">
        <v>2332</v>
      </c>
      <c r="BB391">
        <v>1</v>
      </c>
      <c r="BC391">
        <v>0</v>
      </c>
      <c r="BD391">
        <v>2</v>
      </c>
      <c r="BE391">
        <v>1</v>
      </c>
      <c r="BF391">
        <v>3</v>
      </c>
      <c r="BG391">
        <v>1</v>
      </c>
      <c r="BH391" t="s">
        <v>104</v>
      </c>
      <c r="BI391">
        <v>9</v>
      </c>
      <c r="BJ391" t="s">
        <v>107</v>
      </c>
      <c r="BK391">
        <v>1</v>
      </c>
      <c r="BL391" t="s">
        <v>104</v>
      </c>
      <c r="BM391" t="s">
        <v>156</v>
      </c>
      <c r="BN391">
        <v>2008</v>
      </c>
      <c r="BO391" t="s">
        <v>157</v>
      </c>
      <c r="BP391">
        <v>3</v>
      </c>
      <c r="BQ391">
        <v>846</v>
      </c>
      <c r="BR391" t="s">
        <v>98</v>
      </c>
      <c r="BS391" t="s">
        <v>98</v>
      </c>
      <c r="BT391" t="s">
        <v>105</v>
      </c>
      <c r="BU391">
        <v>196</v>
      </c>
      <c r="BV391">
        <v>134</v>
      </c>
      <c r="BW391">
        <v>0</v>
      </c>
      <c r="BX391">
        <v>0</v>
      </c>
      <c r="BY391">
        <v>0</v>
      </c>
      <c r="BZ391">
        <v>0</v>
      </c>
      <c r="CA391" t="s">
        <v>83</v>
      </c>
      <c r="CB391" t="s">
        <v>83</v>
      </c>
      <c r="CC391" t="s">
        <v>83</v>
      </c>
      <c r="CD391">
        <v>0</v>
      </c>
      <c r="CE391">
        <v>8</v>
      </c>
      <c r="CF391">
        <v>2008</v>
      </c>
      <c r="CG391" t="str">
        <f t="shared" si="48"/>
        <v>8/2008</v>
      </c>
      <c r="CH391" t="s">
        <v>158</v>
      </c>
      <c r="CI391" t="s">
        <v>159</v>
      </c>
      <c r="CJ391" s="1">
        <v>426000</v>
      </c>
    </row>
    <row r="392" spans="1:88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 t="str">
        <f t="shared" si="44"/>
        <v>1900's</v>
      </c>
      <c r="V392">
        <v>1950</v>
      </c>
      <c r="W392">
        <f t="shared" si="42"/>
        <v>50</v>
      </c>
      <c r="X392" t="str">
        <f t="shared" si="43"/>
        <v>Y</v>
      </c>
      <c r="Y392" t="str">
        <f t="shared" si="45"/>
        <v>N</v>
      </c>
      <c r="Z392" t="str">
        <f t="shared" si="46"/>
        <v>N</v>
      </c>
      <c r="AA392" t="str">
        <f t="shared" si="47"/>
        <v>N</v>
      </c>
      <c r="AB392" t="s">
        <v>93</v>
      </c>
      <c r="AC392" t="s">
        <v>94</v>
      </c>
      <c r="AD392" t="s">
        <v>116</v>
      </c>
      <c r="AE392" t="s">
        <v>116</v>
      </c>
      <c r="AF392" t="s">
        <v>117</v>
      </c>
      <c r="AG392">
        <v>0</v>
      </c>
      <c r="AH392" t="s">
        <v>98</v>
      </c>
      <c r="AI392" t="s">
        <v>98</v>
      </c>
      <c r="AJ392" t="s">
        <v>126</v>
      </c>
      <c r="AK392" t="s">
        <v>98</v>
      </c>
      <c r="AL392" t="s">
        <v>97</v>
      </c>
      <c r="AM392" t="s">
        <v>100</v>
      </c>
      <c r="AN392" t="s">
        <v>153</v>
      </c>
      <c r="AO392">
        <v>241</v>
      </c>
      <c r="AP392" t="s">
        <v>141</v>
      </c>
      <c r="AQ392">
        <v>391</v>
      </c>
      <c r="AR392">
        <v>229</v>
      </c>
      <c r="AS392">
        <v>861</v>
      </c>
      <c r="AT392" t="s">
        <v>103</v>
      </c>
      <c r="AU392" t="s">
        <v>104</v>
      </c>
      <c r="AV392" t="s">
        <v>105</v>
      </c>
      <c r="AW392" t="s">
        <v>106</v>
      </c>
      <c r="AX392">
        <v>961</v>
      </c>
      <c r="AY392">
        <v>406</v>
      </c>
      <c r="AZ392">
        <v>0</v>
      </c>
      <c r="BA392">
        <v>1367</v>
      </c>
      <c r="BB392">
        <v>1</v>
      </c>
      <c r="BC392">
        <v>0</v>
      </c>
      <c r="BD392">
        <v>1</v>
      </c>
      <c r="BE392">
        <v>0</v>
      </c>
      <c r="BF392">
        <v>4</v>
      </c>
      <c r="BG392">
        <v>1</v>
      </c>
      <c r="BH392" t="s">
        <v>98</v>
      </c>
      <c r="BI392">
        <v>7</v>
      </c>
      <c r="BJ392" t="s">
        <v>107</v>
      </c>
      <c r="BK392">
        <v>0</v>
      </c>
      <c r="BL392" t="s">
        <v>83</v>
      </c>
      <c r="BM392" t="s">
        <v>127</v>
      </c>
      <c r="BN392">
        <v>1978</v>
      </c>
      <c r="BO392" t="s">
        <v>102</v>
      </c>
      <c r="BP392">
        <v>1</v>
      </c>
      <c r="BQ392">
        <v>384</v>
      </c>
      <c r="BR392" t="s">
        <v>98</v>
      </c>
      <c r="BS392" t="s">
        <v>98</v>
      </c>
      <c r="BT392" t="s">
        <v>105</v>
      </c>
      <c r="BU392">
        <v>0</v>
      </c>
      <c r="BV392">
        <v>130</v>
      </c>
      <c r="BW392">
        <v>112</v>
      </c>
      <c r="BX392">
        <v>0</v>
      </c>
      <c r="BY392">
        <v>0</v>
      </c>
      <c r="BZ392">
        <v>0</v>
      </c>
      <c r="CA392" t="s">
        <v>83</v>
      </c>
      <c r="CB392" t="s">
        <v>134</v>
      </c>
      <c r="CC392" t="s">
        <v>83</v>
      </c>
      <c r="CD392">
        <v>0</v>
      </c>
      <c r="CE392">
        <v>4</v>
      </c>
      <c r="CF392">
        <v>2008</v>
      </c>
      <c r="CG392" t="str">
        <f t="shared" si="48"/>
        <v>4/2008</v>
      </c>
      <c r="CH392" t="s">
        <v>110</v>
      </c>
      <c r="CI392" t="s">
        <v>111</v>
      </c>
      <c r="CJ392" s="1">
        <v>119000</v>
      </c>
    </row>
    <row r="393" spans="1:88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 t="str">
        <f t="shared" si="44"/>
        <v>2000's</v>
      </c>
      <c r="V393">
        <v>2002</v>
      </c>
      <c r="W393">
        <f t="shared" si="42"/>
        <v>1</v>
      </c>
      <c r="X393" t="str">
        <f t="shared" si="43"/>
        <v>Y</v>
      </c>
      <c r="Y393" t="str">
        <f t="shared" si="45"/>
        <v>N</v>
      </c>
      <c r="Z393" t="str">
        <f t="shared" si="46"/>
        <v>Y</v>
      </c>
      <c r="AA393" t="str">
        <f t="shared" si="47"/>
        <v>Y</v>
      </c>
      <c r="AB393" t="s">
        <v>93</v>
      </c>
      <c r="AC393" t="s">
        <v>94</v>
      </c>
      <c r="AD393" t="s">
        <v>95</v>
      </c>
      <c r="AE393" t="s">
        <v>95</v>
      </c>
      <c r="AF393" t="s">
        <v>117</v>
      </c>
      <c r="AG393">
        <v>0</v>
      </c>
      <c r="AH393" t="s">
        <v>98</v>
      </c>
      <c r="AI393" t="s">
        <v>98</v>
      </c>
      <c r="AJ393" t="s">
        <v>99</v>
      </c>
      <c r="AK393" t="s">
        <v>104</v>
      </c>
      <c r="AL393" t="s">
        <v>98</v>
      </c>
      <c r="AM393" t="s">
        <v>100</v>
      </c>
      <c r="AN393" t="s">
        <v>119</v>
      </c>
      <c r="AO393">
        <v>690</v>
      </c>
      <c r="AP393" t="s">
        <v>102</v>
      </c>
      <c r="AQ393">
        <v>0</v>
      </c>
      <c r="AR393">
        <v>114</v>
      </c>
      <c r="AS393">
        <v>804</v>
      </c>
      <c r="AT393" t="s">
        <v>103</v>
      </c>
      <c r="AU393" t="s">
        <v>104</v>
      </c>
      <c r="AV393" t="s">
        <v>105</v>
      </c>
      <c r="AW393" t="s">
        <v>106</v>
      </c>
      <c r="AX393">
        <v>804</v>
      </c>
      <c r="AY393">
        <v>1157</v>
      </c>
      <c r="AZ393">
        <v>0</v>
      </c>
      <c r="BA393">
        <v>1961</v>
      </c>
      <c r="BB393">
        <v>1</v>
      </c>
      <c r="BC393">
        <v>0</v>
      </c>
      <c r="BD393">
        <v>2</v>
      </c>
      <c r="BE393">
        <v>1</v>
      </c>
      <c r="BF393">
        <v>3</v>
      </c>
      <c r="BG393">
        <v>1</v>
      </c>
      <c r="BH393" t="s">
        <v>97</v>
      </c>
      <c r="BI393">
        <v>7</v>
      </c>
      <c r="BJ393" t="s">
        <v>107</v>
      </c>
      <c r="BK393">
        <v>1</v>
      </c>
      <c r="BL393" t="s">
        <v>98</v>
      </c>
      <c r="BM393" t="s">
        <v>156</v>
      </c>
      <c r="BN393">
        <v>2001</v>
      </c>
      <c r="BO393" t="s">
        <v>157</v>
      </c>
      <c r="BP393">
        <v>2</v>
      </c>
      <c r="BQ393">
        <v>560</v>
      </c>
      <c r="BR393" t="s">
        <v>98</v>
      </c>
      <c r="BS393" t="s">
        <v>98</v>
      </c>
      <c r="BT393" t="s">
        <v>105</v>
      </c>
      <c r="BU393">
        <v>125</v>
      </c>
      <c r="BV393">
        <v>192</v>
      </c>
      <c r="BW393">
        <v>0</v>
      </c>
      <c r="BX393">
        <v>0</v>
      </c>
      <c r="BY393">
        <v>0</v>
      </c>
      <c r="BZ393">
        <v>0</v>
      </c>
      <c r="CA393" t="s">
        <v>83</v>
      </c>
      <c r="CB393" t="s">
        <v>83</v>
      </c>
      <c r="CC393" t="s">
        <v>83</v>
      </c>
      <c r="CD393">
        <v>0</v>
      </c>
      <c r="CE393">
        <v>6</v>
      </c>
      <c r="CF393">
        <v>2009</v>
      </c>
      <c r="CG393" t="str">
        <f t="shared" si="48"/>
        <v>6/2009</v>
      </c>
      <c r="CH393" t="s">
        <v>110</v>
      </c>
      <c r="CI393" t="s">
        <v>111</v>
      </c>
      <c r="CJ393" s="1">
        <v>215000</v>
      </c>
    </row>
    <row r="394" spans="1:88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 t="str">
        <f t="shared" si="44"/>
        <v>50's</v>
      </c>
      <c r="V394">
        <v>1959</v>
      </c>
      <c r="W394">
        <f t="shared" si="42"/>
        <v>0</v>
      </c>
      <c r="X394" t="str">
        <f t="shared" si="43"/>
        <v>N</v>
      </c>
      <c r="Y394" t="str">
        <f t="shared" si="45"/>
        <v>N</v>
      </c>
      <c r="Z394" t="str">
        <f t="shared" si="46"/>
        <v>N</v>
      </c>
      <c r="AA394" t="str">
        <f t="shared" si="47"/>
        <v>N</v>
      </c>
      <c r="AB394" t="s">
        <v>93</v>
      </c>
      <c r="AC394" t="s">
        <v>94</v>
      </c>
      <c r="AD394" t="s">
        <v>116</v>
      </c>
      <c r="AE394" t="s">
        <v>116</v>
      </c>
      <c r="AF394" t="s">
        <v>117</v>
      </c>
      <c r="AG394">
        <v>0</v>
      </c>
      <c r="AH394" t="s">
        <v>98</v>
      </c>
      <c r="AI394" t="s">
        <v>98</v>
      </c>
      <c r="AJ394" t="s">
        <v>168</v>
      </c>
      <c r="AK394" t="s">
        <v>83</v>
      </c>
      <c r="AL394" t="s">
        <v>83</v>
      </c>
      <c r="AM394" t="s">
        <v>83</v>
      </c>
      <c r="AN394" t="s">
        <v>83</v>
      </c>
      <c r="AO394">
        <v>0</v>
      </c>
      <c r="AP394" t="s">
        <v>83</v>
      </c>
      <c r="AQ394">
        <v>0</v>
      </c>
      <c r="AR394">
        <v>0</v>
      </c>
      <c r="AS394">
        <v>0</v>
      </c>
      <c r="AT394" t="s">
        <v>103</v>
      </c>
      <c r="AU394" t="s">
        <v>98</v>
      </c>
      <c r="AV394" t="s">
        <v>105</v>
      </c>
      <c r="AW394" t="s">
        <v>106</v>
      </c>
      <c r="AX394">
        <v>882</v>
      </c>
      <c r="AY394">
        <v>0</v>
      </c>
      <c r="AZ394">
        <v>0</v>
      </c>
      <c r="BA394">
        <v>882</v>
      </c>
      <c r="BB394">
        <v>0</v>
      </c>
      <c r="BC394">
        <v>0</v>
      </c>
      <c r="BD394">
        <v>1</v>
      </c>
      <c r="BE394">
        <v>0</v>
      </c>
      <c r="BF394">
        <v>3</v>
      </c>
      <c r="BG394">
        <v>1</v>
      </c>
      <c r="BH394" t="s">
        <v>98</v>
      </c>
      <c r="BI394">
        <v>5</v>
      </c>
      <c r="BJ394" t="s">
        <v>107</v>
      </c>
      <c r="BK394">
        <v>0</v>
      </c>
      <c r="BL394" t="s">
        <v>83</v>
      </c>
      <c r="BM394" t="s">
        <v>108</v>
      </c>
      <c r="BN394">
        <v>1959</v>
      </c>
      <c r="BO394" t="s">
        <v>109</v>
      </c>
      <c r="BP394">
        <v>1</v>
      </c>
      <c r="BQ394">
        <v>294</v>
      </c>
      <c r="BR394" t="s">
        <v>98</v>
      </c>
      <c r="BS394" t="s">
        <v>98</v>
      </c>
      <c r="BT394" t="s">
        <v>105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 t="s">
        <v>83</v>
      </c>
      <c r="CB394" t="s">
        <v>134</v>
      </c>
      <c r="CC394" t="s">
        <v>135</v>
      </c>
      <c r="CD394">
        <v>1200</v>
      </c>
      <c r="CE394">
        <v>7</v>
      </c>
      <c r="CF394">
        <v>2007</v>
      </c>
      <c r="CG394" t="str">
        <f t="shared" si="48"/>
        <v>7/2007</v>
      </c>
      <c r="CH394" t="s">
        <v>110</v>
      </c>
      <c r="CI394" t="s">
        <v>111</v>
      </c>
      <c r="CJ394" s="1">
        <v>106500</v>
      </c>
    </row>
    <row r="395" spans="1:88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 t="str">
        <f t="shared" si="44"/>
        <v>40's</v>
      </c>
      <c r="V395">
        <v>1950</v>
      </c>
      <c r="W395">
        <f t="shared" si="42"/>
        <v>9</v>
      </c>
      <c r="X395" t="str">
        <f t="shared" si="43"/>
        <v>Y</v>
      </c>
      <c r="Y395" t="str">
        <f t="shared" si="45"/>
        <v>N</v>
      </c>
      <c r="Z395" t="str">
        <f t="shared" si="46"/>
        <v>N</v>
      </c>
      <c r="AA395" t="str">
        <f t="shared" si="47"/>
        <v>N</v>
      </c>
      <c r="AB395" t="s">
        <v>93</v>
      </c>
      <c r="AC395" t="s">
        <v>94</v>
      </c>
      <c r="AD395" t="s">
        <v>155</v>
      </c>
      <c r="AE395" t="s">
        <v>125</v>
      </c>
      <c r="AF395" t="s">
        <v>117</v>
      </c>
      <c r="AG395">
        <v>0</v>
      </c>
      <c r="AH395" t="s">
        <v>98</v>
      </c>
      <c r="AI395" t="s">
        <v>98</v>
      </c>
      <c r="AJ395" t="s">
        <v>118</v>
      </c>
      <c r="AK395" t="s">
        <v>98</v>
      </c>
      <c r="AL395" t="s">
        <v>98</v>
      </c>
      <c r="AM395" t="s">
        <v>100</v>
      </c>
      <c r="AN395" t="s">
        <v>153</v>
      </c>
      <c r="AO395">
        <v>266</v>
      </c>
      <c r="AP395" t="s">
        <v>102</v>
      </c>
      <c r="AQ395">
        <v>0</v>
      </c>
      <c r="AR395">
        <v>522</v>
      </c>
      <c r="AS395">
        <v>788</v>
      </c>
      <c r="AT395" t="s">
        <v>103</v>
      </c>
      <c r="AU395" t="s">
        <v>98</v>
      </c>
      <c r="AV395" t="s">
        <v>105</v>
      </c>
      <c r="AW395" t="s">
        <v>164</v>
      </c>
      <c r="AX395">
        <v>788</v>
      </c>
      <c r="AY395">
        <v>0</v>
      </c>
      <c r="AZ395">
        <v>0</v>
      </c>
      <c r="BA395">
        <v>788</v>
      </c>
      <c r="BB395">
        <v>0</v>
      </c>
      <c r="BC395">
        <v>0</v>
      </c>
      <c r="BD395">
        <v>1</v>
      </c>
      <c r="BE395">
        <v>0</v>
      </c>
      <c r="BF395">
        <v>2</v>
      </c>
      <c r="BG395">
        <v>1</v>
      </c>
      <c r="BH395" t="s">
        <v>98</v>
      </c>
      <c r="BI395">
        <v>4</v>
      </c>
      <c r="BJ395" t="s">
        <v>107</v>
      </c>
      <c r="BK395">
        <v>2</v>
      </c>
      <c r="BL395" t="s">
        <v>98</v>
      </c>
      <c r="BM395" t="s">
        <v>83</v>
      </c>
      <c r="BN395" t="s">
        <v>83</v>
      </c>
      <c r="BO395" t="s">
        <v>83</v>
      </c>
      <c r="BP395">
        <v>0</v>
      </c>
      <c r="BQ395">
        <v>0</v>
      </c>
      <c r="BR395" t="s">
        <v>83</v>
      </c>
      <c r="BS395" t="s">
        <v>83</v>
      </c>
      <c r="BT395" t="s">
        <v>105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 t="s">
        <v>83</v>
      </c>
      <c r="CB395" t="s">
        <v>163</v>
      </c>
      <c r="CC395" t="s">
        <v>83</v>
      </c>
      <c r="CD395">
        <v>0</v>
      </c>
      <c r="CE395">
        <v>4</v>
      </c>
      <c r="CF395">
        <v>2006</v>
      </c>
      <c r="CG395" t="str">
        <f t="shared" si="48"/>
        <v>4/2006</v>
      </c>
      <c r="CH395" t="s">
        <v>110</v>
      </c>
      <c r="CI395" t="s">
        <v>128</v>
      </c>
      <c r="CJ395" s="1">
        <v>100000</v>
      </c>
    </row>
    <row r="396" spans="1:88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 t="str">
        <f t="shared" si="44"/>
        <v>40's</v>
      </c>
      <c r="V396">
        <v>1950</v>
      </c>
      <c r="W396">
        <f t="shared" si="42"/>
        <v>10</v>
      </c>
      <c r="X396" t="str">
        <f t="shared" si="43"/>
        <v>Y</v>
      </c>
      <c r="Y396" t="str">
        <f t="shared" si="45"/>
        <v>N</v>
      </c>
      <c r="Z396" t="str">
        <f t="shared" si="46"/>
        <v>N</v>
      </c>
      <c r="AA396" t="str">
        <f t="shared" si="47"/>
        <v>N</v>
      </c>
      <c r="AB396" t="s">
        <v>93</v>
      </c>
      <c r="AC396" t="s">
        <v>94</v>
      </c>
      <c r="AD396" t="s">
        <v>116</v>
      </c>
      <c r="AE396" t="s">
        <v>116</v>
      </c>
      <c r="AF396" t="s">
        <v>117</v>
      </c>
      <c r="AG396">
        <v>0</v>
      </c>
      <c r="AH396" t="s">
        <v>98</v>
      </c>
      <c r="AI396" t="s">
        <v>98</v>
      </c>
      <c r="AJ396" t="s">
        <v>118</v>
      </c>
      <c r="AK396" t="s">
        <v>98</v>
      </c>
      <c r="AL396" t="s">
        <v>98</v>
      </c>
      <c r="AM396" t="s">
        <v>100</v>
      </c>
      <c r="AN396" t="s">
        <v>102</v>
      </c>
      <c r="AO396">
        <v>0</v>
      </c>
      <c r="AP396" t="s">
        <v>102</v>
      </c>
      <c r="AQ396">
        <v>0</v>
      </c>
      <c r="AR396">
        <v>735</v>
      </c>
      <c r="AS396">
        <v>735</v>
      </c>
      <c r="AT396" t="s">
        <v>103</v>
      </c>
      <c r="AU396" t="s">
        <v>97</v>
      </c>
      <c r="AV396" t="s">
        <v>105</v>
      </c>
      <c r="AW396" t="s">
        <v>164</v>
      </c>
      <c r="AX396">
        <v>735</v>
      </c>
      <c r="AY396">
        <v>299</v>
      </c>
      <c r="AZ396">
        <v>0</v>
      </c>
      <c r="BA396">
        <v>1034</v>
      </c>
      <c r="BB396">
        <v>0</v>
      </c>
      <c r="BC396">
        <v>0</v>
      </c>
      <c r="BD396">
        <v>1</v>
      </c>
      <c r="BE396">
        <v>0</v>
      </c>
      <c r="BF396">
        <v>2</v>
      </c>
      <c r="BG396">
        <v>1</v>
      </c>
      <c r="BH396" t="s">
        <v>98</v>
      </c>
      <c r="BI396">
        <v>5</v>
      </c>
      <c r="BJ396" t="s">
        <v>107</v>
      </c>
      <c r="BK396">
        <v>0</v>
      </c>
      <c r="BL396" t="s">
        <v>83</v>
      </c>
      <c r="BM396" t="s">
        <v>127</v>
      </c>
      <c r="BN396">
        <v>1940</v>
      </c>
      <c r="BO396" t="s">
        <v>102</v>
      </c>
      <c r="BP396">
        <v>1</v>
      </c>
      <c r="BQ396">
        <v>240</v>
      </c>
      <c r="BR396" t="s">
        <v>98</v>
      </c>
      <c r="BS396" t="s">
        <v>98</v>
      </c>
      <c r="BT396" t="s">
        <v>105</v>
      </c>
      <c r="BU396">
        <v>0</v>
      </c>
      <c r="BV396">
        <v>39</v>
      </c>
      <c r="BW396">
        <v>0</v>
      </c>
      <c r="BX396">
        <v>0</v>
      </c>
      <c r="BY396">
        <v>0</v>
      </c>
      <c r="BZ396">
        <v>0</v>
      </c>
      <c r="CA396" t="s">
        <v>83</v>
      </c>
      <c r="CB396" t="s">
        <v>83</v>
      </c>
      <c r="CC396" t="s">
        <v>83</v>
      </c>
      <c r="CD396">
        <v>0</v>
      </c>
      <c r="CE396">
        <v>7</v>
      </c>
      <c r="CF396">
        <v>2007</v>
      </c>
      <c r="CG396" t="str">
        <f t="shared" si="48"/>
        <v>7/2007</v>
      </c>
      <c r="CH396" t="s">
        <v>110</v>
      </c>
      <c r="CI396" t="s">
        <v>111</v>
      </c>
      <c r="CJ396" s="1">
        <v>109000</v>
      </c>
    </row>
    <row r="397" spans="1:88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 t="str">
        <f t="shared" si="44"/>
        <v>50's</v>
      </c>
      <c r="V397">
        <v>1956</v>
      </c>
      <c r="W397">
        <f t="shared" si="42"/>
        <v>0</v>
      </c>
      <c r="X397" t="str">
        <f t="shared" si="43"/>
        <v>N</v>
      </c>
      <c r="Y397" t="str">
        <f t="shared" si="45"/>
        <v>N</v>
      </c>
      <c r="Z397" t="str">
        <f t="shared" si="46"/>
        <v>N</v>
      </c>
      <c r="AA397" t="str">
        <f t="shared" si="47"/>
        <v>N</v>
      </c>
      <c r="AB397" t="s">
        <v>93</v>
      </c>
      <c r="AC397" t="s">
        <v>94</v>
      </c>
      <c r="AD397" t="s">
        <v>124</v>
      </c>
      <c r="AE397" t="s">
        <v>124</v>
      </c>
      <c r="AF397" t="s">
        <v>117</v>
      </c>
      <c r="AG397">
        <v>0</v>
      </c>
      <c r="AH397" t="s">
        <v>98</v>
      </c>
      <c r="AI397" t="s">
        <v>98</v>
      </c>
      <c r="AJ397" t="s">
        <v>118</v>
      </c>
      <c r="AK397" t="s">
        <v>98</v>
      </c>
      <c r="AL397" t="s">
        <v>98</v>
      </c>
      <c r="AM397" t="s">
        <v>130</v>
      </c>
      <c r="AN397" t="s">
        <v>141</v>
      </c>
      <c r="AO397">
        <v>739</v>
      </c>
      <c r="AP397" t="s">
        <v>102</v>
      </c>
      <c r="AQ397">
        <v>0</v>
      </c>
      <c r="AR397">
        <v>405</v>
      </c>
      <c r="AS397">
        <v>1144</v>
      </c>
      <c r="AT397" t="s">
        <v>103</v>
      </c>
      <c r="AU397" t="s">
        <v>98</v>
      </c>
      <c r="AV397" t="s">
        <v>105</v>
      </c>
      <c r="AW397" t="s">
        <v>106</v>
      </c>
      <c r="AX397">
        <v>1144</v>
      </c>
      <c r="AY397">
        <v>0</v>
      </c>
      <c r="AZ397">
        <v>0</v>
      </c>
      <c r="BA397">
        <v>1144</v>
      </c>
      <c r="BB397">
        <v>1</v>
      </c>
      <c r="BC397">
        <v>0</v>
      </c>
      <c r="BD397">
        <v>1</v>
      </c>
      <c r="BE397">
        <v>0</v>
      </c>
      <c r="BF397">
        <v>3</v>
      </c>
      <c r="BG397">
        <v>1</v>
      </c>
      <c r="BH397" t="s">
        <v>98</v>
      </c>
      <c r="BI397">
        <v>6</v>
      </c>
      <c r="BJ397" t="s">
        <v>107</v>
      </c>
      <c r="BK397">
        <v>0</v>
      </c>
      <c r="BL397" t="s">
        <v>83</v>
      </c>
      <c r="BM397" t="s">
        <v>108</v>
      </c>
      <c r="BN397">
        <v>1956</v>
      </c>
      <c r="BO397" t="s">
        <v>102</v>
      </c>
      <c r="BP397">
        <v>1</v>
      </c>
      <c r="BQ397">
        <v>596</v>
      </c>
      <c r="BR397" t="s">
        <v>98</v>
      </c>
      <c r="BS397" t="s">
        <v>98</v>
      </c>
      <c r="BT397" t="s">
        <v>105</v>
      </c>
      <c r="BU397">
        <v>44</v>
      </c>
      <c r="BV397">
        <v>0</v>
      </c>
      <c r="BW397">
        <v>0</v>
      </c>
      <c r="BX397">
        <v>0</v>
      </c>
      <c r="BY397">
        <v>0</v>
      </c>
      <c r="BZ397">
        <v>0</v>
      </c>
      <c r="CA397" t="s">
        <v>83</v>
      </c>
      <c r="CB397" t="s">
        <v>83</v>
      </c>
      <c r="CC397" t="s">
        <v>83</v>
      </c>
      <c r="CD397">
        <v>0</v>
      </c>
      <c r="CE397">
        <v>6</v>
      </c>
      <c r="CF397">
        <v>2010</v>
      </c>
      <c r="CG397" t="str">
        <f t="shared" si="48"/>
        <v>6/2010</v>
      </c>
      <c r="CH397" t="s">
        <v>110</v>
      </c>
      <c r="CI397" t="s">
        <v>111</v>
      </c>
      <c r="CJ397" s="1">
        <v>129000</v>
      </c>
    </row>
    <row r="398" spans="1:88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 t="str">
        <f t="shared" si="44"/>
        <v>70's</v>
      </c>
      <c r="V398">
        <v>1972</v>
      </c>
      <c r="W398">
        <f t="shared" si="42"/>
        <v>0</v>
      </c>
      <c r="X398" t="str">
        <f t="shared" si="43"/>
        <v>N</v>
      </c>
      <c r="Y398" t="str">
        <f t="shared" si="45"/>
        <v>N</v>
      </c>
      <c r="Z398" t="str">
        <f t="shared" si="46"/>
        <v>N</v>
      </c>
      <c r="AA398" t="str">
        <f t="shared" si="47"/>
        <v>N</v>
      </c>
      <c r="AB398" t="s">
        <v>152</v>
      </c>
      <c r="AC398" t="s">
        <v>94</v>
      </c>
      <c r="AD398" t="s">
        <v>116</v>
      </c>
      <c r="AE398" t="s">
        <v>116</v>
      </c>
      <c r="AF398" t="s">
        <v>117</v>
      </c>
      <c r="AG398">
        <v>0</v>
      </c>
      <c r="AH398" t="s">
        <v>98</v>
      </c>
      <c r="AI398" t="s">
        <v>98</v>
      </c>
      <c r="AJ398" t="s">
        <v>118</v>
      </c>
      <c r="AK398" t="s">
        <v>98</v>
      </c>
      <c r="AL398" t="s">
        <v>98</v>
      </c>
      <c r="AM398" t="s">
        <v>130</v>
      </c>
      <c r="AN398" t="s">
        <v>153</v>
      </c>
      <c r="AO398">
        <v>777</v>
      </c>
      <c r="AP398" t="s">
        <v>102</v>
      </c>
      <c r="AQ398">
        <v>0</v>
      </c>
      <c r="AR398">
        <v>117</v>
      </c>
      <c r="AS398">
        <v>894</v>
      </c>
      <c r="AT398" t="s">
        <v>103</v>
      </c>
      <c r="AU398" t="s">
        <v>98</v>
      </c>
      <c r="AV398" t="s">
        <v>105</v>
      </c>
      <c r="AW398" t="s">
        <v>106</v>
      </c>
      <c r="AX398">
        <v>894</v>
      </c>
      <c r="AY398">
        <v>0</v>
      </c>
      <c r="AZ398">
        <v>0</v>
      </c>
      <c r="BA398">
        <v>894</v>
      </c>
      <c r="BB398">
        <v>0</v>
      </c>
      <c r="BC398">
        <v>0</v>
      </c>
      <c r="BD398">
        <v>1</v>
      </c>
      <c r="BE398">
        <v>0</v>
      </c>
      <c r="BF398">
        <v>2</v>
      </c>
      <c r="BG398">
        <v>1</v>
      </c>
      <c r="BH398" t="s">
        <v>98</v>
      </c>
      <c r="BI398">
        <v>6</v>
      </c>
      <c r="BJ398" t="s">
        <v>107</v>
      </c>
      <c r="BK398">
        <v>0</v>
      </c>
      <c r="BL398" t="s">
        <v>83</v>
      </c>
      <c r="BM398" t="s">
        <v>127</v>
      </c>
      <c r="BN398">
        <v>1985</v>
      </c>
      <c r="BO398" t="s">
        <v>109</v>
      </c>
      <c r="BP398">
        <v>2</v>
      </c>
      <c r="BQ398">
        <v>600</v>
      </c>
      <c r="BR398" t="s">
        <v>98</v>
      </c>
      <c r="BS398" t="s">
        <v>98</v>
      </c>
      <c r="BT398" t="s">
        <v>105</v>
      </c>
      <c r="BU398">
        <v>215</v>
      </c>
      <c r="BV398">
        <v>0</v>
      </c>
      <c r="BW398">
        <v>0</v>
      </c>
      <c r="BX398">
        <v>0</v>
      </c>
      <c r="BY398">
        <v>0</v>
      </c>
      <c r="BZ398">
        <v>0</v>
      </c>
      <c r="CA398" t="s">
        <v>83</v>
      </c>
      <c r="CB398" t="s">
        <v>83</v>
      </c>
      <c r="CC398" t="s">
        <v>83</v>
      </c>
      <c r="CD398">
        <v>0</v>
      </c>
      <c r="CE398">
        <v>9</v>
      </c>
      <c r="CF398">
        <v>2009</v>
      </c>
      <c r="CG398" t="str">
        <f t="shared" si="48"/>
        <v>9/2009</v>
      </c>
      <c r="CH398" t="s">
        <v>110</v>
      </c>
      <c r="CI398" t="s">
        <v>111</v>
      </c>
      <c r="CJ398" s="1">
        <v>123000</v>
      </c>
    </row>
    <row r="399" spans="1:88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 t="str">
        <f t="shared" si="44"/>
        <v>60's</v>
      </c>
      <c r="V399">
        <v>1962</v>
      </c>
      <c r="W399">
        <f t="shared" si="42"/>
        <v>0</v>
      </c>
      <c r="X399" t="str">
        <f t="shared" si="43"/>
        <v>N</v>
      </c>
      <c r="Y399" t="str">
        <f t="shared" si="45"/>
        <v>N</v>
      </c>
      <c r="Z399" t="str">
        <f t="shared" si="46"/>
        <v>N</v>
      </c>
      <c r="AA399" t="str">
        <f t="shared" si="47"/>
        <v>N</v>
      </c>
      <c r="AB399" t="s">
        <v>93</v>
      </c>
      <c r="AC399" t="s">
        <v>94</v>
      </c>
      <c r="AD399" t="s">
        <v>95</v>
      </c>
      <c r="AE399" t="s">
        <v>95</v>
      </c>
      <c r="AF399" t="s">
        <v>96</v>
      </c>
      <c r="AG399">
        <v>288</v>
      </c>
      <c r="AH399" t="s">
        <v>98</v>
      </c>
      <c r="AI399" t="s">
        <v>98</v>
      </c>
      <c r="AJ399" t="s">
        <v>118</v>
      </c>
      <c r="AK399" t="s">
        <v>98</v>
      </c>
      <c r="AL399" t="s">
        <v>98</v>
      </c>
      <c r="AM399" t="s">
        <v>100</v>
      </c>
      <c r="AN399" t="s">
        <v>119</v>
      </c>
      <c r="AO399">
        <v>540</v>
      </c>
      <c r="AP399" t="s">
        <v>102</v>
      </c>
      <c r="AQ399">
        <v>0</v>
      </c>
      <c r="AR399">
        <v>324</v>
      </c>
      <c r="AS399">
        <v>864</v>
      </c>
      <c r="AT399" t="s">
        <v>103</v>
      </c>
      <c r="AU399" t="s">
        <v>98</v>
      </c>
      <c r="AV399" t="s">
        <v>105</v>
      </c>
      <c r="AW399" t="s">
        <v>106</v>
      </c>
      <c r="AX399">
        <v>876</v>
      </c>
      <c r="AY399">
        <v>936</v>
      </c>
      <c r="AZ399">
        <v>0</v>
      </c>
      <c r="BA399">
        <v>1812</v>
      </c>
      <c r="BB399">
        <v>0</v>
      </c>
      <c r="BC399">
        <v>0</v>
      </c>
      <c r="BD399">
        <v>2</v>
      </c>
      <c r="BE399">
        <v>0</v>
      </c>
      <c r="BF399">
        <v>4</v>
      </c>
      <c r="BG399">
        <v>1</v>
      </c>
      <c r="BH399" t="s">
        <v>98</v>
      </c>
      <c r="BI399">
        <v>8</v>
      </c>
      <c r="BJ399" t="s">
        <v>107</v>
      </c>
      <c r="BK399">
        <v>1</v>
      </c>
      <c r="BL399" t="s">
        <v>98</v>
      </c>
      <c r="BM399" t="s">
        <v>108</v>
      </c>
      <c r="BN399">
        <v>1962</v>
      </c>
      <c r="BO399" t="s">
        <v>109</v>
      </c>
      <c r="BP399">
        <v>1</v>
      </c>
      <c r="BQ399">
        <v>264</v>
      </c>
      <c r="BR399" t="s">
        <v>98</v>
      </c>
      <c r="BS399" t="s">
        <v>98</v>
      </c>
      <c r="BT399" t="s">
        <v>105</v>
      </c>
      <c r="BU399">
        <v>0</v>
      </c>
      <c r="BV399">
        <v>168</v>
      </c>
      <c r="BW399">
        <v>0</v>
      </c>
      <c r="BX399">
        <v>0</v>
      </c>
      <c r="BY399">
        <v>0</v>
      </c>
      <c r="BZ399">
        <v>0</v>
      </c>
      <c r="CA399" t="s">
        <v>83</v>
      </c>
      <c r="CB399" t="s">
        <v>83</v>
      </c>
      <c r="CC399" t="s">
        <v>83</v>
      </c>
      <c r="CD399">
        <v>0</v>
      </c>
      <c r="CE399">
        <v>7</v>
      </c>
      <c r="CF399">
        <v>2007</v>
      </c>
      <c r="CG399" t="str">
        <f t="shared" si="48"/>
        <v>7/2007</v>
      </c>
      <c r="CH399" t="s">
        <v>110</v>
      </c>
      <c r="CI399" t="s">
        <v>111</v>
      </c>
      <c r="CJ399" s="1">
        <v>169500</v>
      </c>
    </row>
    <row r="400" spans="1:88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 t="str">
        <f t="shared" si="44"/>
        <v>20's</v>
      </c>
      <c r="V400">
        <v>1950</v>
      </c>
      <c r="W400">
        <f t="shared" si="42"/>
        <v>30</v>
      </c>
      <c r="X400" t="str">
        <f t="shared" si="43"/>
        <v>Y</v>
      </c>
      <c r="Y400" t="str">
        <f t="shared" si="45"/>
        <v>N</v>
      </c>
      <c r="Z400" t="str">
        <f t="shared" si="46"/>
        <v>N</v>
      </c>
      <c r="AA400" t="str">
        <f t="shared" si="47"/>
        <v>N</v>
      </c>
      <c r="AB400" t="s">
        <v>93</v>
      </c>
      <c r="AC400" t="s">
        <v>94</v>
      </c>
      <c r="AD400" t="s">
        <v>116</v>
      </c>
      <c r="AE400" t="s">
        <v>116</v>
      </c>
      <c r="AF400" t="s">
        <v>117</v>
      </c>
      <c r="AG400">
        <v>0</v>
      </c>
      <c r="AH400" t="s">
        <v>98</v>
      </c>
      <c r="AI400" t="s">
        <v>147</v>
      </c>
      <c r="AJ400" t="s">
        <v>126</v>
      </c>
      <c r="AK400" t="s">
        <v>147</v>
      </c>
      <c r="AL400" t="s">
        <v>212</v>
      </c>
      <c r="AM400" t="s">
        <v>100</v>
      </c>
      <c r="AN400" t="s">
        <v>102</v>
      </c>
      <c r="AO400">
        <v>0</v>
      </c>
      <c r="AP400" t="s">
        <v>102</v>
      </c>
      <c r="AQ400">
        <v>0</v>
      </c>
      <c r="AR400">
        <v>961</v>
      </c>
      <c r="AS400">
        <v>961</v>
      </c>
      <c r="AT400" t="s">
        <v>103</v>
      </c>
      <c r="AU400" t="s">
        <v>97</v>
      </c>
      <c r="AV400" t="s">
        <v>105</v>
      </c>
      <c r="AW400" t="s">
        <v>243</v>
      </c>
      <c r="AX400">
        <v>1077</v>
      </c>
      <c r="AY400">
        <v>0</v>
      </c>
      <c r="AZ400">
        <v>0</v>
      </c>
      <c r="BA400">
        <v>1077</v>
      </c>
      <c r="BB400">
        <v>0</v>
      </c>
      <c r="BC400">
        <v>0</v>
      </c>
      <c r="BD400">
        <v>1</v>
      </c>
      <c r="BE400">
        <v>0</v>
      </c>
      <c r="BF400">
        <v>2</v>
      </c>
      <c r="BG400">
        <v>1</v>
      </c>
      <c r="BH400" t="s">
        <v>98</v>
      </c>
      <c r="BI400">
        <v>6</v>
      </c>
      <c r="BJ400" t="s">
        <v>244</v>
      </c>
      <c r="BK400">
        <v>0</v>
      </c>
      <c r="BL400" t="s">
        <v>83</v>
      </c>
      <c r="BM400" t="s">
        <v>127</v>
      </c>
      <c r="BN400">
        <v>1920</v>
      </c>
      <c r="BO400" t="s">
        <v>102</v>
      </c>
      <c r="BP400">
        <v>1</v>
      </c>
      <c r="BQ400">
        <v>338</v>
      </c>
      <c r="BR400" t="s">
        <v>212</v>
      </c>
      <c r="BS400" t="s">
        <v>212</v>
      </c>
      <c r="BT400" t="s">
        <v>177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 t="s">
        <v>83</v>
      </c>
      <c r="CB400" t="s">
        <v>83</v>
      </c>
      <c r="CC400" t="s">
        <v>83</v>
      </c>
      <c r="CD400">
        <v>0</v>
      </c>
      <c r="CE400">
        <v>11</v>
      </c>
      <c r="CF400">
        <v>2007</v>
      </c>
      <c r="CG400" t="str">
        <f t="shared" si="48"/>
        <v>11/2007</v>
      </c>
      <c r="CH400" t="s">
        <v>110</v>
      </c>
      <c r="CI400" t="s">
        <v>128</v>
      </c>
      <c r="CJ400" s="1">
        <v>67000</v>
      </c>
    </row>
    <row r="401" spans="1:88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 t="str">
        <f t="shared" si="44"/>
        <v>2000's</v>
      </c>
      <c r="V401">
        <v>2007</v>
      </c>
      <c r="W401">
        <f t="shared" si="42"/>
        <v>1</v>
      </c>
      <c r="X401" t="str">
        <f t="shared" si="43"/>
        <v>Y</v>
      </c>
      <c r="Y401" t="str">
        <f t="shared" si="45"/>
        <v>Y</v>
      </c>
      <c r="Z401" t="str">
        <f t="shared" si="46"/>
        <v>Y</v>
      </c>
      <c r="AA401" t="str">
        <f t="shared" si="47"/>
        <v>Y</v>
      </c>
      <c r="AB401" t="s">
        <v>93</v>
      </c>
      <c r="AC401" t="s">
        <v>94</v>
      </c>
      <c r="AD401" t="s">
        <v>180</v>
      </c>
      <c r="AE401" t="s">
        <v>181</v>
      </c>
      <c r="AF401" t="s">
        <v>137</v>
      </c>
      <c r="AG401">
        <v>100</v>
      </c>
      <c r="AH401" t="s">
        <v>97</v>
      </c>
      <c r="AI401" t="s">
        <v>98</v>
      </c>
      <c r="AJ401" t="s">
        <v>99</v>
      </c>
      <c r="AK401" t="s">
        <v>97</v>
      </c>
      <c r="AL401" t="s">
        <v>98</v>
      </c>
      <c r="AM401" t="s">
        <v>100</v>
      </c>
      <c r="AN401" t="s">
        <v>101</v>
      </c>
      <c r="AO401">
        <v>812</v>
      </c>
      <c r="AP401" t="s">
        <v>102</v>
      </c>
      <c r="AQ401">
        <v>0</v>
      </c>
      <c r="AR401">
        <v>280</v>
      </c>
      <c r="AS401">
        <v>1092</v>
      </c>
      <c r="AT401" t="s">
        <v>103</v>
      </c>
      <c r="AU401" t="s">
        <v>104</v>
      </c>
      <c r="AV401" t="s">
        <v>105</v>
      </c>
      <c r="AW401" t="s">
        <v>106</v>
      </c>
      <c r="AX401">
        <v>1112</v>
      </c>
      <c r="AY401">
        <v>438</v>
      </c>
      <c r="AZ401">
        <v>0</v>
      </c>
      <c r="BA401">
        <v>1550</v>
      </c>
      <c r="BB401">
        <v>1</v>
      </c>
      <c r="BC401">
        <v>0</v>
      </c>
      <c r="BD401">
        <v>2</v>
      </c>
      <c r="BE401">
        <v>0</v>
      </c>
      <c r="BF401">
        <v>2</v>
      </c>
      <c r="BG401">
        <v>1</v>
      </c>
      <c r="BH401" t="s">
        <v>97</v>
      </c>
      <c r="BI401">
        <v>7</v>
      </c>
      <c r="BJ401" t="s">
        <v>107</v>
      </c>
      <c r="BK401">
        <v>0</v>
      </c>
      <c r="BL401" t="s">
        <v>83</v>
      </c>
      <c r="BM401" t="s">
        <v>108</v>
      </c>
      <c r="BN401">
        <v>2007</v>
      </c>
      <c r="BO401" t="s">
        <v>157</v>
      </c>
      <c r="BP401">
        <v>2</v>
      </c>
      <c r="BQ401">
        <v>438</v>
      </c>
      <c r="BR401" t="s">
        <v>98</v>
      </c>
      <c r="BS401" t="s">
        <v>98</v>
      </c>
      <c r="BT401" t="s">
        <v>105</v>
      </c>
      <c r="BU401">
        <v>0</v>
      </c>
      <c r="BV401">
        <v>168</v>
      </c>
      <c r="BW401">
        <v>0</v>
      </c>
      <c r="BX401">
        <v>0</v>
      </c>
      <c r="BY401">
        <v>0</v>
      </c>
      <c r="BZ401">
        <v>0</v>
      </c>
      <c r="CA401" t="s">
        <v>83</v>
      </c>
      <c r="CB401" t="s">
        <v>83</v>
      </c>
      <c r="CC401" t="s">
        <v>83</v>
      </c>
      <c r="CD401">
        <v>0</v>
      </c>
      <c r="CE401">
        <v>10</v>
      </c>
      <c r="CF401">
        <v>2009</v>
      </c>
      <c r="CG401" t="str">
        <f t="shared" si="48"/>
        <v>10/2009</v>
      </c>
      <c r="CH401" t="s">
        <v>110</v>
      </c>
      <c r="CI401" t="s">
        <v>111</v>
      </c>
      <c r="CJ401" s="1">
        <v>241000</v>
      </c>
    </row>
    <row r="402" spans="1:88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 t="str">
        <f t="shared" si="44"/>
        <v>90's</v>
      </c>
      <c r="V402">
        <v>1996</v>
      </c>
      <c r="W402">
        <f t="shared" si="42"/>
        <v>0</v>
      </c>
      <c r="X402" t="str">
        <f t="shared" si="43"/>
        <v>N</v>
      </c>
      <c r="Y402" t="str">
        <f t="shared" si="45"/>
        <v>N</v>
      </c>
      <c r="Z402" t="str">
        <f t="shared" si="46"/>
        <v>N</v>
      </c>
      <c r="AA402" t="str">
        <f t="shared" si="47"/>
        <v>Y</v>
      </c>
      <c r="AB402" t="s">
        <v>93</v>
      </c>
      <c r="AC402" t="s">
        <v>94</v>
      </c>
      <c r="AD402" t="s">
        <v>96</v>
      </c>
      <c r="AE402" t="s">
        <v>96</v>
      </c>
      <c r="AF402" t="s">
        <v>117</v>
      </c>
      <c r="AG402">
        <v>0</v>
      </c>
      <c r="AH402" t="s">
        <v>97</v>
      </c>
      <c r="AI402" t="s">
        <v>98</v>
      </c>
      <c r="AJ402" t="s">
        <v>99</v>
      </c>
      <c r="AK402" t="s">
        <v>97</v>
      </c>
      <c r="AL402" t="s">
        <v>98</v>
      </c>
      <c r="AM402" t="s">
        <v>100</v>
      </c>
      <c r="AN402" t="s">
        <v>101</v>
      </c>
      <c r="AO402">
        <v>786</v>
      </c>
      <c r="AP402" t="s">
        <v>102</v>
      </c>
      <c r="AQ402">
        <v>0</v>
      </c>
      <c r="AR402">
        <v>474</v>
      </c>
      <c r="AS402">
        <v>1260</v>
      </c>
      <c r="AT402" t="s">
        <v>103</v>
      </c>
      <c r="AU402" t="s">
        <v>104</v>
      </c>
      <c r="AV402" t="s">
        <v>105</v>
      </c>
      <c r="AW402" t="s">
        <v>106</v>
      </c>
      <c r="AX402">
        <v>1288</v>
      </c>
      <c r="AY402">
        <v>0</v>
      </c>
      <c r="AZ402">
        <v>0</v>
      </c>
      <c r="BA402">
        <v>1288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1</v>
      </c>
      <c r="BH402" t="s">
        <v>104</v>
      </c>
      <c r="BI402">
        <v>4</v>
      </c>
      <c r="BJ402" t="s">
        <v>107</v>
      </c>
      <c r="BK402">
        <v>2</v>
      </c>
      <c r="BL402" t="s">
        <v>97</v>
      </c>
      <c r="BM402" t="s">
        <v>108</v>
      </c>
      <c r="BN402">
        <v>1996</v>
      </c>
      <c r="BO402" t="s">
        <v>157</v>
      </c>
      <c r="BP402">
        <v>2</v>
      </c>
      <c r="BQ402">
        <v>500</v>
      </c>
      <c r="BR402" t="s">
        <v>98</v>
      </c>
      <c r="BS402" t="s">
        <v>98</v>
      </c>
      <c r="BT402" t="s">
        <v>105</v>
      </c>
      <c r="BU402">
        <v>120</v>
      </c>
      <c r="BV402">
        <v>30</v>
      </c>
      <c r="BW402">
        <v>0</v>
      </c>
      <c r="BX402">
        <v>0</v>
      </c>
      <c r="BY402">
        <v>224</v>
      </c>
      <c r="BZ402">
        <v>0</v>
      </c>
      <c r="CA402" t="s">
        <v>83</v>
      </c>
      <c r="CB402" t="s">
        <v>83</v>
      </c>
      <c r="CC402" t="s">
        <v>83</v>
      </c>
      <c r="CD402">
        <v>0</v>
      </c>
      <c r="CE402">
        <v>12</v>
      </c>
      <c r="CF402">
        <v>2008</v>
      </c>
      <c r="CG402" t="str">
        <f t="shared" si="48"/>
        <v>12/2008</v>
      </c>
      <c r="CH402" t="s">
        <v>110</v>
      </c>
      <c r="CI402" t="s">
        <v>111</v>
      </c>
      <c r="CJ402" s="1">
        <v>245500</v>
      </c>
    </row>
    <row r="403" spans="1:88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 t="str">
        <f t="shared" si="44"/>
        <v>2000's</v>
      </c>
      <c r="V403">
        <v>2005</v>
      </c>
      <c r="W403">
        <f t="shared" si="42"/>
        <v>0</v>
      </c>
      <c r="X403" t="str">
        <f t="shared" si="43"/>
        <v>N</v>
      </c>
      <c r="Y403" t="str">
        <f t="shared" si="45"/>
        <v>Y</v>
      </c>
      <c r="Z403" t="str">
        <f t="shared" si="46"/>
        <v>Y</v>
      </c>
      <c r="AA403" t="str">
        <f t="shared" si="47"/>
        <v>Y</v>
      </c>
      <c r="AB403" t="s">
        <v>93</v>
      </c>
      <c r="AC403" t="s">
        <v>94</v>
      </c>
      <c r="AD403" t="s">
        <v>95</v>
      </c>
      <c r="AE403" t="s">
        <v>95</v>
      </c>
      <c r="AF403" t="s">
        <v>117</v>
      </c>
      <c r="AG403">
        <v>0</v>
      </c>
      <c r="AH403" t="s">
        <v>97</v>
      </c>
      <c r="AI403" t="s">
        <v>98</v>
      </c>
      <c r="AJ403" t="s">
        <v>99</v>
      </c>
      <c r="AK403" t="s">
        <v>97</v>
      </c>
      <c r="AL403" t="s">
        <v>98</v>
      </c>
      <c r="AM403" t="s">
        <v>130</v>
      </c>
      <c r="AN403" t="s">
        <v>101</v>
      </c>
      <c r="AO403">
        <v>24</v>
      </c>
      <c r="AP403" t="s">
        <v>102</v>
      </c>
      <c r="AQ403">
        <v>0</v>
      </c>
      <c r="AR403">
        <v>1286</v>
      </c>
      <c r="AS403">
        <v>1310</v>
      </c>
      <c r="AT403" t="s">
        <v>103</v>
      </c>
      <c r="AU403" t="s">
        <v>104</v>
      </c>
      <c r="AV403" t="s">
        <v>105</v>
      </c>
      <c r="AW403" t="s">
        <v>106</v>
      </c>
      <c r="AX403">
        <v>1310</v>
      </c>
      <c r="AY403">
        <v>0</v>
      </c>
      <c r="AZ403">
        <v>0</v>
      </c>
      <c r="BA403">
        <v>1310</v>
      </c>
      <c r="BB403">
        <v>0</v>
      </c>
      <c r="BC403">
        <v>0</v>
      </c>
      <c r="BD403">
        <v>2</v>
      </c>
      <c r="BE403">
        <v>0</v>
      </c>
      <c r="BF403">
        <v>3</v>
      </c>
      <c r="BG403">
        <v>1</v>
      </c>
      <c r="BH403" t="s">
        <v>97</v>
      </c>
      <c r="BI403">
        <v>6</v>
      </c>
      <c r="BJ403" t="s">
        <v>107</v>
      </c>
      <c r="BK403">
        <v>1</v>
      </c>
      <c r="BL403" t="s">
        <v>97</v>
      </c>
      <c r="BM403" t="s">
        <v>108</v>
      </c>
      <c r="BN403">
        <v>2005</v>
      </c>
      <c r="BO403" t="s">
        <v>157</v>
      </c>
      <c r="BP403">
        <v>2</v>
      </c>
      <c r="BQ403">
        <v>400</v>
      </c>
      <c r="BR403" t="s">
        <v>98</v>
      </c>
      <c r="BS403" t="s">
        <v>98</v>
      </c>
      <c r="BT403" t="s">
        <v>105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 t="s">
        <v>83</v>
      </c>
      <c r="CB403" t="s">
        <v>83</v>
      </c>
      <c r="CC403" t="s">
        <v>83</v>
      </c>
      <c r="CD403">
        <v>0</v>
      </c>
      <c r="CE403">
        <v>7</v>
      </c>
      <c r="CF403">
        <v>2006</v>
      </c>
      <c r="CG403" t="str">
        <f t="shared" si="48"/>
        <v>7/2006</v>
      </c>
      <c r="CH403" t="s">
        <v>158</v>
      </c>
      <c r="CI403" t="s">
        <v>159</v>
      </c>
      <c r="CJ403" s="1">
        <v>164990</v>
      </c>
    </row>
    <row r="404" spans="1:88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 t="str">
        <f t="shared" si="44"/>
        <v>40's</v>
      </c>
      <c r="V404">
        <v>1997</v>
      </c>
      <c r="W404">
        <f t="shared" si="42"/>
        <v>57</v>
      </c>
      <c r="X404" t="str">
        <f t="shared" si="43"/>
        <v>Y</v>
      </c>
      <c r="Y404" t="str">
        <f t="shared" si="45"/>
        <v>N</v>
      </c>
      <c r="Z404" t="str">
        <f t="shared" si="46"/>
        <v>N</v>
      </c>
      <c r="AA404" t="str">
        <f t="shared" si="47"/>
        <v>Y</v>
      </c>
      <c r="AB404" t="s">
        <v>93</v>
      </c>
      <c r="AC404" t="s">
        <v>94</v>
      </c>
      <c r="AD404" t="s">
        <v>124</v>
      </c>
      <c r="AE404" t="s">
        <v>124</v>
      </c>
      <c r="AF404" t="s">
        <v>117</v>
      </c>
      <c r="AG404">
        <v>0</v>
      </c>
      <c r="AH404" t="s">
        <v>98</v>
      </c>
      <c r="AI404" t="s">
        <v>98</v>
      </c>
      <c r="AJ404" t="s">
        <v>99</v>
      </c>
      <c r="AK404" t="s">
        <v>98</v>
      </c>
      <c r="AL404" t="s">
        <v>98</v>
      </c>
      <c r="AM404" t="s">
        <v>100</v>
      </c>
      <c r="AN404" t="s">
        <v>102</v>
      </c>
      <c r="AO404">
        <v>0</v>
      </c>
      <c r="AP404" t="s">
        <v>102</v>
      </c>
      <c r="AQ404">
        <v>0</v>
      </c>
      <c r="AR404">
        <v>672</v>
      </c>
      <c r="AS404">
        <v>672</v>
      </c>
      <c r="AT404" t="s">
        <v>103</v>
      </c>
      <c r="AU404" t="s">
        <v>104</v>
      </c>
      <c r="AV404" t="s">
        <v>105</v>
      </c>
      <c r="AW404" t="s">
        <v>106</v>
      </c>
      <c r="AX404">
        <v>672</v>
      </c>
      <c r="AY404">
        <v>0</v>
      </c>
      <c r="AZ404">
        <v>0</v>
      </c>
      <c r="BA404">
        <v>672</v>
      </c>
      <c r="BB404">
        <v>0</v>
      </c>
      <c r="BC404">
        <v>0</v>
      </c>
      <c r="BD404">
        <v>1</v>
      </c>
      <c r="BE404">
        <v>0</v>
      </c>
      <c r="BF404">
        <v>2</v>
      </c>
      <c r="BG404">
        <v>1</v>
      </c>
      <c r="BH404" t="s">
        <v>98</v>
      </c>
      <c r="BI404">
        <v>4</v>
      </c>
      <c r="BJ404" t="s">
        <v>107</v>
      </c>
      <c r="BK404">
        <v>0</v>
      </c>
      <c r="BL404" t="s">
        <v>83</v>
      </c>
      <c r="BM404" t="s">
        <v>127</v>
      </c>
      <c r="BN404">
        <v>1940</v>
      </c>
      <c r="BO404" t="s">
        <v>102</v>
      </c>
      <c r="BP404">
        <v>1</v>
      </c>
      <c r="BQ404">
        <v>240</v>
      </c>
      <c r="BR404" t="s">
        <v>98</v>
      </c>
      <c r="BS404" t="s">
        <v>98</v>
      </c>
      <c r="BT404" t="s">
        <v>177</v>
      </c>
      <c r="BU404">
        <v>168</v>
      </c>
      <c r="BV404">
        <v>0</v>
      </c>
      <c r="BW404">
        <v>0</v>
      </c>
      <c r="BX404">
        <v>0</v>
      </c>
      <c r="BY404">
        <v>0</v>
      </c>
      <c r="BZ404">
        <v>0</v>
      </c>
      <c r="CA404" t="s">
        <v>83</v>
      </c>
      <c r="CB404" t="s">
        <v>165</v>
      </c>
      <c r="CC404" t="s">
        <v>83</v>
      </c>
      <c r="CD404">
        <v>0</v>
      </c>
      <c r="CE404">
        <v>8</v>
      </c>
      <c r="CF404">
        <v>2008</v>
      </c>
      <c r="CG404" t="str">
        <f t="shared" si="48"/>
        <v>8/2008</v>
      </c>
      <c r="CH404" t="s">
        <v>110</v>
      </c>
      <c r="CI404" t="s">
        <v>111</v>
      </c>
      <c r="CJ404" s="1">
        <v>108000</v>
      </c>
    </row>
    <row r="405" spans="1:88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 t="str">
        <f t="shared" si="44"/>
        <v>90's</v>
      </c>
      <c r="V405">
        <v>1998</v>
      </c>
      <c r="W405">
        <f t="shared" si="42"/>
        <v>0</v>
      </c>
      <c r="X405" t="str">
        <f t="shared" si="43"/>
        <v>N</v>
      </c>
      <c r="Y405" t="str">
        <f t="shared" si="45"/>
        <v>N</v>
      </c>
      <c r="Z405" t="str">
        <f t="shared" si="46"/>
        <v>N</v>
      </c>
      <c r="AA405" t="str">
        <f t="shared" si="47"/>
        <v>Y</v>
      </c>
      <c r="AB405" t="s">
        <v>152</v>
      </c>
      <c r="AC405" t="s">
        <v>94</v>
      </c>
      <c r="AD405" t="s">
        <v>95</v>
      </c>
      <c r="AE405" t="s">
        <v>95</v>
      </c>
      <c r="AF405" t="s">
        <v>96</v>
      </c>
      <c r="AG405">
        <v>650</v>
      </c>
      <c r="AH405" t="s">
        <v>97</v>
      </c>
      <c r="AI405" t="s">
        <v>98</v>
      </c>
      <c r="AJ405" t="s">
        <v>99</v>
      </c>
      <c r="AK405" t="s">
        <v>97</v>
      </c>
      <c r="AL405" t="s">
        <v>98</v>
      </c>
      <c r="AM405" t="s">
        <v>100</v>
      </c>
      <c r="AN405" t="s">
        <v>102</v>
      </c>
      <c r="AO405">
        <v>0</v>
      </c>
      <c r="AP405" t="s">
        <v>102</v>
      </c>
      <c r="AQ405">
        <v>0</v>
      </c>
      <c r="AR405">
        <v>1141</v>
      </c>
      <c r="AS405">
        <v>1141</v>
      </c>
      <c r="AT405" t="s">
        <v>103</v>
      </c>
      <c r="AU405" t="s">
        <v>97</v>
      </c>
      <c r="AV405" t="s">
        <v>105</v>
      </c>
      <c r="AW405" t="s">
        <v>106</v>
      </c>
      <c r="AX405">
        <v>1165</v>
      </c>
      <c r="AY405">
        <v>1098</v>
      </c>
      <c r="AZ405">
        <v>0</v>
      </c>
      <c r="BA405">
        <v>2263</v>
      </c>
      <c r="BB405">
        <v>0</v>
      </c>
      <c r="BC405">
        <v>0</v>
      </c>
      <c r="BD405">
        <v>2</v>
      </c>
      <c r="BE405">
        <v>1</v>
      </c>
      <c r="BF405">
        <v>4</v>
      </c>
      <c r="BG405">
        <v>1</v>
      </c>
      <c r="BH405" t="s">
        <v>97</v>
      </c>
      <c r="BI405">
        <v>10</v>
      </c>
      <c r="BJ405" t="s">
        <v>107</v>
      </c>
      <c r="BK405">
        <v>1</v>
      </c>
      <c r="BL405" t="s">
        <v>98</v>
      </c>
      <c r="BM405" t="s">
        <v>156</v>
      </c>
      <c r="BN405">
        <v>1998</v>
      </c>
      <c r="BO405" t="s">
        <v>157</v>
      </c>
      <c r="BP405">
        <v>2</v>
      </c>
      <c r="BQ405">
        <v>420</v>
      </c>
      <c r="BR405" t="s">
        <v>98</v>
      </c>
      <c r="BS405" t="s">
        <v>98</v>
      </c>
      <c r="BT405" t="s">
        <v>105</v>
      </c>
      <c r="BU405">
        <v>144</v>
      </c>
      <c r="BV405">
        <v>123</v>
      </c>
      <c r="BW405">
        <v>0</v>
      </c>
      <c r="BX405">
        <v>0</v>
      </c>
      <c r="BY405">
        <v>0</v>
      </c>
      <c r="BZ405">
        <v>0</v>
      </c>
      <c r="CA405" t="s">
        <v>83</v>
      </c>
      <c r="CB405" t="s">
        <v>83</v>
      </c>
      <c r="CC405" t="s">
        <v>83</v>
      </c>
      <c r="CD405">
        <v>0</v>
      </c>
      <c r="CE405">
        <v>7</v>
      </c>
      <c r="CF405">
        <v>2006</v>
      </c>
      <c r="CG405" t="str">
        <f t="shared" si="48"/>
        <v>7/2006</v>
      </c>
      <c r="CH405" t="s">
        <v>110</v>
      </c>
      <c r="CI405" t="s">
        <v>128</v>
      </c>
      <c r="CJ405" s="1">
        <v>258000</v>
      </c>
    </row>
    <row r="406" spans="1:88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 t="str">
        <f t="shared" si="44"/>
        <v>90's</v>
      </c>
      <c r="V406">
        <v>1996</v>
      </c>
      <c r="W406">
        <f t="shared" si="42"/>
        <v>1</v>
      </c>
      <c r="X406" t="str">
        <f t="shared" si="43"/>
        <v>Y</v>
      </c>
      <c r="Y406" t="str">
        <f t="shared" si="45"/>
        <v>N</v>
      </c>
      <c r="Z406" t="str">
        <f t="shared" si="46"/>
        <v>N</v>
      </c>
      <c r="AA406" t="str">
        <f t="shared" si="47"/>
        <v>Y</v>
      </c>
      <c r="AB406" t="s">
        <v>93</v>
      </c>
      <c r="AC406" t="s">
        <v>94</v>
      </c>
      <c r="AD406" t="s">
        <v>116</v>
      </c>
      <c r="AE406" t="s">
        <v>116</v>
      </c>
      <c r="AF406" t="s">
        <v>117</v>
      </c>
      <c r="AG406">
        <v>0</v>
      </c>
      <c r="AH406" t="s">
        <v>98</v>
      </c>
      <c r="AI406" t="s">
        <v>98</v>
      </c>
      <c r="AJ406" t="s">
        <v>99</v>
      </c>
      <c r="AK406" t="s">
        <v>97</v>
      </c>
      <c r="AL406" t="s">
        <v>98</v>
      </c>
      <c r="AM406" t="s">
        <v>100</v>
      </c>
      <c r="AN406" t="s">
        <v>102</v>
      </c>
      <c r="AO406">
        <v>0</v>
      </c>
      <c r="AP406" t="s">
        <v>102</v>
      </c>
      <c r="AQ406">
        <v>0</v>
      </c>
      <c r="AR406">
        <v>806</v>
      </c>
      <c r="AS406">
        <v>806</v>
      </c>
      <c r="AT406" t="s">
        <v>103</v>
      </c>
      <c r="AU406" t="s">
        <v>97</v>
      </c>
      <c r="AV406" t="s">
        <v>105</v>
      </c>
      <c r="AW406" t="s">
        <v>106</v>
      </c>
      <c r="AX406">
        <v>806</v>
      </c>
      <c r="AY406">
        <v>766</v>
      </c>
      <c r="AZ406">
        <v>0</v>
      </c>
      <c r="BA406">
        <v>1572</v>
      </c>
      <c r="BB406">
        <v>0</v>
      </c>
      <c r="BC406">
        <v>0</v>
      </c>
      <c r="BD406">
        <v>2</v>
      </c>
      <c r="BE406">
        <v>1</v>
      </c>
      <c r="BF406">
        <v>3</v>
      </c>
      <c r="BG406">
        <v>1</v>
      </c>
      <c r="BH406" t="s">
        <v>98</v>
      </c>
      <c r="BI406">
        <v>7</v>
      </c>
      <c r="BJ406" t="s">
        <v>107</v>
      </c>
      <c r="BK406">
        <v>1</v>
      </c>
      <c r="BL406" t="s">
        <v>98</v>
      </c>
      <c r="BM406" t="s">
        <v>156</v>
      </c>
      <c r="BN406">
        <v>1995</v>
      </c>
      <c r="BO406" t="s">
        <v>157</v>
      </c>
      <c r="BP406">
        <v>2</v>
      </c>
      <c r="BQ406">
        <v>373</v>
      </c>
      <c r="BR406" t="s">
        <v>98</v>
      </c>
      <c r="BS406" t="s">
        <v>98</v>
      </c>
      <c r="BT406" t="s">
        <v>105</v>
      </c>
      <c r="BU406">
        <v>0</v>
      </c>
      <c r="BV406">
        <v>40</v>
      </c>
      <c r="BW406">
        <v>0</v>
      </c>
      <c r="BX406">
        <v>0</v>
      </c>
      <c r="BY406">
        <v>0</v>
      </c>
      <c r="BZ406">
        <v>0</v>
      </c>
      <c r="CA406" t="s">
        <v>83</v>
      </c>
      <c r="CB406" t="s">
        <v>83</v>
      </c>
      <c r="CC406" t="s">
        <v>83</v>
      </c>
      <c r="CD406">
        <v>0</v>
      </c>
      <c r="CE406">
        <v>5</v>
      </c>
      <c r="CF406">
        <v>2007</v>
      </c>
      <c r="CG406" t="str">
        <f t="shared" si="48"/>
        <v>5/2007</v>
      </c>
      <c r="CH406" t="s">
        <v>110</v>
      </c>
      <c r="CI406" t="s">
        <v>111</v>
      </c>
      <c r="CJ406" s="1">
        <v>168000</v>
      </c>
    </row>
    <row r="407" spans="1:88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 t="str">
        <f t="shared" si="44"/>
        <v>70's</v>
      </c>
      <c r="V407">
        <v>1993</v>
      </c>
      <c r="W407">
        <f t="shared" si="42"/>
        <v>17</v>
      </c>
      <c r="X407" t="str">
        <f t="shared" si="43"/>
        <v>Y</v>
      </c>
      <c r="Y407" t="str">
        <f t="shared" si="45"/>
        <v>N</v>
      </c>
      <c r="Z407" t="str">
        <f t="shared" si="46"/>
        <v>N</v>
      </c>
      <c r="AA407" t="str">
        <f t="shared" si="47"/>
        <v>N</v>
      </c>
      <c r="AB407" t="s">
        <v>93</v>
      </c>
      <c r="AC407" t="s">
        <v>94</v>
      </c>
      <c r="AD407" t="s">
        <v>161</v>
      </c>
      <c r="AE407" t="s">
        <v>161</v>
      </c>
      <c r="AF407" t="s">
        <v>117</v>
      </c>
      <c r="AG407">
        <v>0</v>
      </c>
      <c r="AH407" t="s">
        <v>98</v>
      </c>
      <c r="AI407" t="s">
        <v>98</v>
      </c>
      <c r="AJ407" t="s">
        <v>118</v>
      </c>
      <c r="AK407" t="s">
        <v>98</v>
      </c>
      <c r="AL407" t="s">
        <v>98</v>
      </c>
      <c r="AM407" t="s">
        <v>100</v>
      </c>
      <c r="AN407" t="s">
        <v>141</v>
      </c>
      <c r="AO407">
        <v>1116</v>
      </c>
      <c r="AP407" t="s">
        <v>102</v>
      </c>
      <c r="AQ407">
        <v>0</v>
      </c>
      <c r="AR407">
        <v>165</v>
      </c>
      <c r="AS407">
        <v>1281</v>
      </c>
      <c r="AT407" t="s">
        <v>103</v>
      </c>
      <c r="AU407" t="s">
        <v>104</v>
      </c>
      <c r="AV407" t="s">
        <v>105</v>
      </c>
      <c r="AW407" t="s">
        <v>106</v>
      </c>
      <c r="AX407">
        <v>1620</v>
      </c>
      <c r="AY407">
        <v>0</v>
      </c>
      <c r="AZ407">
        <v>0</v>
      </c>
      <c r="BA407">
        <v>1620</v>
      </c>
      <c r="BB407">
        <v>1</v>
      </c>
      <c r="BC407">
        <v>0</v>
      </c>
      <c r="BD407">
        <v>2</v>
      </c>
      <c r="BE407">
        <v>0</v>
      </c>
      <c r="BF407">
        <v>3</v>
      </c>
      <c r="BG407">
        <v>1</v>
      </c>
      <c r="BH407" t="s">
        <v>98</v>
      </c>
      <c r="BI407">
        <v>8</v>
      </c>
      <c r="BJ407" t="s">
        <v>146</v>
      </c>
      <c r="BK407">
        <v>1</v>
      </c>
      <c r="BL407" t="s">
        <v>98</v>
      </c>
      <c r="BM407" t="s">
        <v>108</v>
      </c>
      <c r="BN407">
        <v>1993</v>
      </c>
      <c r="BO407" t="s">
        <v>102</v>
      </c>
      <c r="BP407">
        <v>2</v>
      </c>
      <c r="BQ407">
        <v>490</v>
      </c>
      <c r="BR407" t="s">
        <v>98</v>
      </c>
      <c r="BS407" t="s">
        <v>98</v>
      </c>
      <c r="BT407" t="s">
        <v>105</v>
      </c>
      <c r="BU407">
        <v>120</v>
      </c>
      <c r="BV407">
        <v>78</v>
      </c>
      <c r="BW407">
        <v>0</v>
      </c>
      <c r="BX407">
        <v>0</v>
      </c>
      <c r="BY407">
        <v>0</v>
      </c>
      <c r="BZ407">
        <v>0</v>
      </c>
      <c r="CA407" t="s">
        <v>83</v>
      </c>
      <c r="CB407" t="s">
        <v>163</v>
      </c>
      <c r="CC407" t="s">
        <v>83</v>
      </c>
      <c r="CD407">
        <v>0</v>
      </c>
      <c r="CE407">
        <v>6</v>
      </c>
      <c r="CF407">
        <v>2009</v>
      </c>
      <c r="CG407" t="str">
        <f t="shared" si="48"/>
        <v>6/2009</v>
      </c>
      <c r="CH407" t="s">
        <v>110</v>
      </c>
      <c r="CI407" t="s">
        <v>111</v>
      </c>
      <c r="CJ407" s="1">
        <v>150000</v>
      </c>
    </row>
    <row r="408" spans="1:88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 t="str">
        <f t="shared" si="44"/>
        <v>30's</v>
      </c>
      <c r="V408">
        <v>1950</v>
      </c>
      <c r="W408">
        <f t="shared" si="42"/>
        <v>14</v>
      </c>
      <c r="X408" t="str">
        <f t="shared" si="43"/>
        <v>Y</v>
      </c>
      <c r="Y408" t="str">
        <f t="shared" si="45"/>
        <v>N</v>
      </c>
      <c r="Z408" t="str">
        <f t="shared" si="46"/>
        <v>N</v>
      </c>
      <c r="AA408" t="str">
        <f t="shared" si="47"/>
        <v>N</v>
      </c>
      <c r="AB408" t="s">
        <v>93</v>
      </c>
      <c r="AC408" t="s">
        <v>94</v>
      </c>
      <c r="AD408" t="s">
        <v>116</v>
      </c>
      <c r="AE408" t="s">
        <v>116</v>
      </c>
      <c r="AF408" t="s">
        <v>117</v>
      </c>
      <c r="AG408">
        <v>0</v>
      </c>
      <c r="AH408" t="s">
        <v>98</v>
      </c>
      <c r="AI408" t="s">
        <v>98</v>
      </c>
      <c r="AJ408" t="s">
        <v>126</v>
      </c>
      <c r="AK408" t="s">
        <v>98</v>
      </c>
      <c r="AL408" t="s">
        <v>98</v>
      </c>
      <c r="AM408" t="s">
        <v>100</v>
      </c>
      <c r="AN408" t="s">
        <v>102</v>
      </c>
      <c r="AO408">
        <v>0</v>
      </c>
      <c r="AP408" t="s">
        <v>102</v>
      </c>
      <c r="AQ408">
        <v>0</v>
      </c>
      <c r="AR408">
        <v>1064</v>
      </c>
      <c r="AS408">
        <v>1064</v>
      </c>
      <c r="AT408" t="s">
        <v>103</v>
      </c>
      <c r="AU408" t="s">
        <v>104</v>
      </c>
      <c r="AV408" t="s">
        <v>105</v>
      </c>
      <c r="AW408" t="s">
        <v>164</v>
      </c>
      <c r="AX408">
        <v>1166</v>
      </c>
      <c r="AY408">
        <v>0</v>
      </c>
      <c r="AZ408">
        <v>473</v>
      </c>
      <c r="BA408">
        <v>1639</v>
      </c>
      <c r="BB408">
        <v>0</v>
      </c>
      <c r="BC408">
        <v>0</v>
      </c>
      <c r="BD408">
        <v>1</v>
      </c>
      <c r="BE408">
        <v>0</v>
      </c>
      <c r="BF408">
        <v>3</v>
      </c>
      <c r="BG408">
        <v>1</v>
      </c>
      <c r="BH408" t="s">
        <v>98</v>
      </c>
      <c r="BI408">
        <v>6</v>
      </c>
      <c r="BJ408" t="s">
        <v>244</v>
      </c>
      <c r="BK408">
        <v>0</v>
      </c>
      <c r="BL408" t="s">
        <v>83</v>
      </c>
      <c r="BM408" t="s">
        <v>127</v>
      </c>
      <c r="BN408">
        <v>1936</v>
      </c>
      <c r="BO408" t="s">
        <v>102</v>
      </c>
      <c r="BP408">
        <v>1</v>
      </c>
      <c r="BQ408">
        <v>240</v>
      </c>
      <c r="BR408" t="s">
        <v>98</v>
      </c>
      <c r="BS408" t="s">
        <v>98</v>
      </c>
      <c r="BT408" t="s">
        <v>105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 t="s">
        <v>83</v>
      </c>
      <c r="CB408" t="s">
        <v>83</v>
      </c>
      <c r="CC408" t="s">
        <v>83</v>
      </c>
      <c r="CD408">
        <v>0</v>
      </c>
      <c r="CE408">
        <v>3</v>
      </c>
      <c r="CF408">
        <v>2008</v>
      </c>
      <c r="CG408" t="str">
        <f t="shared" si="48"/>
        <v>3/2008</v>
      </c>
      <c r="CH408" t="s">
        <v>110</v>
      </c>
      <c r="CI408" t="s">
        <v>111</v>
      </c>
      <c r="CJ408" s="1">
        <v>115000</v>
      </c>
    </row>
    <row r="409" spans="1:88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 t="str">
        <f t="shared" si="44"/>
        <v>10's</v>
      </c>
      <c r="V409">
        <v>1976</v>
      </c>
      <c r="W409">
        <f t="shared" si="42"/>
        <v>61</v>
      </c>
      <c r="X409" t="str">
        <f t="shared" si="43"/>
        <v>Y</v>
      </c>
      <c r="Y409" t="str">
        <f t="shared" si="45"/>
        <v>N</v>
      </c>
      <c r="Z409" t="str">
        <f t="shared" si="46"/>
        <v>N</v>
      </c>
      <c r="AA409" t="str">
        <f t="shared" si="47"/>
        <v>N</v>
      </c>
      <c r="AB409" t="s">
        <v>93</v>
      </c>
      <c r="AC409" t="s">
        <v>94</v>
      </c>
      <c r="AD409" t="s">
        <v>124</v>
      </c>
      <c r="AE409" t="s">
        <v>161</v>
      </c>
      <c r="AF409" t="s">
        <v>117</v>
      </c>
      <c r="AG409">
        <v>0</v>
      </c>
      <c r="AH409" t="s">
        <v>98</v>
      </c>
      <c r="AI409" t="s">
        <v>98</v>
      </c>
      <c r="AJ409" t="s">
        <v>126</v>
      </c>
      <c r="AK409" t="s">
        <v>97</v>
      </c>
      <c r="AL409" t="s">
        <v>98</v>
      </c>
      <c r="AM409" t="s">
        <v>100</v>
      </c>
      <c r="AN409" t="s">
        <v>102</v>
      </c>
      <c r="AO409">
        <v>0</v>
      </c>
      <c r="AP409" t="s">
        <v>102</v>
      </c>
      <c r="AQ409">
        <v>0</v>
      </c>
      <c r="AR409">
        <v>840</v>
      </c>
      <c r="AS409">
        <v>840</v>
      </c>
      <c r="AT409" t="s">
        <v>103</v>
      </c>
      <c r="AU409" t="s">
        <v>104</v>
      </c>
      <c r="AV409" t="s">
        <v>105</v>
      </c>
      <c r="AW409" t="s">
        <v>106</v>
      </c>
      <c r="AX409">
        <v>840</v>
      </c>
      <c r="AY409">
        <v>840</v>
      </c>
      <c r="AZ409">
        <v>0</v>
      </c>
      <c r="BA409">
        <v>1680</v>
      </c>
      <c r="BB409">
        <v>0</v>
      </c>
      <c r="BC409">
        <v>0</v>
      </c>
      <c r="BD409">
        <v>2</v>
      </c>
      <c r="BE409">
        <v>0</v>
      </c>
      <c r="BF409">
        <v>4</v>
      </c>
      <c r="BG409">
        <v>1</v>
      </c>
      <c r="BH409" t="s">
        <v>98</v>
      </c>
      <c r="BI409">
        <v>8</v>
      </c>
      <c r="BJ409" t="s">
        <v>107</v>
      </c>
      <c r="BK409">
        <v>0</v>
      </c>
      <c r="BL409" t="s">
        <v>83</v>
      </c>
      <c r="BM409" t="s">
        <v>108</v>
      </c>
      <c r="BN409">
        <v>1960</v>
      </c>
      <c r="BO409" t="s">
        <v>102</v>
      </c>
      <c r="BP409">
        <v>1</v>
      </c>
      <c r="BQ409">
        <v>308</v>
      </c>
      <c r="BR409" t="s">
        <v>98</v>
      </c>
      <c r="BS409" t="s">
        <v>98</v>
      </c>
      <c r="BT409" t="s">
        <v>105</v>
      </c>
      <c r="BU409">
        <v>0</v>
      </c>
      <c r="BV409">
        <v>0</v>
      </c>
      <c r="BW409">
        <v>160</v>
      </c>
      <c r="BX409">
        <v>0</v>
      </c>
      <c r="BY409">
        <v>0</v>
      </c>
      <c r="BZ409">
        <v>0</v>
      </c>
      <c r="CA409" t="s">
        <v>83</v>
      </c>
      <c r="CB409" t="s">
        <v>83</v>
      </c>
      <c r="CC409" t="s">
        <v>83</v>
      </c>
      <c r="CD409">
        <v>0</v>
      </c>
      <c r="CE409">
        <v>3</v>
      </c>
      <c r="CF409">
        <v>2008</v>
      </c>
      <c r="CG409" t="str">
        <f t="shared" si="48"/>
        <v>3/2008</v>
      </c>
      <c r="CH409" t="s">
        <v>110</v>
      </c>
      <c r="CI409" t="s">
        <v>111</v>
      </c>
      <c r="CJ409" s="1">
        <v>177000</v>
      </c>
    </row>
    <row r="410" spans="1:88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 t="str">
        <f t="shared" si="44"/>
        <v>2000's</v>
      </c>
      <c r="V410">
        <v>2006</v>
      </c>
      <c r="W410">
        <f t="shared" si="42"/>
        <v>0</v>
      </c>
      <c r="X410" t="str">
        <f t="shared" si="43"/>
        <v>N</v>
      </c>
      <c r="Y410" t="str">
        <f t="shared" si="45"/>
        <v>Y</v>
      </c>
      <c r="Z410" t="str">
        <f t="shared" si="46"/>
        <v>Y</v>
      </c>
      <c r="AA410" t="str">
        <f t="shared" si="47"/>
        <v>Y</v>
      </c>
      <c r="AB410" t="s">
        <v>93</v>
      </c>
      <c r="AC410" t="s">
        <v>94</v>
      </c>
      <c r="AD410" t="s">
        <v>95</v>
      </c>
      <c r="AE410" t="s">
        <v>95</v>
      </c>
      <c r="AF410" t="s">
        <v>96</v>
      </c>
      <c r="AG410">
        <v>350</v>
      </c>
      <c r="AH410" t="s">
        <v>97</v>
      </c>
      <c r="AI410" t="s">
        <v>98</v>
      </c>
      <c r="AJ410" t="s">
        <v>99</v>
      </c>
      <c r="AK410" t="s">
        <v>104</v>
      </c>
      <c r="AL410" t="s">
        <v>97</v>
      </c>
      <c r="AM410" t="s">
        <v>100</v>
      </c>
      <c r="AN410" t="s">
        <v>102</v>
      </c>
      <c r="AO410">
        <v>0</v>
      </c>
      <c r="AP410" t="s">
        <v>102</v>
      </c>
      <c r="AQ410">
        <v>0</v>
      </c>
      <c r="AR410">
        <v>1063</v>
      </c>
      <c r="AS410">
        <v>1063</v>
      </c>
      <c r="AT410" t="s">
        <v>103</v>
      </c>
      <c r="AU410" t="s">
        <v>104</v>
      </c>
      <c r="AV410" t="s">
        <v>105</v>
      </c>
      <c r="AW410" t="s">
        <v>106</v>
      </c>
      <c r="AX410">
        <v>1071</v>
      </c>
      <c r="AY410">
        <v>1101</v>
      </c>
      <c r="AZ410">
        <v>0</v>
      </c>
      <c r="BA410">
        <v>2172</v>
      </c>
      <c r="BB410">
        <v>0</v>
      </c>
      <c r="BC410">
        <v>0</v>
      </c>
      <c r="BD410">
        <v>2</v>
      </c>
      <c r="BE410">
        <v>1</v>
      </c>
      <c r="BF410">
        <v>3</v>
      </c>
      <c r="BG410">
        <v>1</v>
      </c>
      <c r="BH410" t="s">
        <v>97</v>
      </c>
      <c r="BI410">
        <v>9</v>
      </c>
      <c r="BJ410" t="s">
        <v>107</v>
      </c>
      <c r="BK410">
        <v>1</v>
      </c>
      <c r="BL410" t="s">
        <v>97</v>
      </c>
      <c r="BM410" t="s">
        <v>108</v>
      </c>
      <c r="BN410">
        <v>2006</v>
      </c>
      <c r="BO410" t="s">
        <v>109</v>
      </c>
      <c r="BP410">
        <v>3</v>
      </c>
      <c r="BQ410">
        <v>947</v>
      </c>
      <c r="BR410" t="s">
        <v>98</v>
      </c>
      <c r="BS410" t="s">
        <v>98</v>
      </c>
      <c r="BT410" t="s">
        <v>105</v>
      </c>
      <c r="BU410">
        <v>192</v>
      </c>
      <c r="BV410">
        <v>62</v>
      </c>
      <c r="BW410">
        <v>0</v>
      </c>
      <c r="BX410">
        <v>0</v>
      </c>
      <c r="BY410">
        <v>0</v>
      </c>
      <c r="BZ410">
        <v>0</v>
      </c>
      <c r="CA410" t="s">
        <v>83</v>
      </c>
      <c r="CB410" t="s">
        <v>83</v>
      </c>
      <c r="CC410" t="s">
        <v>83</v>
      </c>
      <c r="CD410">
        <v>0</v>
      </c>
      <c r="CE410">
        <v>8</v>
      </c>
      <c r="CF410">
        <v>2007</v>
      </c>
      <c r="CG410" t="str">
        <f t="shared" si="48"/>
        <v>8/2007</v>
      </c>
      <c r="CH410" t="s">
        <v>158</v>
      </c>
      <c r="CI410" t="s">
        <v>159</v>
      </c>
      <c r="CJ410" s="1">
        <v>280000</v>
      </c>
    </row>
    <row r="411" spans="1:88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 t="str">
        <f t="shared" si="44"/>
        <v>2000's</v>
      </c>
      <c r="V411">
        <v>2008</v>
      </c>
      <c r="W411">
        <f t="shared" si="42"/>
        <v>1</v>
      </c>
      <c r="X411" t="str">
        <f t="shared" si="43"/>
        <v>Y</v>
      </c>
      <c r="Y411" t="str">
        <f t="shared" si="45"/>
        <v>Y</v>
      </c>
      <c r="Z411" t="str">
        <f t="shared" si="46"/>
        <v>Y</v>
      </c>
      <c r="AA411" t="str">
        <f t="shared" si="47"/>
        <v>Y</v>
      </c>
      <c r="AB411" t="s">
        <v>93</v>
      </c>
      <c r="AC411" t="s">
        <v>94</v>
      </c>
      <c r="AD411" t="s">
        <v>95</v>
      </c>
      <c r="AE411" t="s">
        <v>95</v>
      </c>
      <c r="AF411" t="s">
        <v>137</v>
      </c>
      <c r="AG411">
        <v>100</v>
      </c>
      <c r="AH411" t="s">
        <v>97</v>
      </c>
      <c r="AI411" t="s">
        <v>98</v>
      </c>
      <c r="AJ411" t="s">
        <v>99</v>
      </c>
      <c r="AK411" t="s">
        <v>104</v>
      </c>
      <c r="AL411" t="s">
        <v>98</v>
      </c>
      <c r="AM411" t="s">
        <v>100</v>
      </c>
      <c r="AN411" t="s">
        <v>101</v>
      </c>
      <c r="AO411">
        <v>789</v>
      </c>
      <c r="AP411" t="s">
        <v>102</v>
      </c>
      <c r="AQ411">
        <v>0</v>
      </c>
      <c r="AR411">
        <v>245</v>
      </c>
      <c r="AS411">
        <v>1034</v>
      </c>
      <c r="AT411" t="s">
        <v>103</v>
      </c>
      <c r="AU411" t="s">
        <v>104</v>
      </c>
      <c r="AV411" t="s">
        <v>105</v>
      </c>
      <c r="AW411" t="s">
        <v>106</v>
      </c>
      <c r="AX411">
        <v>1050</v>
      </c>
      <c r="AY411">
        <v>1028</v>
      </c>
      <c r="AZ411">
        <v>0</v>
      </c>
      <c r="BA411">
        <v>2078</v>
      </c>
      <c r="BB411">
        <v>1</v>
      </c>
      <c r="BC411">
        <v>0</v>
      </c>
      <c r="BD411">
        <v>2</v>
      </c>
      <c r="BE411">
        <v>1</v>
      </c>
      <c r="BF411">
        <v>3</v>
      </c>
      <c r="BG411">
        <v>1</v>
      </c>
      <c r="BH411" t="s">
        <v>104</v>
      </c>
      <c r="BI411">
        <v>8</v>
      </c>
      <c r="BJ411" t="s">
        <v>107</v>
      </c>
      <c r="BK411">
        <v>1</v>
      </c>
      <c r="BL411" t="s">
        <v>97</v>
      </c>
      <c r="BM411" t="s">
        <v>108</v>
      </c>
      <c r="BN411">
        <v>2008</v>
      </c>
      <c r="BO411" t="s">
        <v>157</v>
      </c>
      <c r="BP411">
        <v>3</v>
      </c>
      <c r="BQ411">
        <v>836</v>
      </c>
      <c r="BR411" t="s">
        <v>98</v>
      </c>
      <c r="BS411" t="s">
        <v>98</v>
      </c>
      <c r="BT411" t="s">
        <v>105</v>
      </c>
      <c r="BU411">
        <v>0</v>
      </c>
      <c r="BV411">
        <v>102</v>
      </c>
      <c r="BW411">
        <v>0</v>
      </c>
      <c r="BX411">
        <v>0</v>
      </c>
      <c r="BY411">
        <v>0</v>
      </c>
      <c r="BZ411">
        <v>0</v>
      </c>
      <c r="CA411" t="s">
        <v>83</v>
      </c>
      <c r="CB411" t="s">
        <v>83</v>
      </c>
      <c r="CC411" t="s">
        <v>83</v>
      </c>
      <c r="CD411">
        <v>0</v>
      </c>
      <c r="CE411">
        <v>4</v>
      </c>
      <c r="CF411">
        <v>2008</v>
      </c>
      <c r="CG411" t="str">
        <f t="shared" si="48"/>
        <v>4/2008</v>
      </c>
      <c r="CH411" t="s">
        <v>158</v>
      </c>
      <c r="CI411" t="s">
        <v>159</v>
      </c>
      <c r="CJ411" s="1">
        <v>339750</v>
      </c>
    </row>
    <row r="412" spans="1:88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 t="str">
        <f t="shared" si="44"/>
        <v>50's</v>
      </c>
      <c r="V412">
        <v>1958</v>
      </c>
      <c r="W412">
        <f t="shared" si="42"/>
        <v>0</v>
      </c>
      <c r="X412" t="str">
        <f t="shared" si="43"/>
        <v>N</v>
      </c>
      <c r="Y412" t="str">
        <f t="shared" si="45"/>
        <v>N</v>
      </c>
      <c r="Z412" t="str">
        <f t="shared" si="46"/>
        <v>N</v>
      </c>
      <c r="AA412" t="str">
        <f t="shared" si="47"/>
        <v>N</v>
      </c>
      <c r="AB412" t="s">
        <v>93</v>
      </c>
      <c r="AC412" t="s">
        <v>94</v>
      </c>
      <c r="AD412" t="s">
        <v>245</v>
      </c>
      <c r="AE412" t="s">
        <v>226</v>
      </c>
      <c r="AF412" t="s">
        <v>117</v>
      </c>
      <c r="AG412">
        <v>0</v>
      </c>
      <c r="AH412" t="s">
        <v>98</v>
      </c>
      <c r="AI412" t="s">
        <v>147</v>
      </c>
      <c r="AJ412" t="s">
        <v>118</v>
      </c>
      <c r="AK412" t="s">
        <v>98</v>
      </c>
      <c r="AL412" t="s">
        <v>147</v>
      </c>
      <c r="AM412" t="s">
        <v>100</v>
      </c>
      <c r="AN412" t="s">
        <v>102</v>
      </c>
      <c r="AO412">
        <v>0</v>
      </c>
      <c r="AP412" t="s">
        <v>102</v>
      </c>
      <c r="AQ412">
        <v>0</v>
      </c>
      <c r="AR412">
        <v>1276</v>
      </c>
      <c r="AS412">
        <v>1276</v>
      </c>
      <c r="AT412" t="s">
        <v>103</v>
      </c>
      <c r="AU412" t="s">
        <v>98</v>
      </c>
      <c r="AV412" t="s">
        <v>105</v>
      </c>
      <c r="AW412" t="s">
        <v>164</v>
      </c>
      <c r="AX412">
        <v>1276</v>
      </c>
      <c r="AY412">
        <v>0</v>
      </c>
      <c r="AZ412">
        <v>0</v>
      </c>
      <c r="BA412">
        <v>1276</v>
      </c>
      <c r="BB412">
        <v>0</v>
      </c>
      <c r="BC412">
        <v>0</v>
      </c>
      <c r="BD412">
        <v>1</v>
      </c>
      <c r="BE412">
        <v>0</v>
      </c>
      <c r="BF412">
        <v>3</v>
      </c>
      <c r="BG412">
        <v>1</v>
      </c>
      <c r="BH412" t="s">
        <v>98</v>
      </c>
      <c r="BI412">
        <v>5</v>
      </c>
      <c r="BJ412" t="s">
        <v>194</v>
      </c>
      <c r="BK412">
        <v>0</v>
      </c>
      <c r="BL412" t="s">
        <v>83</v>
      </c>
      <c r="BM412" t="s">
        <v>108</v>
      </c>
      <c r="BN412">
        <v>1958</v>
      </c>
      <c r="BO412" t="s">
        <v>102</v>
      </c>
      <c r="BP412">
        <v>1</v>
      </c>
      <c r="BQ412">
        <v>350</v>
      </c>
      <c r="BR412" t="s">
        <v>98</v>
      </c>
      <c r="BS412" t="s">
        <v>98</v>
      </c>
      <c r="BT412" t="s">
        <v>105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 t="s">
        <v>83</v>
      </c>
      <c r="CB412" t="s">
        <v>83</v>
      </c>
      <c r="CC412" t="s">
        <v>83</v>
      </c>
      <c r="CD412">
        <v>0</v>
      </c>
      <c r="CE412">
        <v>6</v>
      </c>
      <c r="CF412">
        <v>2009</v>
      </c>
      <c r="CG412" t="str">
        <f t="shared" si="48"/>
        <v>6/2009</v>
      </c>
      <c r="CH412" t="s">
        <v>173</v>
      </c>
      <c r="CI412" t="s">
        <v>128</v>
      </c>
      <c r="CJ412" s="1">
        <v>60000</v>
      </c>
    </row>
    <row r="413" spans="1:88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 t="str">
        <f t="shared" si="44"/>
        <v>50's</v>
      </c>
      <c r="V413">
        <v>1955</v>
      </c>
      <c r="W413">
        <f t="shared" si="42"/>
        <v>0</v>
      </c>
      <c r="X413" t="str">
        <f t="shared" si="43"/>
        <v>N</v>
      </c>
      <c r="Y413" t="str">
        <f t="shared" si="45"/>
        <v>N</v>
      </c>
      <c r="Z413" t="str">
        <f t="shared" si="46"/>
        <v>N</v>
      </c>
      <c r="AA413" t="str">
        <f t="shared" si="47"/>
        <v>N</v>
      </c>
      <c r="AB413" t="s">
        <v>152</v>
      </c>
      <c r="AC413" t="s">
        <v>94</v>
      </c>
      <c r="AD413" t="s">
        <v>124</v>
      </c>
      <c r="AE413" t="s">
        <v>124</v>
      </c>
      <c r="AF413" t="s">
        <v>117</v>
      </c>
      <c r="AG413">
        <v>0</v>
      </c>
      <c r="AH413" t="s">
        <v>98</v>
      </c>
      <c r="AI413" t="s">
        <v>98</v>
      </c>
      <c r="AJ413" t="s">
        <v>118</v>
      </c>
      <c r="AK413" t="s">
        <v>98</v>
      </c>
      <c r="AL413" t="s">
        <v>98</v>
      </c>
      <c r="AM413" t="s">
        <v>121</v>
      </c>
      <c r="AN413" t="s">
        <v>153</v>
      </c>
      <c r="AO413">
        <v>1056</v>
      </c>
      <c r="AP413" t="s">
        <v>102</v>
      </c>
      <c r="AQ413">
        <v>0</v>
      </c>
      <c r="AR413">
        <v>0</v>
      </c>
      <c r="AS413">
        <v>1056</v>
      </c>
      <c r="AT413" t="s">
        <v>103</v>
      </c>
      <c r="AU413" t="s">
        <v>98</v>
      </c>
      <c r="AV413" t="s">
        <v>177</v>
      </c>
      <c r="AW413" t="s">
        <v>106</v>
      </c>
      <c r="AX413">
        <v>1056</v>
      </c>
      <c r="AY413">
        <v>0</v>
      </c>
      <c r="AZ413">
        <v>0</v>
      </c>
      <c r="BA413">
        <v>1056</v>
      </c>
      <c r="BB413">
        <v>1</v>
      </c>
      <c r="BC413">
        <v>0</v>
      </c>
      <c r="BD413">
        <v>1</v>
      </c>
      <c r="BE413">
        <v>0</v>
      </c>
      <c r="BF413">
        <v>3</v>
      </c>
      <c r="BG413">
        <v>1</v>
      </c>
      <c r="BH413" t="s">
        <v>98</v>
      </c>
      <c r="BI413">
        <v>5</v>
      </c>
      <c r="BJ413" t="s">
        <v>107</v>
      </c>
      <c r="BK413">
        <v>0</v>
      </c>
      <c r="BL413" t="s">
        <v>83</v>
      </c>
      <c r="BM413" t="s">
        <v>108</v>
      </c>
      <c r="BN413">
        <v>1955</v>
      </c>
      <c r="BO413" t="s">
        <v>157</v>
      </c>
      <c r="BP413">
        <v>2</v>
      </c>
      <c r="BQ413">
        <v>572</v>
      </c>
      <c r="BR413" t="s">
        <v>98</v>
      </c>
      <c r="BS413" t="s">
        <v>98</v>
      </c>
      <c r="BT413" t="s">
        <v>105</v>
      </c>
      <c r="BU413">
        <v>264</v>
      </c>
      <c r="BV413">
        <v>0</v>
      </c>
      <c r="BW413">
        <v>0</v>
      </c>
      <c r="BX413">
        <v>0</v>
      </c>
      <c r="BY413">
        <v>0</v>
      </c>
      <c r="BZ413">
        <v>0</v>
      </c>
      <c r="CA413" t="s">
        <v>83</v>
      </c>
      <c r="CB413" t="s">
        <v>83</v>
      </c>
      <c r="CC413" t="s">
        <v>83</v>
      </c>
      <c r="CD413">
        <v>0</v>
      </c>
      <c r="CE413">
        <v>1</v>
      </c>
      <c r="CF413">
        <v>2006</v>
      </c>
      <c r="CG413" t="str">
        <f t="shared" si="48"/>
        <v>1/2006</v>
      </c>
      <c r="CH413" t="s">
        <v>110</v>
      </c>
      <c r="CI413" t="s">
        <v>111</v>
      </c>
      <c r="CJ413" s="1">
        <v>145000</v>
      </c>
    </row>
    <row r="414" spans="1:88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 t="str">
        <f t="shared" si="44"/>
        <v>2000's</v>
      </c>
      <c r="V414">
        <v>2009</v>
      </c>
      <c r="W414">
        <f t="shared" si="42"/>
        <v>0</v>
      </c>
      <c r="X414" t="str">
        <f t="shared" si="43"/>
        <v>N</v>
      </c>
      <c r="Y414" t="str">
        <f t="shared" si="45"/>
        <v>Y</v>
      </c>
      <c r="Z414" t="str">
        <f t="shared" si="46"/>
        <v>Y</v>
      </c>
      <c r="AA414" t="str">
        <f t="shared" si="47"/>
        <v>Y</v>
      </c>
      <c r="AB414" t="s">
        <v>93</v>
      </c>
      <c r="AC414" t="s">
        <v>94</v>
      </c>
      <c r="AD414" t="s">
        <v>116</v>
      </c>
      <c r="AE414" t="s">
        <v>116</v>
      </c>
      <c r="AF414" t="s">
        <v>137</v>
      </c>
      <c r="AG414">
        <v>432</v>
      </c>
      <c r="AH414" t="s">
        <v>104</v>
      </c>
      <c r="AI414" t="s">
        <v>98</v>
      </c>
      <c r="AJ414" t="s">
        <v>99</v>
      </c>
      <c r="AK414" t="s">
        <v>104</v>
      </c>
      <c r="AL414" t="s">
        <v>98</v>
      </c>
      <c r="AM414" t="s">
        <v>130</v>
      </c>
      <c r="AN414" t="s">
        <v>101</v>
      </c>
      <c r="AO414">
        <v>578</v>
      </c>
      <c r="AP414" t="s">
        <v>102</v>
      </c>
      <c r="AQ414">
        <v>0</v>
      </c>
      <c r="AR414">
        <v>892</v>
      </c>
      <c r="AS414">
        <v>1470</v>
      </c>
      <c r="AT414" t="s">
        <v>103</v>
      </c>
      <c r="AU414" t="s">
        <v>104</v>
      </c>
      <c r="AV414" t="s">
        <v>105</v>
      </c>
      <c r="AW414" t="s">
        <v>106</v>
      </c>
      <c r="AX414">
        <v>1478</v>
      </c>
      <c r="AY414">
        <v>0</v>
      </c>
      <c r="AZ414">
        <v>0</v>
      </c>
      <c r="BA414">
        <v>1478</v>
      </c>
      <c r="BB414">
        <v>1</v>
      </c>
      <c r="BC414">
        <v>0</v>
      </c>
      <c r="BD414">
        <v>2</v>
      </c>
      <c r="BE414">
        <v>1</v>
      </c>
      <c r="BF414">
        <v>2</v>
      </c>
      <c r="BG414">
        <v>1</v>
      </c>
      <c r="BH414" t="s">
        <v>97</v>
      </c>
      <c r="BI414">
        <v>7</v>
      </c>
      <c r="BJ414" t="s">
        <v>107</v>
      </c>
      <c r="BK414">
        <v>1</v>
      </c>
      <c r="BL414" t="s">
        <v>97</v>
      </c>
      <c r="BM414" t="s">
        <v>108</v>
      </c>
      <c r="BN414">
        <v>2009</v>
      </c>
      <c r="BO414" t="s">
        <v>157</v>
      </c>
      <c r="BP414">
        <v>2</v>
      </c>
      <c r="BQ414">
        <v>484</v>
      </c>
      <c r="BR414" t="s">
        <v>98</v>
      </c>
      <c r="BS414" t="s">
        <v>98</v>
      </c>
      <c r="BT414" t="s">
        <v>105</v>
      </c>
      <c r="BU414">
        <v>0</v>
      </c>
      <c r="BV414">
        <v>144</v>
      </c>
      <c r="BW414">
        <v>0</v>
      </c>
      <c r="BX414">
        <v>0</v>
      </c>
      <c r="BY414">
        <v>0</v>
      </c>
      <c r="BZ414">
        <v>0</v>
      </c>
      <c r="CA414" t="s">
        <v>83</v>
      </c>
      <c r="CB414" t="s">
        <v>83</v>
      </c>
      <c r="CC414" t="s">
        <v>83</v>
      </c>
      <c r="CD414">
        <v>0</v>
      </c>
      <c r="CE414">
        <v>6</v>
      </c>
      <c r="CF414">
        <v>2010</v>
      </c>
      <c r="CG414" t="str">
        <f t="shared" si="48"/>
        <v>6/2010</v>
      </c>
      <c r="CH414" t="s">
        <v>158</v>
      </c>
      <c r="CI414" t="s">
        <v>159</v>
      </c>
      <c r="CJ414" s="1">
        <v>222000</v>
      </c>
    </row>
    <row r="415" spans="1:88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 t="str">
        <f t="shared" si="44"/>
        <v>20's</v>
      </c>
      <c r="V415">
        <v>1950</v>
      </c>
      <c r="W415">
        <f t="shared" si="42"/>
        <v>23</v>
      </c>
      <c r="X415" t="str">
        <f t="shared" si="43"/>
        <v>Y</v>
      </c>
      <c r="Y415" t="str">
        <f t="shared" si="45"/>
        <v>N</v>
      </c>
      <c r="Z415" t="str">
        <f t="shared" si="46"/>
        <v>N</v>
      </c>
      <c r="AA415" t="str">
        <f t="shared" si="47"/>
        <v>N</v>
      </c>
      <c r="AB415" t="s">
        <v>93</v>
      </c>
      <c r="AC415" t="s">
        <v>94</v>
      </c>
      <c r="AD415" t="s">
        <v>155</v>
      </c>
      <c r="AE415" t="s">
        <v>125</v>
      </c>
      <c r="AF415" t="s">
        <v>117</v>
      </c>
      <c r="AG415">
        <v>0</v>
      </c>
      <c r="AH415" t="s">
        <v>98</v>
      </c>
      <c r="AI415" t="s">
        <v>98</v>
      </c>
      <c r="AJ415" t="s">
        <v>118</v>
      </c>
      <c r="AK415" t="s">
        <v>98</v>
      </c>
      <c r="AL415" t="s">
        <v>98</v>
      </c>
      <c r="AM415" t="s">
        <v>100</v>
      </c>
      <c r="AN415" t="s">
        <v>102</v>
      </c>
      <c r="AO415">
        <v>0</v>
      </c>
      <c r="AP415" t="s">
        <v>102</v>
      </c>
      <c r="AQ415">
        <v>0</v>
      </c>
      <c r="AR415">
        <v>1008</v>
      </c>
      <c r="AS415">
        <v>1008</v>
      </c>
      <c r="AT415" t="s">
        <v>103</v>
      </c>
      <c r="AU415" t="s">
        <v>97</v>
      </c>
      <c r="AV415" t="s">
        <v>105</v>
      </c>
      <c r="AW415" t="s">
        <v>164</v>
      </c>
      <c r="AX415">
        <v>1028</v>
      </c>
      <c r="AY415">
        <v>0</v>
      </c>
      <c r="AZ415">
        <v>0</v>
      </c>
      <c r="BA415">
        <v>1028</v>
      </c>
      <c r="BB415">
        <v>0</v>
      </c>
      <c r="BC415">
        <v>0</v>
      </c>
      <c r="BD415">
        <v>1</v>
      </c>
      <c r="BE415">
        <v>0</v>
      </c>
      <c r="BF415">
        <v>2</v>
      </c>
      <c r="BG415">
        <v>1</v>
      </c>
      <c r="BH415" t="s">
        <v>98</v>
      </c>
      <c r="BI415">
        <v>5</v>
      </c>
      <c r="BJ415" t="s">
        <v>107</v>
      </c>
      <c r="BK415">
        <v>1</v>
      </c>
      <c r="BL415" t="s">
        <v>97</v>
      </c>
      <c r="BM415" t="s">
        <v>127</v>
      </c>
      <c r="BN415">
        <v>1927</v>
      </c>
      <c r="BO415" t="s">
        <v>102</v>
      </c>
      <c r="BP415">
        <v>2</v>
      </c>
      <c r="BQ415">
        <v>360</v>
      </c>
      <c r="BR415" t="s">
        <v>98</v>
      </c>
      <c r="BS415" t="s">
        <v>98</v>
      </c>
      <c r="BT415" t="s">
        <v>105</v>
      </c>
      <c r="BU415">
        <v>0</v>
      </c>
      <c r="BV415">
        <v>0</v>
      </c>
      <c r="BW415">
        <v>130</v>
      </c>
      <c r="BX415">
        <v>0</v>
      </c>
      <c r="BY415">
        <v>0</v>
      </c>
      <c r="BZ415">
        <v>0</v>
      </c>
      <c r="CA415" t="s">
        <v>83</v>
      </c>
      <c r="CB415" t="s">
        <v>83</v>
      </c>
      <c r="CC415" t="s">
        <v>83</v>
      </c>
      <c r="CD415">
        <v>0</v>
      </c>
      <c r="CE415">
        <v>3</v>
      </c>
      <c r="CF415">
        <v>2010</v>
      </c>
      <c r="CG415" t="str">
        <f t="shared" si="48"/>
        <v>3/2010</v>
      </c>
      <c r="CH415" t="s">
        <v>110</v>
      </c>
      <c r="CI415" t="s">
        <v>111</v>
      </c>
      <c r="CJ415" s="1">
        <v>115000</v>
      </c>
    </row>
    <row r="416" spans="1:88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 t="str">
        <f t="shared" si="44"/>
        <v>90's</v>
      </c>
      <c r="V416">
        <v>1993</v>
      </c>
      <c r="W416">
        <f t="shared" si="42"/>
        <v>0</v>
      </c>
      <c r="X416" t="str">
        <f t="shared" si="43"/>
        <v>N</v>
      </c>
      <c r="Y416" t="str">
        <f t="shared" si="45"/>
        <v>N</v>
      </c>
      <c r="Z416" t="str">
        <f t="shared" si="46"/>
        <v>N</v>
      </c>
      <c r="AA416" t="str">
        <f t="shared" si="47"/>
        <v>N</v>
      </c>
      <c r="AB416" t="s">
        <v>93</v>
      </c>
      <c r="AC416" t="s">
        <v>94</v>
      </c>
      <c r="AD416" t="s">
        <v>95</v>
      </c>
      <c r="AE416" t="s">
        <v>95</v>
      </c>
      <c r="AF416" t="s">
        <v>117</v>
      </c>
      <c r="AG416">
        <v>0</v>
      </c>
      <c r="AH416" t="s">
        <v>97</v>
      </c>
      <c r="AI416" t="s">
        <v>98</v>
      </c>
      <c r="AJ416" t="s">
        <v>99</v>
      </c>
      <c r="AK416" t="s">
        <v>97</v>
      </c>
      <c r="AL416" t="s">
        <v>98</v>
      </c>
      <c r="AM416" t="s">
        <v>100</v>
      </c>
      <c r="AN416" t="s">
        <v>141</v>
      </c>
      <c r="AO416">
        <v>50</v>
      </c>
      <c r="AP416" t="s">
        <v>101</v>
      </c>
      <c r="AQ416">
        <v>531</v>
      </c>
      <c r="AR416">
        <v>499</v>
      </c>
      <c r="AS416">
        <v>1080</v>
      </c>
      <c r="AT416" t="s">
        <v>103</v>
      </c>
      <c r="AU416" t="s">
        <v>104</v>
      </c>
      <c r="AV416" t="s">
        <v>105</v>
      </c>
      <c r="AW416" t="s">
        <v>106</v>
      </c>
      <c r="AX416">
        <v>1080</v>
      </c>
      <c r="AY416">
        <v>1017</v>
      </c>
      <c r="AZ416">
        <v>0</v>
      </c>
      <c r="BA416">
        <v>2097</v>
      </c>
      <c r="BB416">
        <v>0</v>
      </c>
      <c r="BC416">
        <v>1</v>
      </c>
      <c r="BD416">
        <v>2</v>
      </c>
      <c r="BE416">
        <v>1</v>
      </c>
      <c r="BF416">
        <v>3</v>
      </c>
      <c r="BG416">
        <v>1</v>
      </c>
      <c r="BH416" t="s">
        <v>97</v>
      </c>
      <c r="BI416">
        <v>9</v>
      </c>
      <c r="BJ416" t="s">
        <v>107</v>
      </c>
      <c r="BK416">
        <v>1</v>
      </c>
      <c r="BL416" t="s">
        <v>98</v>
      </c>
      <c r="BM416" t="s">
        <v>108</v>
      </c>
      <c r="BN416">
        <v>1993</v>
      </c>
      <c r="BO416" t="s">
        <v>102</v>
      </c>
      <c r="BP416">
        <v>3</v>
      </c>
      <c r="BQ416">
        <v>678</v>
      </c>
      <c r="BR416" t="s">
        <v>98</v>
      </c>
      <c r="BS416" t="s">
        <v>98</v>
      </c>
      <c r="BT416" t="s">
        <v>105</v>
      </c>
      <c r="BU416">
        <v>196</v>
      </c>
      <c r="BV416">
        <v>187</v>
      </c>
      <c r="BW416">
        <v>0</v>
      </c>
      <c r="BX416">
        <v>0</v>
      </c>
      <c r="BY416">
        <v>0</v>
      </c>
      <c r="BZ416">
        <v>0</v>
      </c>
      <c r="CA416" t="s">
        <v>83</v>
      </c>
      <c r="CB416" t="s">
        <v>83</v>
      </c>
      <c r="CC416" t="s">
        <v>83</v>
      </c>
      <c r="CD416">
        <v>0</v>
      </c>
      <c r="CE416">
        <v>12</v>
      </c>
      <c r="CF416">
        <v>2008</v>
      </c>
      <c r="CG416" t="str">
        <f t="shared" si="48"/>
        <v>12/2008</v>
      </c>
      <c r="CH416" t="s">
        <v>110</v>
      </c>
      <c r="CI416" t="s">
        <v>111</v>
      </c>
      <c r="CJ416" s="1">
        <v>228000</v>
      </c>
    </row>
    <row r="417" spans="1:88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 t="str">
        <f t="shared" si="44"/>
        <v>2000's</v>
      </c>
      <c r="V417">
        <v>2007</v>
      </c>
      <c r="W417">
        <f t="shared" si="42"/>
        <v>0</v>
      </c>
      <c r="X417" t="str">
        <f t="shared" si="43"/>
        <v>N</v>
      </c>
      <c r="Y417" t="str">
        <f t="shared" si="45"/>
        <v>Y</v>
      </c>
      <c r="Z417" t="str">
        <f t="shared" si="46"/>
        <v>Y</v>
      </c>
      <c r="AA417" t="str">
        <f t="shared" si="47"/>
        <v>Y</v>
      </c>
      <c r="AB417" t="s">
        <v>93</v>
      </c>
      <c r="AC417" t="s">
        <v>94</v>
      </c>
      <c r="AD417" t="s">
        <v>95</v>
      </c>
      <c r="AE417" t="s">
        <v>95</v>
      </c>
      <c r="AF417" t="s">
        <v>117</v>
      </c>
      <c r="AG417">
        <v>0</v>
      </c>
      <c r="AH417" t="s">
        <v>97</v>
      </c>
      <c r="AI417" t="s">
        <v>98</v>
      </c>
      <c r="AJ417" t="s">
        <v>99</v>
      </c>
      <c r="AK417" t="s">
        <v>97</v>
      </c>
      <c r="AL417" t="s">
        <v>98</v>
      </c>
      <c r="AM417" t="s">
        <v>130</v>
      </c>
      <c r="AN417" t="s">
        <v>101</v>
      </c>
      <c r="AO417">
        <v>24</v>
      </c>
      <c r="AP417" t="s">
        <v>102</v>
      </c>
      <c r="AQ417">
        <v>0</v>
      </c>
      <c r="AR417">
        <v>1316</v>
      </c>
      <c r="AS417">
        <v>1340</v>
      </c>
      <c r="AT417" t="s">
        <v>103</v>
      </c>
      <c r="AU417" t="s">
        <v>104</v>
      </c>
      <c r="AV417" t="s">
        <v>105</v>
      </c>
      <c r="AW417" t="s">
        <v>106</v>
      </c>
      <c r="AX417">
        <v>1340</v>
      </c>
      <c r="AY417">
        <v>0</v>
      </c>
      <c r="AZ417">
        <v>0</v>
      </c>
      <c r="BA417">
        <v>1340</v>
      </c>
      <c r="BB417">
        <v>0</v>
      </c>
      <c r="BC417">
        <v>0</v>
      </c>
      <c r="BD417">
        <v>2</v>
      </c>
      <c r="BE417">
        <v>0</v>
      </c>
      <c r="BF417">
        <v>3</v>
      </c>
      <c r="BG417">
        <v>1</v>
      </c>
      <c r="BH417" t="s">
        <v>97</v>
      </c>
      <c r="BI417">
        <v>6</v>
      </c>
      <c r="BJ417" t="s">
        <v>107</v>
      </c>
      <c r="BK417">
        <v>0</v>
      </c>
      <c r="BL417" t="s">
        <v>83</v>
      </c>
      <c r="BM417" t="s">
        <v>108</v>
      </c>
      <c r="BN417">
        <v>2007</v>
      </c>
      <c r="BO417" t="s">
        <v>157</v>
      </c>
      <c r="BP417">
        <v>2</v>
      </c>
      <c r="BQ417">
        <v>396</v>
      </c>
      <c r="BR417" t="s">
        <v>98</v>
      </c>
      <c r="BS417" t="s">
        <v>98</v>
      </c>
      <c r="BT417" t="s">
        <v>105</v>
      </c>
      <c r="BU417">
        <v>100</v>
      </c>
      <c r="BV417">
        <v>30</v>
      </c>
      <c r="BW417">
        <v>0</v>
      </c>
      <c r="BX417">
        <v>0</v>
      </c>
      <c r="BY417">
        <v>0</v>
      </c>
      <c r="BZ417">
        <v>0</v>
      </c>
      <c r="CA417" t="s">
        <v>83</v>
      </c>
      <c r="CB417" t="s">
        <v>83</v>
      </c>
      <c r="CC417" t="s">
        <v>83</v>
      </c>
      <c r="CD417">
        <v>0</v>
      </c>
      <c r="CE417">
        <v>8</v>
      </c>
      <c r="CF417">
        <v>2007</v>
      </c>
      <c r="CG417" t="str">
        <f t="shared" si="48"/>
        <v>8/2007</v>
      </c>
      <c r="CH417" t="s">
        <v>158</v>
      </c>
      <c r="CI417" t="s">
        <v>159</v>
      </c>
      <c r="CJ417" s="1">
        <v>181134</v>
      </c>
    </row>
    <row r="418" spans="1:88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 t="str">
        <f t="shared" si="44"/>
        <v>70's</v>
      </c>
      <c r="V418">
        <v>1978</v>
      </c>
      <c r="W418">
        <f t="shared" si="42"/>
        <v>0</v>
      </c>
      <c r="X418" t="str">
        <f t="shared" si="43"/>
        <v>N</v>
      </c>
      <c r="Y418" t="str">
        <f t="shared" si="45"/>
        <v>N</v>
      </c>
      <c r="Z418" t="str">
        <f t="shared" si="46"/>
        <v>N</v>
      </c>
      <c r="AA418" t="str">
        <f t="shared" si="47"/>
        <v>N</v>
      </c>
      <c r="AB418" t="s">
        <v>152</v>
      </c>
      <c r="AC418" t="s">
        <v>94</v>
      </c>
      <c r="AD418" t="s">
        <v>140</v>
      </c>
      <c r="AE418" t="s">
        <v>140</v>
      </c>
      <c r="AF418" t="s">
        <v>96</v>
      </c>
      <c r="AG418">
        <v>203</v>
      </c>
      <c r="AH418" t="s">
        <v>98</v>
      </c>
      <c r="AI418" t="s">
        <v>98</v>
      </c>
      <c r="AJ418" t="s">
        <v>118</v>
      </c>
      <c r="AK418" t="s">
        <v>98</v>
      </c>
      <c r="AL418" t="s">
        <v>98</v>
      </c>
      <c r="AM418" t="s">
        <v>100</v>
      </c>
      <c r="AN418" t="s">
        <v>119</v>
      </c>
      <c r="AO418">
        <v>209</v>
      </c>
      <c r="AP418" t="s">
        <v>102</v>
      </c>
      <c r="AQ418">
        <v>0</v>
      </c>
      <c r="AR418">
        <v>463</v>
      </c>
      <c r="AS418">
        <v>672</v>
      </c>
      <c r="AT418" t="s">
        <v>103</v>
      </c>
      <c r="AU418" t="s">
        <v>98</v>
      </c>
      <c r="AV418" t="s">
        <v>105</v>
      </c>
      <c r="AW418" t="s">
        <v>106</v>
      </c>
      <c r="AX418">
        <v>672</v>
      </c>
      <c r="AY418">
        <v>728</v>
      </c>
      <c r="AZ418">
        <v>0</v>
      </c>
      <c r="BA418">
        <v>1400</v>
      </c>
      <c r="BB418">
        <v>0</v>
      </c>
      <c r="BC418">
        <v>0</v>
      </c>
      <c r="BD418">
        <v>1</v>
      </c>
      <c r="BE418">
        <v>1</v>
      </c>
      <c r="BF418">
        <v>3</v>
      </c>
      <c r="BG418">
        <v>1</v>
      </c>
      <c r="BH418" t="s">
        <v>98</v>
      </c>
      <c r="BI418">
        <v>6</v>
      </c>
      <c r="BJ418" t="s">
        <v>107</v>
      </c>
      <c r="BK418">
        <v>1</v>
      </c>
      <c r="BL418" t="s">
        <v>98</v>
      </c>
      <c r="BM418" t="s">
        <v>108</v>
      </c>
      <c r="BN418">
        <v>1978</v>
      </c>
      <c r="BO418" t="s">
        <v>157</v>
      </c>
      <c r="BP418">
        <v>2</v>
      </c>
      <c r="BQ418">
        <v>440</v>
      </c>
      <c r="BR418" t="s">
        <v>98</v>
      </c>
      <c r="BS418" t="s">
        <v>98</v>
      </c>
      <c r="BT418" t="s">
        <v>105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 t="s">
        <v>83</v>
      </c>
      <c r="CB418" t="s">
        <v>83</v>
      </c>
      <c r="CC418" t="s">
        <v>83</v>
      </c>
      <c r="CD418">
        <v>0</v>
      </c>
      <c r="CE418">
        <v>3</v>
      </c>
      <c r="CF418">
        <v>2006</v>
      </c>
      <c r="CG418" t="str">
        <f t="shared" si="48"/>
        <v>3/2006</v>
      </c>
      <c r="CH418" t="s">
        <v>110</v>
      </c>
      <c r="CI418" t="s">
        <v>111</v>
      </c>
      <c r="CJ418" s="1">
        <v>149500</v>
      </c>
    </row>
    <row r="419" spans="1:88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 t="str">
        <f t="shared" si="44"/>
        <v>10's</v>
      </c>
      <c r="V419">
        <v>1950</v>
      </c>
      <c r="W419">
        <f t="shared" si="42"/>
        <v>32</v>
      </c>
      <c r="X419" t="str">
        <f t="shared" si="43"/>
        <v>Y</v>
      </c>
      <c r="Y419" t="str">
        <f t="shared" si="45"/>
        <v>N</v>
      </c>
      <c r="Z419" t="str">
        <f t="shared" si="46"/>
        <v>N</v>
      </c>
      <c r="AA419" t="str">
        <f t="shared" si="47"/>
        <v>N</v>
      </c>
      <c r="AB419" t="s">
        <v>152</v>
      </c>
      <c r="AC419" t="s">
        <v>94</v>
      </c>
      <c r="AD419" t="s">
        <v>124</v>
      </c>
      <c r="AE419" t="s">
        <v>203</v>
      </c>
      <c r="AF419" t="s">
        <v>117</v>
      </c>
      <c r="AG419">
        <v>0</v>
      </c>
      <c r="AH419" t="s">
        <v>98</v>
      </c>
      <c r="AI419" t="s">
        <v>98</v>
      </c>
      <c r="AJ419" t="s">
        <v>126</v>
      </c>
      <c r="AK419" t="s">
        <v>97</v>
      </c>
      <c r="AL419" t="s">
        <v>98</v>
      </c>
      <c r="AM419" t="s">
        <v>100</v>
      </c>
      <c r="AN419" t="s">
        <v>141</v>
      </c>
      <c r="AO419">
        <v>1128</v>
      </c>
      <c r="AP419" t="s">
        <v>102</v>
      </c>
      <c r="AQ419">
        <v>0</v>
      </c>
      <c r="AR419">
        <v>242</v>
      </c>
      <c r="AS419">
        <v>1370</v>
      </c>
      <c r="AT419" t="s">
        <v>206</v>
      </c>
      <c r="AU419" t="s">
        <v>98</v>
      </c>
      <c r="AV419" t="s">
        <v>177</v>
      </c>
      <c r="AW419" t="s">
        <v>164</v>
      </c>
      <c r="AX419">
        <v>1370</v>
      </c>
      <c r="AY419">
        <v>1254</v>
      </c>
      <c r="AZ419">
        <v>0</v>
      </c>
      <c r="BA419">
        <v>2624</v>
      </c>
      <c r="BB419">
        <v>1</v>
      </c>
      <c r="BC419">
        <v>0</v>
      </c>
      <c r="BD419">
        <v>2</v>
      </c>
      <c r="BE419">
        <v>1</v>
      </c>
      <c r="BF419">
        <v>4</v>
      </c>
      <c r="BG419">
        <v>1</v>
      </c>
      <c r="BH419" t="s">
        <v>98</v>
      </c>
      <c r="BI419">
        <v>10</v>
      </c>
      <c r="BJ419" t="s">
        <v>107</v>
      </c>
      <c r="BK419">
        <v>1</v>
      </c>
      <c r="BL419" t="s">
        <v>97</v>
      </c>
      <c r="BM419" t="s">
        <v>127</v>
      </c>
      <c r="BN419">
        <v>1918</v>
      </c>
      <c r="BO419" t="s">
        <v>102</v>
      </c>
      <c r="BP419">
        <v>3</v>
      </c>
      <c r="BQ419">
        <v>864</v>
      </c>
      <c r="BR419" t="s">
        <v>98</v>
      </c>
      <c r="BS419" t="s">
        <v>98</v>
      </c>
      <c r="BT419" t="s">
        <v>177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 t="s">
        <v>83</v>
      </c>
      <c r="CB419" t="s">
        <v>83</v>
      </c>
      <c r="CC419" t="s">
        <v>83</v>
      </c>
      <c r="CD419">
        <v>0</v>
      </c>
      <c r="CE419">
        <v>11</v>
      </c>
      <c r="CF419">
        <v>2007</v>
      </c>
      <c r="CG419" t="str">
        <f t="shared" si="48"/>
        <v>11/2007</v>
      </c>
      <c r="CH419" t="s">
        <v>110</v>
      </c>
      <c r="CI419" t="s">
        <v>111</v>
      </c>
      <c r="CJ419" s="1">
        <v>239000</v>
      </c>
    </row>
    <row r="420" spans="1:88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 t="str">
        <f t="shared" si="44"/>
        <v>40's</v>
      </c>
      <c r="V420">
        <v>1950</v>
      </c>
      <c r="W420">
        <f t="shared" si="42"/>
        <v>10</v>
      </c>
      <c r="X420" t="str">
        <f t="shared" si="43"/>
        <v>Y</v>
      </c>
      <c r="Y420" t="str">
        <f t="shared" si="45"/>
        <v>N</v>
      </c>
      <c r="Z420" t="str">
        <f t="shared" si="46"/>
        <v>N</v>
      </c>
      <c r="AA420" t="str">
        <f t="shared" si="47"/>
        <v>N</v>
      </c>
      <c r="AB420" t="s">
        <v>93</v>
      </c>
      <c r="AC420" t="s">
        <v>94</v>
      </c>
      <c r="AD420" t="s">
        <v>116</v>
      </c>
      <c r="AE420" t="s">
        <v>116</v>
      </c>
      <c r="AF420" t="s">
        <v>117</v>
      </c>
      <c r="AG420">
        <v>0</v>
      </c>
      <c r="AH420" t="s">
        <v>98</v>
      </c>
      <c r="AI420" t="s">
        <v>98</v>
      </c>
      <c r="AJ420" t="s">
        <v>126</v>
      </c>
      <c r="AK420" t="s">
        <v>98</v>
      </c>
      <c r="AL420" t="s">
        <v>98</v>
      </c>
      <c r="AM420" t="s">
        <v>100</v>
      </c>
      <c r="AN420" t="s">
        <v>119</v>
      </c>
      <c r="AO420">
        <v>312</v>
      </c>
      <c r="AP420" t="s">
        <v>102</v>
      </c>
      <c r="AQ420">
        <v>0</v>
      </c>
      <c r="AR420">
        <v>444</v>
      </c>
      <c r="AS420">
        <v>756</v>
      </c>
      <c r="AT420" t="s">
        <v>103</v>
      </c>
      <c r="AU420" t="s">
        <v>147</v>
      </c>
      <c r="AV420" t="s">
        <v>177</v>
      </c>
      <c r="AW420" t="s">
        <v>145</v>
      </c>
      <c r="AX420">
        <v>756</v>
      </c>
      <c r="AY420">
        <v>378</v>
      </c>
      <c r="AZ420">
        <v>0</v>
      </c>
      <c r="BA420">
        <v>1134</v>
      </c>
      <c r="BB420">
        <v>1</v>
      </c>
      <c r="BC420">
        <v>0</v>
      </c>
      <c r="BD420">
        <v>1</v>
      </c>
      <c r="BE420">
        <v>1</v>
      </c>
      <c r="BF420">
        <v>3</v>
      </c>
      <c r="BG420">
        <v>1</v>
      </c>
      <c r="BH420" t="s">
        <v>98</v>
      </c>
      <c r="BI420">
        <v>7</v>
      </c>
      <c r="BJ420" t="s">
        <v>107</v>
      </c>
      <c r="BK420">
        <v>0</v>
      </c>
      <c r="BL420" t="s">
        <v>83</v>
      </c>
      <c r="BM420" t="s">
        <v>127</v>
      </c>
      <c r="BN420">
        <v>1940</v>
      </c>
      <c r="BO420" t="s">
        <v>102</v>
      </c>
      <c r="BP420">
        <v>1</v>
      </c>
      <c r="BQ420">
        <v>240</v>
      </c>
      <c r="BR420" t="s">
        <v>98</v>
      </c>
      <c r="BS420" t="s">
        <v>98</v>
      </c>
      <c r="BT420" t="s">
        <v>190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 t="s">
        <v>83</v>
      </c>
      <c r="CB420" t="s">
        <v>83</v>
      </c>
      <c r="CC420" t="s">
        <v>83</v>
      </c>
      <c r="CD420">
        <v>0</v>
      </c>
      <c r="CE420">
        <v>4</v>
      </c>
      <c r="CF420">
        <v>2007</v>
      </c>
      <c r="CG420" t="str">
        <f t="shared" si="48"/>
        <v>4/2007</v>
      </c>
      <c r="CH420" t="s">
        <v>110</v>
      </c>
      <c r="CI420" t="s">
        <v>188</v>
      </c>
      <c r="CJ420" s="1">
        <v>126000</v>
      </c>
    </row>
    <row r="421" spans="1:88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 t="str">
        <f t="shared" si="44"/>
        <v>60's</v>
      </c>
      <c r="V421">
        <v>1968</v>
      </c>
      <c r="W421">
        <f t="shared" si="42"/>
        <v>0</v>
      </c>
      <c r="X421" t="str">
        <f t="shared" si="43"/>
        <v>N</v>
      </c>
      <c r="Y421" t="str">
        <f t="shared" si="45"/>
        <v>N</v>
      </c>
      <c r="Z421" t="str">
        <f t="shared" si="46"/>
        <v>N</v>
      </c>
      <c r="AA421" t="str">
        <f t="shared" si="47"/>
        <v>N</v>
      </c>
      <c r="AB421" t="s">
        <v>93</v>
      </c>
      <c r="AC421" t="s">
        <v>94</v>
      </c>
      <c r="AD421" t="s">
        <v>95</v>
      </c>
      <c r="AE421" t="s">
        <v>95</v>
      </c>
      <c r="AF421" t="s">
        <v>117</v>
      </c>
      <c r="AG421">
        <v>0</v>
      </c>
      <c r="AH421" t="s">
        <v>98</v>
      </c>
      <c r="AI421" t="s">
        <v>98</v>
      </c>
      <c r="AJ421" t="s">
        <v>118</v>
      </c>
      <c r="AK421" t="s">
        <v>98</v>
      </c>
      <c r="AL421" t="s">
        <v>98</v>
      </c>
      <c r="AM421" t="s">
        <v>100</v>
      </c>
      <c r="AN421" t="s">
        <v>141</v>
      </c>
      <c r="AO421">
        <v>775</v>
      </c>
      <c r="AP421" t="s">
        <v>102</v>
      </c>
      <c r="AQ421">
        <v>0</v>
      </c>
      <c r="AR421">
        <v>281</v>
      </c>
      <c r="AS421">
        <v>1056</v>
      </c>
      <c r="AT421" t="s">
        <v>103</v>
      </c>
      <c r="AU421" t="s">
        <v>104</v>
      </c>
      <c r="AV421" t="s">
        <v>105</v>
      </c>
      <c r="AW421" t="s">
        <v>106</v>
      </c>
      <c r="AX421">
        <v>1056</v>
      </c>
      <c r="AY421">
        <v>0</v>
      </c>
      <c r="AZ421">
        <v>0</v>
      </c>
      <c r="BA421">
        <v>1056</v>
      </c>
      <c r="BB421">
        <v>1</v>
      </c>
      <c r="BC421">
        <v>0</v>
      </c>
      <c r="BD421">
        <v>1</v>
      </c>
      <c r="BE421">
        <v>0</v>
      </c>
      <c r="BF421">
        <v>3</v>
      </c>
      <c r="BG421">
        <v>1</v>
      </c>
      <c r="BH421" t="s">
        <v>98</v>
      </c>
      <c r="BI421">
        <v>6</v>
      </c>
      <c r="BJ421" t="s">
        <v>107</v>
      </c>
      <c r="BK421">
        <v>1</v>
      </c>
      <c r="BL421" t="s">
        <v>147</v>
      </c>
      <c r="BM421" t="s">
        <v>108</v>
      </c>
      <c r="BN421">
        <v>1968</v>
      </c>
      <c r="BO421" t="s">
        <v>102</v>
      </c>
      <c r="BP421">
        <v>1</v>
      </c>
      <c r="BQ421">
        <v>304</v>
      </c>
      <c r="BR421" t="s">
        <v>98</v>
      </c>
      <c r="BS421" t="s">
        <v>98</v>
      </c>
      <c r="BT421" t="s">
        <v>105</v>
      </c>
      <c r="BU421">
        <v>0</v>
      </c>
      <c r="BV421">
        <v>85</v>
      </c>
      <c r="BW421">
        <v>184</v>
      </c>
      <c r="BX421">
        <v>0</v>
      </c>
      <c r="BY421">
        <v>0</v>
      </c>
      <c r="BZ421">
        <v>0</v>
      </c>
      <c r="CA421" t="s">
        <v>83</v>
      </c>
      <c r="CB421" t="s">
        <v>83</v>
      </c>
      <c r="CC421" t="s">
        <v>83</v>
      </c>
      <c r="CD421">
        <v>0</v>
      </c>
      <c r="CE421">
        <v>7</v>
      </c>
      <c r="CF421">
        <v>2010</v>
      </c>
      <c r="CG421" t="str">
        <f t="shared" si="48"/>
        <v>7/2010</v>
      </c>
      <c r="CH421" t="s">
        <v>110</v>
      </c>
      <c r="CI421" t="s">
        <v>111</v>
      </c>
      <c r="CJ421" s="1">
        <v>142000</v>
      </c>
    </row>
    <row r="422" spans="1:88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 t="str">
        <f t="shared" si="44"/>
        <v>90's</v>
      </c>
      <c r="V422">
        <v>1998</v>
      </c>
      <c r="W422">
        <f t="shared" si="42"/>
        <v>1</v>
      </c>
      <c r="X422" t="str">
        <f t="shared" si="43"/>
        <v>Y</v>
      </c>
      <c r="Y422" t="str">
        <f t="shared" si="45"/>
        <v>N</v>
      </c>
      <c r="Z422" t="str">
        <f t="shared" si="46"/>
        <v>N</v>
      </c>
      <c r="AA422" t="str">
        <f t="shared" si="47"/>
        <v>Y</v>
      </c>
      <c r="AB422" t="s">
        <v>93</v>
      </c>
      <c r="AC422" t="s">
        <v>94</v>
      </c>
      <c r="AD422" t="s">
        <v>95</v>
      </c>
      <c r="AE422" t="s">
        <v>95</v>
      </c>
      <c r="AF422" t="s">
        <v>96</v>
      </c>
      <c r="AG422">
        <v>200</v>
      </c>
      <c r="AH422" t="s">
        <v>98</v>
      </c>
      <c r="AI422" t="s">
        <v>97</v>
      </c>
      <c r="AJ422" t="s">
        <v>99</v>
      </c>
      <c r="AK422" t="s">
        <v>97</v>
      </c>
      <c r="AL422" t="s">
        <v>97</v>
      </c>
      <c r="AM422" t="s">
        <v>97</v>
      </c>
      <c r="AN422" t="s">
        <v>101</v>
      </c>
      <c r="AO422">
        <v>1309</v>
      </c>
      <c r="AP422" t="s">
        <v>102</v>
      </c>
      <c r="AQ422">
        <v>0</v>
      </c>
      <c r="AR422">
        <v>35</v>
      </c>
      <c r="AS422">
        <v>1344</v>
      </c>
      <c r="AT422" t="s">
        <v>103</v>
      </c>
      <c r="AU422" t="s">
        <v>104</v>
      </c>
      <c r="AV422" t="s">
        <v>105</v>
      </c>
      <c r="AW422" t="s">
        <v>106</v>
      </c>
      <c r="AX422">
        <v>1344</v>
      </c>
      <c r="AY422">
        <v>0</v>
      </c>
      <c r="AZ422">
        <v>0</v>
      </c>
      <c r="BA422">
        <v>1344</v>
      </c>
      <c r="BB422">
        <v>2</v>
      </c>
      <c r="BC422">
        <v>0</v>
      </c>
      <c r="BD422">
        <v>2</v>
      </c>
      <c r="BE422">
        <v>0</v>
      </c>
      <c r="BF422">
        <v>2</v>
      </c>
      <c r="BG422">
        <v>2</v>
      </c>
      <c r="BH422" t="s">
        <v>98</v>
      </c>
      <c r="BI422">
        <v>8</v>
      </c>
      <c r="BJ422" t="s">
        <v>107</v>
      </c>
      <c r="BK422">
        <v>0</v>
      </c>
      <c r="BL422" t="s">
        <v>83</v>
      </c>
      <c r="BM422" t="s">
        <v>108</v>
      </c>
      <c r="BN422">
        <v>1997</v>
      </c>
      <c r="BO422" t="s">
        <v>157</v>
      </c>
      <c r="BP422">
        <v>4</v>
      </c>
      <c r="BQ422">
        <v>784</v>
      </c>
      <c r="BR422" t="s">
        <v>98</v>
      </c>
      <c r="BS422" t="s">
        <v>98</v>
      </c>
      <c r="BT422" t="s">
        <v>105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 t="s">
        <v>83</v>
      </c>
      <c r="CB422" t="s">
        <v>83</v>
      </c>
      <c r="CC422" t="s">
        <v>83</v>
      </c>
      <c r="CD422">
        <v>0</v>
      </c>
      <c r="CE422">
        <v>11</v>
      </c>
      <c r="CF422">
        <v>2008</v>
      </c>
      <c r="CG422" t="str">
        <f t="shared" si="48"/>
        <v>11/2008</v>
      </c>
      <c r="CH422" t="s">
        <v>110</v>
      </c>
      <c r="CI422" t="s">
        <v>210</v>
      </c>
      <c r="CJ422" s="1">
        <v>206300</v>
      </c>
    </row>
    <row r="423" spans="1:88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 t="str">
        <f t="shared" si="44"/>
        <v>70's</v>
      </c>
      <c r="V423">
        <v>2000</v>
      </c>
      <c r="W423">
        <f t="shared" si="42"/>
        <v>23</v>
      </c>
      <c r="X423" t="str">
        <f t="shared" si="43"/>
        <v>Y</v>
      </c>
      <c r="Y423" t="str">
        <f t="shared" si="45"/>
        <v>N</v>
      </c>
      <c r="Z423" t="str">
        <f t="shared" si="46"/>
        <v>Y</v>
      </c>
      <c r="AA423" t="str">
        <f t="shared" si="47"/>
        <v>Y</v>
      </c>
      <c r="AB423" t="s">
        <v>93</v>
      </c>
      <c r="AC423" t="s">
        <v>94</v>
      </c>
      <c r="AD423" t="s">
        <v>180</v>
      </c>
      <c r="AE423" t="s">
        <v>181</v>
      </c>
      <c r="AF423" t="s">
        <v>137</v>
      </c>
      <c r="AG423">
        <v>126</v>
      </c>
      <c r="AH423" t="s">
        <v>97</v>
      </c>
      <c r="AI423" t="s">
        <v>98</v>
      </c>
      <c r="AJ423" t="s">
        <v>118</v>
      </c>
      <c r="AK423" t="s">
        <v>97</v>
      </c>
      <c r="AL423" t="s">
        <v>98</v>
      </c>
      <c r="AM423" t="s">
        <v>100</v>
      </c>
      <c r="AN423" t="s">
        <v>119</v>
      </c>
      <c r="AO423">
        <v>1246</v>
      </c>
      <c r="AP423" t="s">
        <v>102</v>
      </c>
      <c r="AQ423">
        <v>0</v>
      </c>
      <c r="AR423">
        <v>356</v>
      </c>
      <c r="AS423">
        <v>1602</v>
      </c>
      <c r="AT423" t="s">
        <v>103</v>
      </c>
      <c r="AU423" t="s">
        <v>97</v>
      </c>
      <c r="AV423" t="s">
        <v>105</v>
      </c>
      <c r="AW423" t="s">
        <v>106</v>
      </c>
      <c r="AX423">
        <v>1602</v>
      </c>
      <c r="AY423">
        <v>0</v>
      </c>
      <c r="AZ423">
        <v>0</v>
      </c>
      <c r="BA423">
        <v>1602</v>
      </c>
      <c r="BB423">
        <v>0</v>
      </c>
      <c r="BC423">
        <v>1</v>
      </c>
      <c r="BD423">
        <v>2</v>
      </c>
      <c r="BE423">
        <v>0</v>
      </c>
      <c r="BF423">
        <v>3</v>
      </c>
      <c r="BG423">
        <v>1</v>
      </c>
      <c r="BH423" t="s">
        <v>97</v>
      </c>
      <c r="BI423">
        <v>8</v>
      </c>
      <c r="BJ423" t="s">
        <v>107</v>
      </c>
      <c r="BK423">
        <v>1</v>
      </c>
      <c r="BL423" t="s">
        <v>98</v>
      </c>
      <c r="BM423" t="s">
        <v>108</v>
      </c>
      <c r="BN423">
        <v>1977</v>
      </c>
      <c r="BO423" t="s">
        <v>157</v>
      </c>
      <c r="BP423">
        <v>2</v>
      </c>
      <c r="BQ423">
        <v>529</v>
      </c>
      <c r="BR423" t="s">
        <v>98</v>
      </c>
      <c r="BS423" t="s">
        <v>98</v>
      </c>
      <c r="BT423" t="s">
        <v>105</v>
      </c>
      <c r="BU423">
        <v>240</v>
      </c>
      <c r="BV423">
        <v>0</v>
      </c>
      <c r="BW423">
        <v>0</v>
      </c>
      <c r="BX423">
        <v>0</v>
      </c>
      <c r="BY423">
        <v>0</v>
      </c>
      <c r="BZ423">
        <v>0</v>
      </c>
      <c r="CA423" t="s">
        <v>83</v>
      </c>
      <c r="CB423" t="s">
        <v>83</v>
      </c>
      <c r="CC423" t="s">
        <v>83</v>
      </c>
      <c r="CD423">
        <v>0</v>
      </c>
      <c r="CE423">
        <v>6</v>
      </c>
      <c r="CF423">
        <v>2009</v>
      </c>
      <c r="CG423" t="str">
        <f t="shared" si="48"/>
        <v>6/2009</v>
      </c>
      <c r="CH423" t="s">
        <v>110</v>
      </c>
      <c r="CI423" t="s">
        <v>111</v>
      </c>
      <c r="CJ423" s="1">
        <v>215000</v>
      </c>
    </row>
    <row r="424" spans="1:88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 t="str">
        <f t="shared" si="44"/>
        <v>50's</v>
      </c>
      <c r="V424">
        <v>1954</v>
      </c>
      <c r="W424">
        <f t="shared" si="42"/>
        <v>0</v>
      </c>
      <c r="X424" t="str">
        <f t="shared" si="43"/>
        <v>N</v>
      </c>
      <c r="Y424" t="str">
        <f t="shared" si="45"/>
        <v>N</v>
      </c>
      <c r="Z424" t="str">
        <f t="shared" si="46"/>
        <v>N</v>
      </c>
      <c r="AA424" t="str">
        <f t="shared" si="47"/>
        <v>N</v>
      </c>
      <c r="AB424" t="s">
        <v>152</v>
      </c>
      <c r="AC424" t="s">
        <v>94</v>
      </c>
      <c r="AD424" t="s">
        <v>140</v>
      </c>
      <c r="AE424" t="s">
        <v>140</v>
      </c>
      <c r="AF424" t="s">
        <v>117</v>
      </c>
      <c r="AG424">
        <v>0</v>
      </c>
      <c r="AH424" t="s">
        <v>98</v>
      </c>
      <c r="AI424" t="s">
        <v>98</v>
      </c>
      <c r="AJ424" t="s">
        <v>118</v>
      </c>
      <c r="AK424" t="s">
        <v>98</v>
      </c>
      <c r="AL424" t="s">
        <v>98</v>
      </c>
      <c r="AM424" t="s">
        <v>100</v>
      </c>
      <c r="AN424" t="s">
        <v>102</v>
      </c>
      <c r="AO424">
        <v>0</v>
      </c>
      <c r="AP424" t="s">
        <v>102</v>
      </c>
      <c r="AQ424">
        <v>0</v>
      </c>
      <c r="AR424">
        <v>988</v>
      </c>
      <c r="AS424">
        <v>988</v>
      </c>
      <c r="AT424" t="s">
        <v>103</v>
      </c>
      <c r="AU424" t="s">
        <v>104</v>
      </c>
      <c r="AV424" t="s">
        <v>105</v>
      </c>
      <c r="AW424" t="s">
        <v>164</v>
      </c>
      <c r="AX424">
        <v>988</v>
      </c>
      <c r="AY424">
        <v>0</v>
      </c>
      <c r="AZ424">
        <v>0</v>
      </c>
      <c r="BA424">
        <v>988</v>
      </c>
      <c r="BB424">
        <v>0</v>
      </c>
      <c r="BC424">
        <v>0</v>
      </c>
      <c r="BD424">
        <v>1</v>
      </c>
      <c r="BE424">
        <v>0</v>
      </c>
      <c r="BF424">
        <v>2</v>
      </c>
      <c r="BG424">
        <v>1</v>
      </c>
      <c r="BH424" t="s">
        <v>98</v>
      </c>
      <c r="BI424">
        <v>4</v>
      </c>
      <c r="BJ424" t="s">
        <v>107</v>
      </c>
      <c r="BK424">
        <v>0</v>
      </c>
      <c r="BL424" t="s">
        <v>83</v>
      </c>
      <c r="BM424" t="s">
        <v>108</v>
      </c>
      <c r="BN424">
        <v>1954</v>
      </c>
      <c r="BO424" t="s">
        <v>109</v>
      </c>
      <c r="BP424">
        <v>2</v>
      </c>
      <c r="BQ424">
        <v>520</v>
      </c>
      <c r="BR424" t="s">
        <v>98</v>
      </c>
      <c r="BS424" t="s">
        <v>98</v>
      </c>
      <c r="BT424" t="s">
        <v>177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 t="s">
        <v>83</v>
      </c>
      <c r="CB424" t="s">
        <v>83</v>
      </c>
      <c r="CC424" t="s">
        <v>83</v>
      </c>
      <c r="CD424">
        <v>0</v>
      </c>
      <c r="CE424">
        <v>2</v>
      </c>
      <c r="CF424">
        <v>2008</v>
      </c>
      <c r="CG424" t="str">
        <f t="shared" si="48"/>
        <v>2/2008</v>
      </c>
      <c r="CH424" t="s">
        <v>110</v>
      </c>
      <c r="CI424" t="s">
        <v>111</v>
      </c>
      <c r="CJ424" s="1">
        <v>113000</v>
      </c>
    </row>
    <row r="425" spans="1:88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 t="str">
        <f t="shared" si="44"/>
        <v>90's</v>
      </c>
      <c r="V425">
        <v>1998</v>
      </c>
      <c r="W425">
        <f t="shared" si="42"/>
        <v>0</v>
      </c>
      <c r="X425" t="str">
        <f t="shared" si="43"/>
        <v>N</v>
      </c>
      <c r="Y425" t="str">
        <f t="shared" si="45"/>
        <v>N</v>
      </c>
      <c r="Z425" t="str">
        <f t="shared" si="46"/>
        <v>N</v>
      </c>
      <c r="AA425" t="str">
        <f t="shared" si="47"/>
        <v>Y</v>
      </c>
      <c r="AB425" t="s">
        <v>93</v>
      </c>
      <c r="AC425" t="s">
        <v>94</v>
      </c>
      <c r="AD425" t="s">
        <v>95</v>
      </c>
      <c r="AE425" t="s">
        <v>95</v>
      </c>
      <c r="AF425" t="s">
        <v>96</v>
      </c>
      <c r="AG425">
        <v>473</v>
      </c>
      <c r="AH425" t="s">
        <v>97</v>
      </c>
      <c r="AI425" t="s">
        <v>98</v>
      </c>
      <c r="AJ425" t="s">
        <v>99</v>
      </c>
      <c r="AK425" t="s">
        <v>97</v>
      </c>
      <c r="AL425" t="s">
        <v>98</v>
      </c>
      <c r="AM425" t="s">
        <v>100</v>
      </c>
      <c r="AN425" t="s">
        <v>101</v>
      </c>
      <c r="AO425">
        <v>986</v>
      </c>
      <c r="AP425" t="s">
        <v>102</v>
      </c>
      <c r="AQ425">
        <v>0</v>
      </c>
      <c r="AR425">
        <v>484</v>
      </c>
      <c r="AS425">
        <v>1470</v>
      </c>
      <c r="AT425" t="s">
        <v>103</v>
      </c>
      <c r="AU425" t="s">
        <v>97</v>
      </c>
      <c r="AV425" t="s">
        <v>105</v>
      </c>
      <c r="AW425" t="s">
        <v>106</v>
      </c>
      <c r="AX425">
        <v>1470</v>
      </c>
      <c r="AY425">
        <v>1160</v>
      </c>
      <c r="AZ425">
        <v>0</v>
      </c>
      <c r="BA425">
        <v>2630</v>
      </c>
      <c r="BB425">
        <v>1</v>
      </c>
      <c r="BC425">
        <v>0</v>
      </c>
      <c r="BD425">
        <v>2</v>
      </c>
      <c r="BE425">
        <v>1</v>
      </c>
      <c r="BF425">
        <v>4</v>
      </c>
      <c r="BG425">
        <v>1</v>
      </c>
      <c r="BH425" t="s">
        <v>97</v>
      </c>
      <c r="BI425">
        <v>8</v>
      </c>
      <c r="BJ425" t="s">
        <v>107</v>
      </c>
      <c r="BK425">
        <v>1</v>
      </c>
      <c r="BL425" t="s">
        <v>98</v>
      </c>
      <c r="BM425" t="s">
        <v>108</v>
      </c>
      <c r="BN425">
        <v>1998</v>
      </c>
      <c r="BO425" t="s">
        <v>157</v>
      </c>
      <c r="BP425">
        <v>3</v>
      </c>
      <c r="BQ425">
        <v>696</v>
      </c>
      <c r="BR425" t="s">
        <v>98</v>
      </c>
      <c r="BS425" t="s">
        <v>98</v>
      </c>
      <c r="BT425" t="s">
        <v>105</v>
      </c>
      <c r="BU425">
        <v>0</v>
      </c>
      <c r="BV425">
        <v>66</v>
      </c>
      <c r="BW425">
        <v>0</v>
      </c>
      <c r="BX425">
        <v>0</v>
      </c>
      <c r="BY425">
        <v>0</v>
      </c>
      <c r="BZ425">
        <v>0</v>
      </c>
      <c r="CA425" t="s">
        <v>83</v>
      </c>
      <c r="CB425" t="s">
        <v>83</v>
      </c>
      <c r="CC425" t="s">
        <v>83</v>
      </c>
      <c r="CD425">
        <v>0</v>
      </c>
      <c r="CE425">
        <v>6</v>
      </c>
      <c r="CF425">
        <v>2008</v>
      </c>
      <c r="CG425" t="str">
        <f t="shared" si="48"/>
        <v>6/2008</v>
      </c>
      <c r="CH425" t="s">
        <v>110</v>
      </c>
      <c r="CI425" t="s">
        <v>111</v>
      </c>
      <c r="CJ425" s="1">
        <v>315000</v>
      </c>
    </row>
    <row r="426" spans="1:88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 t="str">
        <f t="shared" si="44"/>
        <v>50's</v>
      </c>
      <c r="V426">
        <v>1956</v>
      </c>
      <c r="W426">
        <f t="shared" si="42"/>
        <v>0</v>
      </c>
      <c r="X426" t="str">
        <f t="shared" si="43"/>
        <v>N</v>
      </c>
      <c r="Y426" t="str">
        <f t="shared" si="45"/>
        <v>N</v>
      </c>
      <c r="Z426" t="str">
        <f t="shared" si="46"/>
        <v>N</v>
      </c>
      <c r="AA426" t="str">
        <f t="shared" si="47"/>
        <v>N</v>
      </c>
      <c r="AB426" t="s">
        <v>93</v>
      </c>
      <c r="AC426" t="s">
        <v>94</v>
      </c>
      <c r="AD426" t="s">
        <v>124</v>
      </c>
      <c r="AE426" t="s">
        <v>124</v>
      </c>
      <c r="AF426" t="s">
        <v>96</v>
      </c>
      <c r="AG426">
        <v>74</v>
      </c>
      <c r="AH426" t="s">
        <v>98</v>
      </c>
      <c r="AI426" t="s">
        <v>98</v>
      </c>
      <c r="AJ426" t="s">
        <v>118</v>
      </c>
      <c r="AK426" t="s">
        <v>97</v>
      </c>
      <c r="AL426" t="s">
        <v>98</v>
      </c>
      <c r="AM426" t="s">
        <v>100</v>
      </c>
      <c r="AN426" t="s">
        <v>172</v>
      </c>
      <c r="AO426">
        <v>616</v>
      </c>
      <c r="AP426" t="s">
        <v>102</v>
      </c>
      <c r="AQ426">
        <v>0</v>
      </c>
      <c r="AR426">
        <v>580</v>
      </c>
      <c r="AS426">
        <v>1196</v>
      </c>
      <c r="AT426" t="s">
        <v>103</v>
      </c>
      <c r="AU426" t="s">
        <v>97</v>
      </c>
      <c r="AV426" t="s">
        <v>105</v>
      </c>
      <c r="AW426" t="s">
        <v>164</v>
      </c>
      <c r="AX426">
        <v>1196</v>
      </c>
      <c r="AY426">
        <v>0</v>
      </c>
      <c r="AZ426">
        <v>0</v>
      </c>
      <c r="BA426">
        <v>1196</v>
      </c>
      <c r="BB426">
        <v>1</v>
      </c>
      <c r="BC426">
        <v>0</v>
      </c>
      <c r="BD426">
        <v>1</v>
      </c>
      <c r="BE426">
        <v>0</v>
      </c>
      <c r="BF426">
        <v>2</v>
      </c>
      <c r="BG426">
        <v>1</v>
      </c>
      <c r="BH426" t="s">
        <v>98</v>
      </c>
      <c r="BI426">
        <v>6</v>
      </c>
      <c r="BJ426" t="s">
        <v>107</v>
      </c>
      <c r="BK426">
        <v>1</v>
      </c>
      <c r="BL426" t="s">
        <v>97</v>
      </c>
      <c r="BM426" t="s">
        <v>108</v>
      </c>
      <c r="BN426">
        <v>1956</v>
      </c>
      <c r="BO426" t="s">
        <v>109</v>
      </c>
      <c r="BP426">
        <v>1</v>
      </c>
      <c r="BQ426">
        <v>297</v>
      </c>
      <c r="BR426" t="s">
        <v>98</v>
      </c>
      <c r="BS426" t="s">
        <v>98</v>
      </c>
      <c r="BT426" t="s">
        <v>105</v>
      </c>
      <c r="BU426">
        <v>0</v>
      </c>
      <c r="BV426">
        <v>44</v>
      </c>
      <c r="BW426">
        <v>0</v>
      </c>
      <c r="BX426">
        <v>0</v>
      </c>
      <c r="BY426">
        <v>0</v>
      </c>
      <c r="BZ426">
        <v>0</v>
      </c>
      <c r="CA426" t="s">
        <v>83</v>
      </c>
      <c r="CB426" t="s">
        <v>83</v>
      </c>
      <c r="CC426" t="s">
        <v>83</v>
      </c>
      <c r="CD426">
        <v>0</v>
      </c>
      <c r="CE426">
        <v>5</v>
      </c>
      <c r="CF426">
        <v>2008</v>
      </c>
      <c r="CG426" t="str">
        <f t="shared" si="48"/>
        <v>5/2008</v>
      </c>
      <c r="CH426" t="s">
        <v>110</v>
      </c>
      <c r="CI426" t="s">
        <v>111</v>
      </c>
      <c r="CJ426" s="1">
        <v>139000</v>
      </c>
    </row>
    <row r="427" spans="1:88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 t="str">
        <f t="shared" si="44"/>
        <v>40's</v>
      </c>
      <c r="V427">
        <v>1992</v>
      </c>
      <c r="W427">
        <f t="shared" si="42"/>
        <v>46</v>
      </c>
      <c r="X427" t="str">
        <f t="shared" si="43"/>
        <v>Y</v>
      </c>
      <c r="Y427" t="str">
        <f t="shared" si="45"/>
        <v>N</v>
      </c>
      <c r="Z427" t="str">
        <f t="shared" si="46"/>
        <v>N</v>
      </c>
      <c r="AA427" t="str">
        <f t="shared" si="47"/>
        <v>N</v>
      </c>
      <c r="AB427" t="s">
        <v>93</v>
      </c>
      <c r="AC427" t="s">
        <v>94</v>
      </c>
      <c r="AD427" t="s">
        <v>140</v>
      </c>
      <c r="AE427" t="s">
        <v>140</v>
      </c>
      <c r="AF427" t="s">
        <v>117</v>
      </c>
      <c r="AG427">
        <v>0</v>
      </c>
      <c r="AH427" t="s">
        <v>98</v>
      </c>
      <c r="AI427" t="s">
        <v>97</v>
      </c>
      <c r="AJ427" t="s">
        <v>118</v>
      </c>
      <c r="AK427" t="s">
        <v>98</v>
      </c>
      <c r="AL427" t="s">
        <v>98</v>
      </c>
      <c r="AM427" t="s">
        <v>100</v>
      </c>
      <c r="AN427" t="s">
        <v>102</v>
      </c>
      <c r="AO427">
        <v>0</v>
      </c>
      <c r="AP427" t="s">
        <v>102</v>
      </c>
      <c r="AQ427">
        <v>0</v>
      </c>
      <c r="AR427">
        <v>651</v>
      </c>
      <c r="AS427">
        <v>651</v>
      </c>
      <c r="AT427" t="s">
        <v>103</v>
      </c>
      <c r="AU427" t="s">
        <v>97</v>
      </c>
      <c r="AV427" t="s">
        <v>105</v>
      </c>
      <c r="AW427" t="s">
        <v>106</v>
      </c>
      <c r="AX427">
        <v>707</v>
      </c>
      <c r="AY427">
        <v>682</v>
      </c>
      <c r="AZ427">
        <v>0</v>
      </c>
      <c r="BA427">
        <v>1389</v>
      </c>
      <c r="BB427">
        <v>0</v>
      </c>
      <c r="BC427">
        <v>0</v>
      </c>
      <c r="BD427">
        <v>1</v>
      </c>
      <c r="BE427">
        <v>1</v>
      </c>
      <c r="BF427">
        <v>3</v>
      </c>
      <c r="BG427">
        <v>1</v>
      </c>
      <c r="BH427" t="s">
        <v>98</v>
      </c>
      <c r="BI427">
        <v>6</v>
      </c>
      <c r="BJ427" t="s">
        <v>107</v>
      </c>
      <c r="BK427">
        <v>2</v>
      </c>
      <c r="BL427" t="s">
        <v>97</v>
      </c>
      <c r="BM427" t="s">
        <v>127</v>
      </c>
      <c r="BN427">
        <v>1947</v>
      </c>
      <c r="BO427" t="s">
        <v>102</v>
      </c>
      <c r="BP427">
        <v>1</v>
      </c>
      <c r="BQ427">
        <v>240</v>
      </c>
      <c r="BR427" t="s">
        <v>98</v>
      </c>
      <c r="BS427" t="s">
        <v>98</v>
      </c>
      <c r="BT427" t="s">
        <v>190</v>
      </c>
      <c r="BU427">
        <v>0</v>
      </c>
      <c r="BV427">
        <v>0</v>
      </c>
      <c r="BW427">
        <v>126</v>
      </c>
      <c r="BX427">
        <v>0</v>
      </c>
      <c r="BY427">
        <v>0</v>
      </c>
      <c r="BZ427">
        <v>0</v>
      </c>
      <c r="CA427" t="s">
        <v>83</v>
      </c>
      <c r="CB427" t="s">
        <v>83</v>
      </c>
      <c r="CC427" t="s">
        <v>83</v>
      </c>
      <c r="CD427">
        <v>0</v>
      </c>
      <c r="CE427">
        <v>9</v>
      </c>
      <c r="CF427">
        <v>2009</v>
      </c>
      <c r="CG427" t="str">
        <f t="shared" si="48"/>
        <v>9/2009</v>
      </c>
      <c r="CH427" t="s">
        <v>110</v>
      </c>
      <c r="CI427" t="s">
        <v>111</v>
      </c>
      <c r="CJ427" s="1">
        <v>135000</v>
      </c>
    </row>
    <row r="428" spans="1:88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 t="str">
        <f t="shared" si="44"/>
        <v>80's</v>
      </c>
      <c r="V428">
        <v>1989</v>
      </c>
      <c r="W428">
        <f t="shared" si="42"/>
        <v>0</v>
      </c>
      <c r="X428" t="str">
        <f t="shared" si="43"/>
        <v>N</v>
      </c>
      <c r="Y428" t="str">
        <f t="shared" si="45"/>
        <v>N</v>
      </c>
      <c r="Z428" t="str">
        <f t="shared" si="46"/>
        <v>N</v>
      </c>
      <c r="AA428" t="str">
        <f t="shared" si="47"/>
        <v>N</v>
      </c>
      <c r="AB428" t="s">
        <v>93</v>
      </c>
      <c r="AC428" t="s">
        <v>94</v>
      </c>
      <c r="AD428" t="s">
        <v>124</v>
      </c>
      <c r="AE428" t="s">
        <v>124</v>
      </c>
      <c r="AF428" t="s">
        <v>96</v>
      </c>
      <c r="AG428">
        <v>145</v>
      </c>
      <c r="AH428" t="s">
        <v>97</v>
      </c>
      <c r="AI428" t="s">
        <v>98</v>
      </c>
      <c r="AJ428" t="s">
        <v>99</v>
      </c>
      <c r="AK428" t="s">
        <v>97</v>
      </c>
      <c r="AL428" t="s">
        <v>98</v>
      </c>
      <c r="AM428" t="s">
        <v>97</v>
      </c>
      <c r="AN428" t="s">
        <v>101</v>
      </c>
      <c r="AO428">
        <v>1518</v>
      </c>
      <c r="AP428" t="s">
        <v>102</v>
      </c>
      <c r="AQ428">
        <v>0</v>
      </c>
      <c r="AR428">
        <v>0</v>
      </c>
      <c r="AS428">
        <v>1518</v>
      </c>
      <c r="AT428" t="s">
        <v>103</v>
      </c>
      <c r="AU428" t="s">
        <v>97</v>
      </c>
      <c r="AV428" t="s">
        <v>105</v>
      </c>
      <c r="AW428" t="s">
        <v>106</v>
      </c>
      <c r="AX428">
        <v>1644</v>
      </c>
      <c r="AY428">
        <v>0</v>
      </c>
      <c r="AZ428">
        <v>0</v>
      </c>
      <c r="BA428">
        <v>1644</v>
      </c>
      <c r="BB428">
        <v>1</v>
      </c>
      <c r="BC428">
        <v>1</v>
      </c>
      <c r="BD428">
        <v>2</v>
      </c>
      <c r="BE428">
        <v>0</v>
      </c>
      <c r="BF428">
        <v>2</v>
      </c>
      <c r="BG428">
        <v>1</v>
      </c>
      <c r="BH428" t="s">
        <v>97</v>
      </c>
      <c r="BI428">
        <v>5</v>
      </c>
      <c r="BJ428" t="s">
        <v>107</v>
      </c>
      <c r="BK428">
        <v>1</v>
      </c>
      <c r="BL428" t="s">
        <v>98</v>
      </c>
      <c r="BM428" t="s">
        <v>108</v>
      </c>
      <c r="BN428">
        <v>1989</v>
      </c>
      <c r="BO428" t="s">
        <v>157</v>
      </c>
      <c r="BP428">
        <v>2</v>
      </c>
      <c r="BQ428">
        <v>569</v>
      </c>
      <c r="BR428" t="s">
        <v>98</v>
      </c>
      <c r="BS428" t="s">
        <v>98</v>
      </c>
      <c r="BT428" t="s">
        <v>105</v>
      </c>
      <c r="BU428">
        <v>80</v>
      </c>
      <c r="BV428">
        <v>0</v>
      </c>
      <c r="BW428">
        <v>0</v>
      </c>
      <c r="BX428">
        <v>0</v>
      </c>
      <c r="BY428">
        <v>396</v>
      </c>
      <c r="BZ428">
        <v>0</v>
      </c>
      <c r="CA428" t="s">
        <v>83</v>
      </c>
      <c r="CB428" t="s">
        <v>83</v>
      </c>
      <c r="CC428" t="s">
        <v>83</v>
      </c>
      <c r="CD428">
        <v>0</v>
      </c>
      <c r="CE428">
        <v>8</v>
      </c>
      <c r="CF428">
        <v>2009</v>
      </c>
      <c r="CG428" t="str">
        <f t="shared" si="48"/>
        <v>8/2009</v>
      </c>
      <c r="CH428" t="s">
        <v>110</v>
      </c>
      <c r="CI428" t="s">
        <v>111</v>
      </c>
      <c r="CJ428" s="1">
        <v>275000</v>
      </c>
    </row>
    <row r="429" spans="1:88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 t="str">
        <f t="shared" si="44"/>
        <v>50's</v>
      </c>
      <c r="V429">
        <v>1957</v>
      </c>
      <c r="W429">
        <f t="shared" si="42"/>
        <v>0</v>
      </c>
      <c r="X429" t="str">
        <f t="shared" si="43"/>
        <v>N</v>
      </c>
      <c r="Y429" t="str">
        <f t="shared" si="45"/>
        <v>N</v>
      </c>
      <c r="Z429" t="str">
        <f t="shared" si="46"/>
        <v>N</v>
      </c>
      <c r="AA429" t="str">
        <f t="shared" si="47"/>
        <v>N</v>
      </c>
      <c r="AB429" t="s">
        <v>152</v>
      </c>
      <c r="AC429" t="s">
        <v>94</v>
      </c>
      <c r="AD429" t="s">
        <v>116</v>
      </c>
      <c r="AE429" t="s">
        <v>116</v>
      </c>
      <c r="AF429" t="s">
        <v>117</v>
      </c>
      <c r="AG429">
        <v>0</v>
      </c>
      <c r="AH429" t="s">
        <v>98</v>
      </c>
      <c r="AI429" t="s">
        <v>98</v>
      </c>
      <c r="AJ429" t="s">
        <v>118</v>
      </c>
      <c r="AK429" t="s">
        <v>98</v>
      </c>
      <c r="AL429" t="s">
        <v>98</v>
      </c>
      <c r="AM429" t="s">
        <v>100</v>
      </c>
      <c r="AN429" t="s">
        <v>153</v>
      </c>
      <c r="AO429">
        <v>288</v>
      </c>
      <c r="AP429" t="s">
        <v>102</v>
      </c>
      <c r="AQ429">
        <v>0</v>
      </c>
      <c r="AR429">
        <v>619</v>
      </c>
      <c r="AS429">
        <v>907</v>
      </c>
      <c r="AT429" t="s">
        <v>103</v>
      </c>
      <c r="AU429" t="s">
        <v>104</v>
      </c>
      <c r="AV429" t="s">
        <v>105</v>
      </c>
      <c r="AW429" t="s">
        <v>106</v>
      </c>
      <c r="AX429">
        <v>907</v>
      </c>
      <c r="AY429">
        <v>0</v>
      </c>
      <c r="AZ429">
        <v>0</v>
      </c>
      <c r="BA429">
        <v>907</v>
      </c>
      <c r="BB429">
        <v>0</v>
      </c>
      <c r="BC429">
        <v>0</v>
      </c>
      <c r="BD429">
        <v>1</v>
      </c>
      <c r="BE429">
        <v>0</v>
      </c>
      <c r="BF429">
        <v>3</v>
      </c>
      <c r="BG429">
        <v>1</v>
      </c>
      <c r="BH429" t="s">
        <v>98</v>
      </c>
      <c r="BI429">
        <v>5</v>
      </c>
      <c r="BJ429" t="s">
        <v>107</v>
      </c>
      <c r="BK429">
        <v>0</v>
      </c>
      <c r="BL429" t="s">
        <v>83</v>
      </c>
      <c r="BM429" t="s">
        <v>127</v>
      </c>
      <c r="BN429">
        <v>1964</v>
      </c>
      <c r="BO429" t="s">
        <v>102</v>
      </c>
      <c r="BP429">
        <v>1</v>
      </c>
      <c r="BQ429">
        <v>352</v>
      </c>
      <c r="BR429" t="s">
        <v>98</v>
      </c>
      <c r="BS429" t="s">
        <v>98</v>
      </c>
      <c r="BT429" t="s">
        <v>105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 t="s">
        <v>83</v>
      </c>
      <c r="CB429" t="s">
        <v>83</v>
      </c>
      <c r="CC429" t="s">
        <v>83</v>
      </c>
      <c r="CD429">
        <v>0</v>
      </c>
      <c r="CE429">
        <v>7</v>
      </c>
      <c r="CF429">
        <v>2008</v>
      </c>
      <c r="CG429" t="str">
        <f t="shared" si="48"/>
        <v>7/2008</v>
      </c>
      <c r="CH429" t="s">
        <v>110</v>
      </c>
      <c r="CI429" t="s">
        <v>111</v>
      </c>
      <c r="CJ429" s="1">
        <v>109008</v>
      </c>
    </row>
    <row r="430" spans="1:88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 t="str">
        <f t="shared" si="44"/>
        <v>2000's</v>
      </c>
      <c r="V430">
        <v>2007</v>
      </c>
      <c r="W430">
        <f t="shared" si="42"/>
        <v>0</v>
      </c>
      <c r="X430" t="str">
        <f t="shared" si="43"/>
        <v>N</v>
      </c>
      <c r="Y430" t="str">
        <f t="shared" si="45"/>
        <v>Y</v>
      </c>
      <c r="Z430" t="str">
        <f t="shared" si="46"/>
        <v>Y</v>
      </c>
      <c r="AA430" t="str">
        <f t="shared" si="47"/>
        <v>Y</v>
      </c>
      <c r="AB430" t="s">
        <v>93</v>
      </c>
      <c r="AC430" t="s">
        <v>94</v>
      </c>
      <c r="AD430" t="s">
        <v>95</v>
      </c>
      <c r="AE430" t="s">
        <v>95</v>
      </c>
      <c r="AF430" t="s">
        <v>96</v>
      </c>
      <c r="AG430">
        <v>108</v>
      </c>
      <c r="AH430" t="s">
        <v>97</v>
      </c>
      <c r="AI430" t="s">
        <v>98</v>
      </c>
      <c r="AJ430" t="s">
        <v>99</v>
      </c>
      <c r="AK430" t="s">
        <v>97</v>
      </c>
      <c r="AL430" t="s">
        <v>98</v>
      </c>
      <c r="AM430" t="s">
        <v>100</v>
      </c>
      <c r="AN430" t="s">
        <v>101</v>
      </c>
      <c r="AO430">
        <v>664</v>
      </c>
      <c r="AP430" t="s">
        <v>102</v>
      </c>
      <c r="AQ430">
        <v>0</v>
      </c>
      <c r="AR430">
        <v>544</v>
      </c>
      <c r="AS430">
        <v>1208</v>
      </c>
      <c r="AT430" t="s">
        <v>103</v>
      </c>
      <c r="AU430" t="s">
        <v>104</v>
      </c>
      <c r="AV430" t="s">
        <v>105</v>
      </c>
      <c r="AW430" t="s">
        <v>106</v>
      </c>
      <c r="AX430">
        <v>1208</v>
      </c>
      <c r="AY430">
        <v>0</v>
      </c>
      <c r="AZ430">
        <v>0</v>
      </c>
      <c r="BA430">
        <v>1208</v>
      </c>
      <c r="BB430">
        <v>1</v>
      </c>
      <c r="BC430">
        <v>0</v>
      </c>
      <c r="BD430">
        <v>2</v>
      </c>
      <c r="BE430">
        <v>0</v>
      </c>
      <c r="BF430">
        <v>2</v>
      </c>
      <c r="BG430">
        <v>1</v>
      </c>
      <c r="BH430" t="s">
        <v>97</v>
      </c>
      <c r="BI430">
        <v>6</v>
      </c>
      <c r="BJ430" t="s">
        <v>107</v>
      </c>
      <c r="BK430">
        <v>0</v>
      </c>
      <c r="BL430" t="s">
        <v>83</v>
      </c>
      <c r="BM430" t="s">
        <v>108</v>
      </c>
      <c r="BN430">
        <v>2007</v>
      </c>
      <c r="BO430" t="s">
        <v>109</v>
      </c>
      <c r="BP430">
        <v>2</v>
      </c>
      <c r="BQ430">
        <v>628</v>
      </c>
      <c r="BR430" t="s">
        <v>98</v>
      </c>
      <c r="BS430" t="s">
        <v>98</v>
      </c>
      <c r="BT430" t="s">
        <v>105</v>
      </c>
      <c r="BU430">
        <v>105</v>
      </c>
      <c r="BV430">
        <v>54</v>
      </c>
      <c r="BW430">
        <v>0</v>
      </c>
      <c r="BX430">
        <v>0</v>
      </c>
      <c r="BY430">
        <v>0</v>
      </c>
      <c r="BZ430">
        <v>0</v>
      </c>
      <c r="CA430" t="s">
        <v>83</v>
      </c>
      <c r="CB430" t="s">
        <v>83</v>
      </c>
      <c r="CC430" t="s">
        <v>83</v>
      </c>
      <c r="CD430">
        <v>0</v>
      </c>
      <c r="CE430">
        <v>9</v>
      </c>
      <c r="CF430">
        <v>2007</v>
      </c>
      <c r="CG430" t="str">
        <f t="shared" si="48"/>
        <v>9/2007</v>
      </c>
      <c r="CH430" t="s">
        <v>158</v>
      </c>
      <c r="CI430" t="s">
        <v>159</v>
      </c>
      <c r="CJ430" s="1">
        <v>195400</v>
      </c>
    </row>
    <row r="431" spans="1:88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 t="str">
        <f t="shared" si="44"/>
        <v>80's</v>
      </c>
      <c r="V431">
        <v>1988</v>
      </c>
      <c r="W431">
        <f t="shared" si="42"/>
        <v>0</v>
      </c>
      <c r="X431" t="str">
        <f t="shared" si="43"/>
        <v>N</v>
      </c>
      <c r="Y431" t="str">
        <f t="shared" si="45"/>
        <v>N</v>
      </c>
      <c r="Z431" t="str">
        <f t="shared" si="46"/>
        <v>N</v>
      </c>
      <c r="AA431" t="str">
        <f t="shared" si="47"/>
        <v>N</v>
      </c>
      <c r="AB431" t="s">
        <v>93</v>
      </c>
      <c r="AC431" t="s">
        <v>94</v>
      </c>
      <c r="AD431" t="s">
        <v>140</v>
      </c>
      <c r="AE431" t="s">
        <v>140</v>
      </c>
      <c r="AF431" t="s">
        <v>117</v>
      </c>
      <c r="AG431">
        <v>0</v>
      </c>
      <c r="AH431" t="s">
        <v>98</v>
      </c>
      <c r="AI431" t="s">
        <v>98</v>
      </c>
      <c r="AJ431" t="s">
        <v>118</v>
      </c>
      <c r="AK431" t="s">
        <v>97</v>
      </c>
      <c r="AL431" t="s">
        <v>98</v>
      </c>
      <c r="AM431" t="s">
        <v>121</v>
      </c>
      <c r="AN431" t="s">
        <v>101</v>
      </c>
      <c r="AO431">
        <v>1005</v>
      </c>
      <c r="AP431" t="s">
        <v>102</v>
      </c>
      <c r="AQ431">
        <v>0</v>
      </c>
      <c r="AR431">
        <v>387</v>
      </c>
      <c r="AS431">
        <v>1392</v>
      </c>
      <c r="AT431" t="s">
        <v>103</v>
      </c>
      <c r="AU431" t="s">
        <v>98</v>
      </c>
      <c r="AV431" t="s">
        <v>105</v>
      </c>
      <c r="AW431" t="s">
        <v>106</v>
      </c>
      <c r="AX431">
        <v>1412</v>
      </c>
      <c r="AY431">
        <v>0</v>
      </c>
      <c r="AZ431">
        <v>0</v>
      </c>
      <c r="BA431">
        <v>1412</v>
      </c>
      <c r="BB431">
        <v>1</v>
      </c>
      <c r="BC431">
        <v>0</v>
      </c>
      <c r="BD431">
        <v>2</v>
      </c>
      <c r="BE431">
        <v>0</v>
      </c>
      <c r="BF431">
        <v>3</v>
      </c>
      <c r="BG431">
        <v>1</v>
      </c>
      <c r="BH431" t="s">
        <v>97</v>
      </c>
      <c r="BI431">
        <v>6</v>
      </c>
      <c r="BJ431" t="s">
        <v>107</v>
      </c>
      <c r="BK431">
        <v>1</v>
      </c>
      <c r="BL431" t="s">
        <v>98</v>
      </c>
      <c r="BM431" t="s">
        <v>108</v>
      </c>
      <c r="BN431">
        <v>1988</v>
      </c>
      <c r="BO431" t="s">
        <v>102</v>
      </c>
      <c r="BP431">
        <v>2</v>
      </c>
      <c r="BQ431">
        <v>576</v>
      </c>
      <c r="BR431" t="s">
        <v>98</v>
      </c>
      <c r="BS431" t="s">
        <v>98</v>
      </c>
      <c r="BT431" t="s">
        <v>105</v>
      </c>
      <c r="BU431">
        <v>0</v>
      </c>
      <c r="BV431">
        <v>0</v>
      </c>
      <c r="BW431">
        <v>169</v>
      </c>
      <c r="BX431">
        <v>0</v>
      </c>
      <c r="BY431">
        <v>0</v>
      </c>
      <c r="BZ431">
        <v>0</v>
      </c>
      <c r="CA431" t="s">
        <v>83</v>
      </c>
      <c r="CB431" t="s">
        <v>83</v>
      </c>
      <c r="CC431" t="s">
        <v>83</v>
      </c>
      <c r="CD431">
        <v>0</v>
      </c>
      <c r="CE431">
        <v>3</v>
      </c>
      <c r="CF431">
        <v>2009</v>
      </c>
      <c r="CG431" t="str">
        <f t="shared" si="48"/>
        <v>3/2009</v>
      </c>
      <c r="CH431" t="s">
        <v>110</v>
      </c>
      <c r="CI431" t="s">
        <v>111</v>
      </c>
      <c r="CJ431" s="1">
        <v>175000</v>
      </c>
    </row>
    <row r="432" spans="1:88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 t="str">
        <f t="shared" si="44"/>
        <v>70's</v>
      </c>
      <c r="V432">
        <v>1971</v>
      </c>
      <c r="W432">
        <f t="shared" si="42"/>
        <v>0</v>
      </c>
      <c r="X432" t="str">
        <f t="shared" si="43"/>
        <v>N</v>
      </c>
      <c r="Y432" t="str">
        <f t="shared" si="45"/>
        <v>N</v>
      </c>
      <c r="Z432" t="str">
        <f t="shared" si="46"/>
        <v>N</v>
      </c>
      <c r="AA432" t="str">
        <f t="shared" si="47"/>
        <v>N</v>
      </c>
      <c r="AB432" t="s">
        <v>93</v>
      </c>
      <c r="AC432" t="s">
        <v>94</v>
      </c>
      <c r="AD432" t="s">
        <v>140</v>
      </c>
      <c r="AE432" t="s">
        <v>140</v>
      </c>
      <c r="AF432" t="s">
        <v>96</v>
      </c>
      <c r="AG432">
        <v>232</v>
      </c>
      <c r="AH432" t="s">
        <v>98</v>
      </c>
      <c r="AI432" t="s">
        <v>98</v>
      </c>
      <c r="AJ432" t="s">
        <v>118</v>
      </c>
      <c r="AK432" t="s">
        <v>98</v>
      </c>
      <c r="AL432" t="s">
        <v>98</v>
      </c>
      <c r="AM432" t="s">
        <v>100</v>
      </c>
      <c r="AN432" t="s">
        <v>119</v>
      </c>
      <c r="AO432">
        <v>387</v>
      </c>
      <c r="AP432" t="s">
        <v>102</v>
      </c>
      <c r="AQ432">
        <v>0</v>
      </c>
      <c r="AR432">
        <v>96</v>
      </c>
      <c r="AS432">
        <v>483</v>
      </c>
      <c r="AT432" t="s">
        <v>103</v>
      </c>
      <c r="AU432" t="s">
        <v>98</v>
      </c>
      <c r="AV432" t="s">
        <v>105</v>
      </c>
      <c r="AW432" t="s">
        <v>106</v>
      </c>
      <c r="AX432">
        <v>483</v>
      </c>
      <c r="AY432">
        <v>504</v>
      </c>
      <c r="AZ432">
        <v>0</v>
      </c>
      <c r="BA432">
        <v>987</v>
      </c>
      <c r="BB432">
        <v>0</v>
      </c>
      <c r="BC432">
        <v>0</v>
      </c>
      <c r="BD432">
        <v>1</v>
      </c>
      <c r="BE432">
        <v>1</v>
      </c>
      <c r="BF432">
        <v>2</v>
      </c>
      <c r="BG432">
        <v>1</v>
      </c>
      <c r="BH432" t="s">
        <v>98</v>
      </c>
      <c r="BI432">
        <v>4</v>
      </c>
      <c r="BJ432" t="s">
        <v>107</v>
      </c>
      <c r="BK432">
        <v>0</v>
      </c>
      <c r="BL432" t="s">
        <v>83</v>
      </c>
      <c r="BM432" t="s">
        <v>127</v>
      </c>
      <c r="BN432">
        <v>1971</v>
      </c>
      <c r="BO432" t="s">
        <v>102</v>
      </c>
      <c r="BP432">
        <v>1</v>
      </c>
      <c r="BQ432">
        <v>264</v>
      </c>
      <c r="BR432" t="s">
        <v>98</v>
      </c>
      <c r="BS432" t="s">
        <v>98</v>
      </c>
      <c r="BT432" t="s">
        <v>105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 t="s">
        <v>83</v>
      </c>
      <c r="CB432" t="s">
        <v>83</v>
      </c>
      <c r="CC432" t="s">
        <v>83</v>
      </c>
      <c r="CD432">
        <v>0</v>
      </c>
      <c r="CE432">
        <v>7</v>
      </c>
      <c r="CF432">
        <v>2008</v>
      </c>
      <c r="CG432" t="str">
        <f t="shared" si="48"/>
        <v>7/2008</v>
      </c>
      <c r="CH432" t="s">
        <v>173</v>
      </c>
      <c r="CI432" t="s">
        <v>128</v>
      </c>
      <c r="CJ432" s="1">
        <v>85400</v>
      </c>
    </row>
    <row r="433" spans="1:88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 t="str">
        <f t="shared" si="44"/>
        <v>20's</v>
      </c>
      <c r="V433">
        <v>1998</v>
      </c>
      <c r="W433">
        <f t="shared" si="42"/>
        <v>78</v>
      </c>
      <c r="X433" t="str">
        <f t="shared" si="43"/>
        <v>Y</v>
      </c>
      <c r="Y433" t="str">
        <f t="shared" si="45"/>
        <v>N</v>
      </c>
      <c r="Z433" t="str">
        <f t="shared" si="46"/>
        <v>N</v>
      </c>
      <c r="AA433" t="str">
        <f t="shared" si="47"/>
        <v>Y</v>
      </c>
      <c r="AB433" t="s">
        <v>93</v>
      </c>
      <c r="AC433" t="s">
        <v>94</v>
      </c>
      <c r="AD433" t="s">
        <v>116</v>
      </c>
      <c r="AE433" t="s">
        <v>116</v>
      </c>
      <c r="AF433" t="s">
        <v>117</v>
      </c>
      <c r="AG433">
        <v>0</v>
      </c>
      <c r="AH433" t="s">
        <v>98</v>
      </c>
      <c r="AI433" t="s">
        <v>98</v>
      </c>
      <c r="AJ433" t="s">
        <v>126</v>
      </c>
      <c r="AK433" t="s">
        <v>98</v>
      </c>
      <c r="AL433" t="s">
        <v>98</v>
      </c>
      <c r="AM433" t="s">
        <v>100</v>
      </c>
      <c r="AN433" t="s">
        <v>102</v>
      </c>
      <c r="AO433">
        <v>0</v>
      </c>
      <c r="AP433" t="s">
        <v>102</v>
      </c>
      <c r="AQ433">
        <v>0</v>
      </c>
      <c r="AR433">
        <v>901</v>
      </c>
      <c r="AS433">
        <v>901</v>
      </c>
      <c r="AT433" t="s">
        <v>103</v>
      </c>
      <c r="AU433" t="s">
        <v>97</v>
      </c>
      <c r="AV433" t="s">
        <v>105</v>
      </c>
      <c r="AW433" t="s">
        <v>106</v>
      </c>
      <c r="AX433">
        <v>1088</v>
      </c>
      <c r="AY433">
        <v>110</v>
      </c>
      <c r="AZ433">
        <v>0</v>
      </c>
      <c r="BA433">
        <v>1198</v>
      </c>
      <c r="BB433">
        <v>0</v>
      </c>
      <c r="BC433">
        <v>0</v>
      </c>
      <c r="BD433">
        <v>1</v>
      </c>
      <c r="BE433">
        <v>0</v>
      </c>
      <c r="BF433">
        <v>4</v>
      </c>
      <c r="BG433">
        <v>1</v>
      </c>
      <c r="BH433" t="s">
        <v>98</v>
      </c>
      <c r="BI433">
        <v>7</v>
      </c>
      <c r="BJ433" t="s">
        <v>107</v>
      </c>
      <c r="BK433">
        <v>0</v>
      </c>
      <c r="BL433" t="s">
        <v>83</v>
      </c>
      <c r="BM433" t="s">
        <v>83</v>
      </c>
      <c r="BN433" t="s">
        <v>83</v>
      </c>
      <c r="BO433" t="s">
        <v>83</v>
      </c>
      <c r="BP433">
        <v>0</v>
      </c>
      <c r="BQ433">
        <v>0</v>
      </c>
      <c r="BR433" t="s">
        <v>83</v>
      </c>
      <c r="BS433" t="s">
        <v>83</v>
      </c>
      <c r="BT433" t="s">
        <v>177</v>
      </c>
      <c r="BU433">
        <v>0</v>
      </c>
      <c r="BV433">
        <v>98</v>
      </c>
      <c r="BW433">
        <v>0</v>
      </c>
      <c r="BX433">
        <v>0</v>
      </c>
      <c r="BY433">
        <v>0</v>
      </c>
      <c r="BZ433">
        <v>0</v>
      </c>
      <c r="CA433" t="s">
        <v>83</v>
      </c>
      <c r="CB433" t="s">
        <v>134</v>
      </c>
      <c r="CC433" t="s">
        <v>83</v>
      </c>
      <c r="CD433">
        <v>0</v>
      </c>
      <c r="CE433">
        <v>9</v>
      </c>
      <c r="CF433">
        <v>2008</v>
      </c>
      <c r="CG433" t="str">
        <f t="shared" si="48"/>
        <v>9/2008</v>
      </c>
      <c r="CH433" t="s">
        <v>208</v>
      </c>
      <c r="CI433" t="s">
        <v>128</v>
      </c>
      <c r="CJ433" s="1">
        <v>79900</v>
      </c>
    </row>
    <row r="434" spans="1:88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 t="str">
        <f t="shared" si="44"/>
        <v>70's</v>
      </c>
      <c r="V434">
        <v>1971</v>
      </c>
      <c r="W434">
        <f t="shared" si="42"/>
        <v>0</v>
      </c>
      <c r="X434" t="str">
        <f t="shared" si="43"/>
        <v>N</v>
      </c>
      <c r="Y434" t="str">
        <f t="shared" si="45"/>
        <v>N</v>
      </c>
      <c r="Z434" t="str">
        <f t="shared" si="46"/>
        <v>N</v>
      </c>
      <c r="AA434" t="str">
        <f t="shared" si="47"/>
        <v>N</v>
      </c>
      <c r="AB434" t="s">
        <v>93</v>
      </c>
      <c r="AC434" t="s">
        <v>94</v>
      </c>
      <c r="AD434" t="s">
        <v>140</v>
      </c>
      <c r="AE434" t="s">
        <v>140</v>
      </c>
      <c r="AF434" t="s">
        <v>96</v>
      </c>
      <c r="AG434">
        <v>376</v>
      </c>
      <c r="AH434" t="s">
        <v>98</v>
      </c>
      <c r="AI434" t="s">
        <v>98</v>
      </c>
      <c r="AJ434" t="s">
        <v>118</v>
      </c>
      <c r="AK434" t="s">
        <v>98</v>
      </c>
      <c r="AL434" t="s">
        <v>98</v>
      </c>
      <c r="AM434" t="s">
        <v>100</v>
      </c>
      <c r="AN434" t="s">
        <v>119</v>
      </c>
      <c r="AO434">
        <v>471</v>
      </c>
      <c r="AP434" t="s">
        <v>102</v>
      </c>
      <c r="AQ434">
        <v>0</v>
      </c>
      <c r="AR434">
        <v>294</v>
      </c>
      <c r="AS434">
        <v>765</v>
      </c>
      <c r="AT434" t="s">
        <v>103</v>
      </c>
      <c r="AU434" t="s">
        <v>104</v>
      </c>
      <c r="AV434" t="s">
        <v>105</v>
      </c>
      <c r="AW434" t="s">
        <v>106</v>
      </c>
      <c r="AX434">
        <v>765</v>
      </c>
      <c r="AY434">
        <v>600</v>
      </c>
      <c r="AZ434">
        <v>0</v>
      </c>
      <c r="BA434">
        <v>1365</v>
      </c>
      <c r="BB434">
        <v>1</v>
      </c>
      <c r="BC434">
        <v>0</v>
      </c>
      <c r="BD434">
        <v>1</v>
      </c>
      <c r="BE434">
        <v>1</v>
      </c>
      <c r="BF434">
        <v>2</v>
      </c>
      <c r="BG434">
        <v>1</v>
      </c>
      <c r="BH434" t="s">
        <v>98</v>
      </c>
      <c r="BI434">
        <v>6</v>
      </c>
      <c r="BJ434" t="s">
        <v>146</v>
      </c>
      <c r="BK434">
        <v>0</v>
      </c>
      <c r="BL434" t="s">
        <v>83</v>
      </c>
      <c r="BM434" t="s">
        <v>127</v>
      </c>
      <c r="BN434">
        <v>1971</v>
      </c>
      <c r="BO434" t="s">
        <v>102</v>
      </c>
      <c r="BP434">
        <v>2</v>
      </c>
      <c r="BQ434">
        <v>440</v>
      </c>
      <c r="BR434" t="s">
        <v>98</v>
      </c>
      <c r="BS434" t="s">
        <v>98</v>
      </c>
      <c r="BT434" t="s">
        <v>105</v>
      </c>
      <c r="BU434">
        <v>240</v>
      </c>
      <c r="BV434">
        <v>36</v>
      </c>
      <c r="BW434">
        <v>0</v>
      </c>
      <c r="BX434">
        <v>0</v>
      </c>
      <c r="BY434">
        <v>0</v>
      </c>
      <c r="BZ434">
        <v>0</v>
      </c>
      <c r="CA434" t="s">
        <v>83</v>
      </c>
      <c r="CB434" t="s">
        <v>83</v>
      </c>
      <c r="CC434" t="s">
        <v>83</v>
      </c>
      <c r="CD434">
        <v>0</v>
      </c>
      <c r="CE434">
        <v>8</v>
      </c>
      <c r="CF434">
        <v>2007</v>
      </c>
      <c r="CG434" t="str">
        <f t="shared" si="48"/>
        <v>8/2007</v>
      </c>
      <c r="CH434" t="s">
        <v>110</v>
      </c>
      <c r="CI434" t="s">
        <v>111</v>
      </c>
      <c r="CJ434" s="1">
        <v>122500</v>
      </c>
    </row>
    <row r="435" spans="1:88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 t="str">
        <f t="shared" si="44"/>
        <v>90's</v>
      </c>
      <c r="V435">
        <v>1998</v>
      </c>
      <c r="W435">
        <f t="shared" si="42"/>
        <v>1</v>
      </c>
      <c r="X435" t="str">
        <f t="shared" si="43"/>
        <v>Y</v>
      </c>
      <c r="Y435" t="str">
        <f t="shared" si="45"/>
        <v>N</v>
      </c>
      <c r="Z435" t="str">
        <f t="shared" si="46"/>
        <v>N</v>
      </c>
      <c r="AA435" t="str">
        <f t="shared" si="47"/>
        <v>Y</v>
      </c>
      <c r="AB435" t="s">
        <v>93</v>
      </c>
      <c r="AC435" t="s">
        <v>94</v>
      </c>
      <c r="AD435" t="s">
        <v>95</v>
      </c>
      <c r="AE435" t="s">
        <v>95</v>
      </c>
      <c r="AF435" t="s">
        <v>117</v>
      </c>
      <c r="AG435">
        <v>0</v>
      </c>
      <c r="AH435" t="s">
        <v>98</v>
      </c>
      <c r="AI435" t="s">
        <v>98</v>
      </c>
      <c r="AJ435" t="s">
        <v>99</v>
      </c>
      <c r="AK435" t="s">
        <v>97</v>
      </c>
      <c r="AL435" t="s">
        <v>98</v>
      </c>
      <c r="AM435" t="s">
        <v>100</v>
      </c>
      <c r="AN435" t="s">
        <v>102</v>
      </c>
      <c r="AO435">
        <v>0</v>
      </c>
      <c r="AP435" t="s">
        <v>102</v>
      </c>
      <c r="AQ435">
        <v>0</v>
      </c>
      <c r="AR435">
        <v>926</v>
      </c>
      <c r="AS435">
        <v>926</v>
      </c>
      <c r="AT435" t="s">
        <v>103</v>
      </c>
      <c r="AU435" t="s">
        <v>104</v>
      </c>
      <c r="AV435" t="s">
        <v>105</v>
      </c>
      <c r="AW435" t="s">
        <v>106</v>
      </c>
      <c r="AX435">
        <v>926</v>
      </c>
      <c r="AY435">
        <v>678</v>
      </c>
      <c r="AZ435">
        <v>0</v>
      </c>
      <c r="BA435">
        <v>1604</v>
      </c>
      <c r="BB435">
        <v>0</v>
      </c>
      <c r="BC435">
        <v>0</v>
      </c>
      <c r="BD435">
        <v>2</v>
      </c>
      <c r="BE435">
        <v>1</v>
      </c>
      <c r="BF435">
        <v>3</v>
      </c>
      <c r="BG435">
        <v>1</v>
      </c>
      <c r="BH435" t="s">
        <v>98</v>
      </c>
      <c r="BI435">
        <v>7</v>
      </c>
      <c r="BJ435" t="s">
        <v>107</v>
      </c>
      <c r="BK435">
        <v>1</v>
      </c>
      <c r="BL435" t="s">
        <v>98</v>
      </c>
      <c r="BM435" t="s">
        <v>108</v>
      </c>
      <c r="BN435">
        <v>1997</v>
      </c>
      <c r="BO435" t="s">
        <v>157</v>
      </c>
      <c r="BP435">
        <v>2</v>
      </c>
      <c r="BQ435">
        <v>470</v>
      </c>
      <c r="BR435" t="s">
        <v>98</v>
      </c>
      <c r="BS435" t="s">
        <v>98</v>
      </c>
      <c r="BT435" t="s">
        <v>105</v>
      </c>
      <c r="BU435">
        <v>0</v>
      </c>
      <c r="BV435">
        <v>36</v>
      </c>
      <c r="BW435">
        <v>0</v>
      </c>
      <c r="BX435">
        <v>0</v>
      </c>
      <c r="BY435">
        <v>0</v>
      </c>
      <c r="BZ435">
        <v>0</v>
      </c>
      <c r="CA435" t="s">
        <v>83</v>
      </c>
      <c r="CB435" t="s">
        <v>83</v>
      </c>
      <c r="CC435" t="s">
        <v>83</v>
      </c>
      <c r="CD435">
        <v>0</v>
      </c>
      <c r="CE435">
        <v>7</v>
      </c>
      <c r="CF435">
        <v>2008</v>
      </c>
      <c r="CG435" t="str">
        <f t="shared" si="48"/>
        <v>7/2008</v>
      </c>
      <c r="CH435" t="s">
        <v>110</v>
      </c>
      <c r="CI435" t="s">
        <v>111</v>
      </c>
      <c r="CJ435" s="1">
        <v>181000</v>
      </c>
    </row>
    <row r="436" spans="1:88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 t="str">
        <f t="shared" si="44"/>
        <v>70's</v>
      </c>
      <c r="V436">
        <v>1972</v>
      </c>
      <c r="W436">
        <f t="shared" si="42"/>
        <v>0</v>
      </c>
      <c r="X436" t="str">
        <f t="shared" si="43"/>
        <v>N</v>
      </c>
      <c r="Y436" t="str">
        <f t="shared" si="45"/>
        <v>N</v>
      </c>
      <c r="Z436" t="str">
        <f t="shared" si="46"/>
        <v>N</v>
      </c>
      <c r="AA436" t="str">
        <f t="shared" si="47"/>
        <v>N</v>
      </c>
      <c r="AB436" t="s">
        <v>93</v>
      </c>
      <c r="AC436" t="s">
        <v>94</v>
      </c>
      <c r="AD436" t="s">
        <v>180</v>
      </c>
      <c r="AE436" t="s">
        <v>181</v>
      </c>
      <c r="AF436" t="s">
        <v>117</v>
      </c>
      <c r="AG436">
        <v>0</v>
      </c>
      <c r="AH436" t="s">
        <v>98</v>
      </c>
      <c r="AI436" t="s">
        <v>97</v>
      </c>
      <c r="AJ436" t="s">
        <v>118</v>
      </c>
      <c r="AK436" t="s">
        <v>97</v>
      </c>
      <c r="AL436" t="s">
        <v>98</v>
      </c>
      <c r="AM436" t="s">
        <v>130</v>
      </c>
      <c r="AN436" t="s">
        <v>119</v>
      </c>
      <c r="AO436">
        <v>495</v>
      </c>
      <c r="AP436" t="s">
        <v>102</v>
      </c>
      <c r="AQ436">
        <v>0</v>
      </c>
      <c r="AR436">
        <v>135</v>
      </c>
      <c r="AS436">
        <v>630</v>
      </c>
      <c r="AT436" t="s">
        <v>103</v>
      </c>
      <c r="AU436" t="s">
        <v>97</v>
      </c>
      <c r="AV436" t="s">
        <v>105</v>
      </c>
      <c r="AW436" t="s">
        <v>106</v>
      </c>
      <c r="AX436">
        <v>630</v>
      </c>
      <c r="AY436">
        <v>0</v>
      </c>
      <c r="AZ436">
        <v>0</v>
      </c>
      <c r="BA436">
        <v>630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1</v>
      </c>
      <c r="BH436" t="s">
        <v>98</v>
      </c>
      <c r="BI436">
        <v>3</v>
      </c>
      <c r="BJ436" t="s">
        <v>107</v>
      </c>
      <c r="BK436">
        <v>0</v>
      </c>
      <c r="BL436" t="s">
        <v>83</v>
      </c>
      <c r="BM436" t="s">
        <v>83</v>
      </c>
      <c r="BN436" t="s">
        <v>83</v>
      </c>
      <c r="BO436" t="s">
        <v>83</v>
      </c>
      <c r="BP436">
        <v>0</v>
      </c>
      <c r="BQ436">
        <v>0</v>
      </c>
      <c r="BR436" t="s">
        <v>83</v>
      </c>
      <c r="BS436" t="s">
        <v>83</v>
      </c>
      <c r="BT436" t="s">
        <v>105</v>
      </c>
      <c r="BU436">
        <v>88</v>
      </c>
      <c r="BV436">
        <v>0</v>
      </c>
      <c r="BW436">
        <v>0</v>
      </c>
      <c r="BX436">
        <v>0</v>
      </c>
      <c r="BY436">
        <v>0</v>
      </c>
      <c r="BZ436">
        <v>0</v>
      </c>
      <c r="CA436" t="s">
        <v>83</v>
      </c>
      <c r="CB436" t="s">
        <v>83</v>
      </c>
      <c r="CC436" t="s">
        <v>83</v>
      </c>
      <c r="CD436">
        <v>0</v>
      </c>
      <c r="CE436">
        <v>6</v>
      </c>
      <c r="CF436">
        <v>2008</v>
      </c>
      <c r="CG436" t="str">
        <f t="shared" si="48"/>
        <v>6/2008</v>
      </c>
      <c r="CH436" t="s">
        <v>110</v>
      </c>
      <c r="CI436" t="s">
        <v>111</v>
      </c>
      <c r="CJ436" s="1">
        <v>81000</v>
      </c>
    </row>
    <row r="437" spans="1:88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 t="str">
        <f t="shared" si="44"/>
        <v>90's</v>
      </c>
      <c r="V437">
        <v>1996</v>
      </c>
      <c r="W437">
        <f t="shared" si="42"/>
        <v>0</v>
      </c>
      <c r="X437" t="str">
        <f t="shared" si="43"/>
        <v>N</v>
      </c>
      <c r="Y437" t="str">
        <f t="shared" si="45"/>
        <v>N</v>
      </c>
      <c r="Z437" t="str">
        <f t="shared" si="46"/>
        <v>N</v>
      </c>
      <c r="AA437" t="str">
        <f t="shared" si="47"/>
        <v>Y</v>
      </c>
      <c r="AB437" t="s">
        <v>93</v>
      </c>
      <c r="AC437" t="s">
        <v>94</v>
      </c>
      <c r="AD437" t="s">
        <v>95</v>
      </c>
      <c r="AE437" t="s">
        <v>95</v>
      </c>
      <c r="AF437" t="s">
        <v>117</v>
      </c>
      <c r="AG437">
        <v>0</v>
      </c>
      <c r="AH437" t="s">
        <v>97</v>
      </c>
      <c r="AI437" t="s">
        <v>98</v>
      </c>
      <c r="AJ437" t="s">
        <v>99</v>
      </c>
      <c r="AK437" t="s">
        <v>97</v>
      </c>
      <c r="AL437" t="s">
        <v>98</v>
      </c>
      <c r="AM437" t="s">
        <v>130</v>
      </c>
      <c r="AN437" t="s">
        <v>101</v>
      </c>
      <c r="AO437">
        <v>385</v>
      </c>
      <c r="AP437" t="s">
        <v>119</v>
      </c>
      <c r="AQ437">
        <v>344</v>
      </c>
      <c r="AR437">
        <v>70</v>
      </c>
      <c r="AS437">
        <v>799</v>
      </c>
      <c r="AT437" t="s">
        <v>103</v>
      </c>
      <c r="AU437" t="s">
        <v>104</v>
      </c>
      <c r="AV437" t="s">
        <v>105</v>
      </c>
      <c r="AW437" t="s">
        <v>106</v>
      </c>
      <c r="AX437">
        <v>827</v>
      </c>
      <c r="AY437">
        <v>834</v>
      </c>
      <c r="AZ437">
        <v>0</v>
      </c>
      <c r="BA437">
        <v>1661</v>
      </c>
      <c r="BB437">
        <v>1</v>
      </c>
      <c r="BC437">
        <v>0</v>
      </c>
      <c r="BD437">
        <v>2</v>
      </c>
      <c r="BE437">
        <v>1</v>
      </c>
      <c r="BF437">
        <v>3</v>
      </c>
      <c r="BG437">
        <v>1</v>
      </c>
      <c r="BH437" t="s">
        <v>97</v>
      </c>
      <c r="BI437">
        <v>6</v>
      </c>
      <c r="BJ437" t="s">
        <v>107</v>
      </c>
      <c r="BK437">
        <v>1</v>
      </c>
      <c r="BL437" t="s">
        <v>98</v>
      </c>
      <c r="BM437" t="s">
        <v>108</v>
      </c>
      <c r="BN437">
        <v>1996</v>
      </c>
      <c r="BO437" t="s">
        <v>109</v>
      </c>
      <c r="BP437">
        <v>2</v>
      </c>
      <c r="BQ437">
        <v>550</v>
      </c>
      <c r="BR437" t="s">
        <v>98</v>
      </c>
      <c r="BS437" t="s">
        <v>98</v>
      </c>
      <c r="BT437" t="s">
        <v>105</v>
      </c>
      <c r="BU437">
        <v>158</v>
      </c>
      <c r="BV437">
        <v>61</v>
      </c>
      <c r="BW437">
        <v>0</v>
      </c>
      <c r="BX437">
        <v>0</v>
      </c>
      <c r="BY437">
        <v>0</v>
      </c>
      <c r="BZ437">
        <v>0</v>
      </c>
      <c r="CA437" t="s">
        <v>83</v>
      </c>
      <c r="CB437" t="s">
        <v>83</v>
      </c>
      <c r="CC437" t="s">
        <v>83</v>
      </c>
      <c r="CD437">
        <v>0</v>
      </c>
      <c r="CE437">
        <v>4</v>
      </c>
      <c r="CF437">
        <v>2009</v>
      </c>
      <c r="CG437" t="str">
        <f t="shared" si="48"/>
        <v>4/2009</v>
      </c>
      <c r="CH437" t="s">
        <v>235</v>
      </c>
      <c r="CI437" t="s">
        <v>111</v>
      </c>
      <c r="CJ437" s="1">
        <v>212000</v>
      </c>
    </row>
    <row r="438" spans="1:88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 t="str">
        <f t="shared" si="44"/>
        <v>20's</v>
      </c>
      <c r="V438">
        <v>1950</v>
      </c>
      <c r="W438">
        <f t="shared" si="42"/>
        <v>30</v>
      </c>
      <c r="X438" t="str">
        <f t="shared" si="43"/>
        <v>Y</v>
      </c>
      <c r="Y438" t="str">
        <f t="shared" si="45"/>
        <v>N</v>
      </c>
      <c r="Z438" t="str">
        <f t="shared" si="46"/>
        <v>N</v>
      </c>
      <c r="AA438" t="str">
        <f t="shared" si="47"/>
        <v>N</v>
      </c>
      <c r="AB438" t="s">
        <v>93</v>
      </c>
      <c r="AC438" t="s">
        <v>94</v>
      </c>
      <c r="AD438" t="s">
        <v>203</v>
      </c>
      <c r="AE438" t="s">
        <v>203</v>
      </c>
      <c r="AF438" t="s">
        <v>117</v>
      </c>
      <c r="AG438">
        <v>0</v>
      </c>
      <c r="AH438" t="s">
        <v>98</v>
      </c>
      <c r="AI438" t="s">
        <v>98</v>
      </c>
      <c r="AJ438" t="s">
        <v>126</v>
      </c>
      <c r="AK438" t="s">
        <v>147</v>
      </c>
      <c r="AL438" t="s">
        <v>98</v>
      </c>
      <c r="AM438" t="s">
        <v>100</v>
      </c>
      <c r="AN438" t="s">
        <v>102</v>
      </c>
      <c r="AO438">
        <v>0</v>
      </c>
      <c r="AP438" t="s">
        <v>102</v>
      </c>
      <c r="AQ438">
        <v>0</v>
      </c>
      <c r="AR438">
        <v>648</v>
      </c>
      <c r="AS438">
        <v>648</v>
      </c>
      <c r="AT438" t="s">
        <v>103</v>
      </c>
      <c r="AU438" t="s">
        <v>98</v>
      </c>
      <c r="AV438" t="s">
        <v>105</v>
      </c>
      <c r="AW438" t="s">
        <v>164</v>
      </c>
      <c r="AX438">
        <v>734</v>
      </c>
      <c r="AY438">
        <v>384</v>
      </c>
      <c r="AZ438">
        <v>0</v>
      </c>
      <c r="BA438">
        <v>1118</v>
      </c>
      <c r="BB438">
        <v>0</v>
      </c>
      <c r="BC438">
        <v>0</v>
      </c>
      <c r="BD438">
        <v>1</v>
      </c>
      <c r="BE438">
        <v>0</v>
      </c>
      <c r="BF438">
        <v>2</v>
      </c>
      <c r="BG438">
        <v>1</v>
      </c>
      <c r="BH438" t="s">
        <v>98</v>
      </c>
      <c r="BI438">
        <v>6</v>
      </c>
      <c r="BJ438" t="s">
        <v>107</v>
      </c>
      <c r="BK438">
        <v>0</v>
      </c>
      <c r="BL438" t="s">
        <v>83</v>
      </c>
      <c r="BM438" t="s">
        <v>127</v>
      </c>
      <c r="BN438">
        <v>1990</v>
      </c>
      <c r="BO438" t="s">
        <v>102</v>
      </c>
      <c r="BP438">
        <v>2</v>
      </c>
      <c r="BQ438">
        <v>440</v>
      </c>
      <c r="BR438" t="s">
        <v>98</v>
      </c>
      <c r="BS438" t="s">
        <v>98</v>
      </c>
      <c r="BT438" t="s">
        <v>105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 t="s">
        <v>83</v>
      </c>
      <c r="CB438" t="s">
        <v>83</v>
      </c>
      <c r="CC438" t="s">
        <v>83</v>
      </c>
      <c r="CD438">
        <v>0</v>
      </c>
      <c r="CE438">
        <v>10</v>
      </c>
      <c r="CF438">
        <v>2006</v>
      </c>
      <c r="CG438" t="str">
        <f t="shared" si="48"/>
        <v>10/2006</v>
      </c>
      <c r="CH438" t="s">
        <v>110</v>
      </c>
      <c r="CI438" t="s">
        <v>111</v>
      </c>
      <c r="CJ438" s="1">
        <v>116000</v>
      </c>
    </row>
    <row r="439" spans="1:88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 t="str">
        <f t="shared" si="44"/>
        <v>20's</v>
      </c>
      <c r="V439">
        <v>2004</v>
      </c>
      <c r="W439">
        <f t="shared" si="42"/>
        <v>78</v>
      </c>
      <c r="X439" t="str">
        <f t="shared" si="43"/>
        <v>Y</v>
      </c>
      <c r="Y439" t="str">
        <f t="shared" si="45"/>
        <v>N</v>
      </c>
      <c r="Z439" t="str">
        <f t="shared" si="46"/>
        <v>Y</v>
      </c>
      <c r="AA439" t="str">
        <f t="shared" si="47"/>
        <v>Y</v>
      </c>
      <c r="AB439" t="s">
        <v>93</v>
      </c>
      <c r="AC439" t="s">
        <v>94</v>
      </c>
      <c r="AD439" t="s">
        <v>124</v>
      </c>
      <c r="AE439" t="s">
        <v>124</v>
      </c>
      <c r="AF439" t="s">
        <v>117</v>
      </c>
      <c r="AG439">
        <v>0</v>
      </c>
      <c r="AH439" t="s">
        <v>97</v>
      </c>
      <c r="AI439" t="s">
        <v>98</v>
      </c>
      <c r="AJ439" t="s">
        <v>99</v>
      </c>
      <c r="AK439" t="s">
        <v>98</v>
      </c>
      <c r="AL439" t="s">
        <v>98</v>
      </c>
      <c r="AM439" t="s">
        <v>100</v>
      </c>
      <c r="AN439" t="s">
        <v>102</v>
      </c>
      <c r="AO439">
        <v>0</v>
      </c>
      <c r="AP439" t="s">
        <v>102</v>
      </c>
      <c r="AQ439">
        <v>0</v>
      </c>
      <c r="AR439">
        <v>884</v>
      </c>
      <c r="AS439">
        <v>884</v>
      </c>
      <c r="AT439" t="s">
        <v>103</v>
      </c>
      <c r="AU439" t="s">
        <v>97</v>
      </c>
      <c r="AV439" t="s">
        <v>105</v>
      </c>
      <c r="AW439" t="s">
        <v>106</v>
      </c>
      <c r="AX439">
        <v>904</v>
      </c>
      <c r="AY439">
        <v>0</v>
      </c>
      <c r="AZ439">
        <v>0</v>
      </c>
      <c r="BA439">
        <v>904</v>
      </c>
      <c r="BB439">
        <v>0</v>
      </c>
      <c r="BC439">
        <v>0</v>
      </c>
      <c r="BD439">
        <v>1</v>
      </c>
      <c r="BE439">
        <v>0</v>
      </c>
      <c r="BF439">
        <v>2</v>
      </c>
      <c r="BG439">
        <v>1</v>
      </c>
      <c r="BH439" t="s">
        <v>98</v>
      </c>
      <c r="BI439">
        <v>4</v>
      </c>
      <c r="BJ439" t="s">
        <v>107</v>
      </c>
      <c r="BK439">
        <v>0</v>
      </c>
      <c r="BL439" t="s">
        <v>83</v>
      </c>
      <c r="BM439" t="s">
        <v>127</v>
      </c>
      <c r="BN439">
        <v>1926</v>
      </c>
      <c r="BO439" t="s">
        <v>102</v>
      </c>
      <c r="BP439">
        <v>1</v>
      </c>
      <c r="BQ439">
        <v>180</v>
      </c>
      <c r="BR439" t="s">
        <v>98</v>
      </c>
      <c r="BS439" t="s">
        <v>98</v>
      </c>
      <c r="BT439" t="s">
        <v>105</v>
      </c>
      <c r="BU439">
        <v>0</v>
      </c>
      <c r="BV439">
        <v>0</v>
      </c>
      <c r="BW439">
        <v>105</v>
      </c>
      <c r="BX439">
        <v>0</v>
      </c>
      <c r="BY439">
        <v>0</v>
      </c>
      <c r="BZ439">
        <v>0</v>
      </c>
      <c r="CA439" t="s">
        <v>83</v>
      </c>
      <c r="CB439" t="s">
        <v>83</v>
      </c>
      <c r="CC439" t="s">
        <v>83</v>
      </c>
      <c r="CD439">
        <v>0</v>
      </c>
      <c r="CE439">
        <v>1</v>
      </c>
      <c r="CF439">
        <v>2009</v>
      </c>
      <c r="CG439" t="str">
        <f t="shared" si="48"/>
        <v>1/2009</v>
      </c>
      <c r="CH439" t="s">
        <v>110</v>
      </c>
      <c r="CI439" t="s">
        <v>111</v>
      </c>
      <c r="CJ439" s="1">
        <v>119000</v>
      </c>
    </row>
    <row r="440" spans="1:88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 t="str">
        <f t="shared" si="44"/>
        <v>10's</v>
      </c>
      <c r="V440">
        <v>2002</v>
      </c>
      <c r="W440">
        <f t="shared" si="42"/>
        <v>89</v>
      </c>
      <c r="X440" t="str">
        <f t="shared" si="43"/>
        <v>Y</v>
      </c>
      <c r="Y440" t="str">
        <f t="shared" si="45"/>
        <v>N</v>
      </c>
      <c r="Z440" t="str">
        <f t="shared" si="46"/>
        <v>Y</v>
      </c>
      <c r="AA440" t="str">
        <f t="shared" si="47"/>
        <v>Y</v>
      </c>
      <c r="AB440" t="s">
        <v>93</v>
      </c>
      <c r="AC440" t="s">
        <v>94</v>
      </c>
      <c r="AD440" t="s">
        <v>155</v>
      </c>
      <c r="AE440" t="s">
        <v>203</v>
      </c>
      <c r="AF440" t="s">
        <v>117</v>
      </c>
      <c r="AG440">
        <v>0</v>
      </c>
      <c r="AH440" t="s">
        <v>98</v>
      </c>
      <c r="AI440" t="s">
        <v>98</v>
      </c>
      <c r="AJ440" t="s">
        <v>99</v>
      </c>
      <c r="AK440" t="s">
        <v>98</v>
      </c>
      <c r="AL440" t="s">
        <v>98</v>
      </c>
      <c r="AM440" t="s">
        <v>100</v>
      </c>
      <c r="AN440" t="s">
        <v>172</v>
      </c>
      <c r="AO440">
        <v>365</v>
      </c>
      <c r="AP440" t="s">
        <v>102</v>
      </c>
      <c r="AQ440">
        <v>0</v>
      </c>
      <c r="AR440">
        <v>75</v>
      </c>
      <c r="AS440">
        <v>440</v>
      </c>
      <c r="AT440" t="s">
        <v>103</v>
      </c>
      <c r="AU440" t="s">
        <v>98</v>
      </c>
      <c r="AV440" t="s">
        <v>177</v>
      </c>
      <c r="AW440" t="s">
        <v>106</v>
      </c>
      <c r="AX440">
        <v>694</v>
      </c>
      <c r="AY440">
        <v>0</v>
      </c>
      <c r="AZ440">
        <v>0</v>
      </c>
      <c r="BA440">
        <v>694</v>
      </c>
      <c r="BB440">
        <v>0</v>
      </c>
      <c r="BC440">
        <v>0</v>
      </c>
      <c r="BD440">
        <v>1</v>
      </c>
      <c r="BE440">
        <v>0</v>
      </c>
      <c r="BF440">
        <v>2</v>
      </c>
      <c r="BG440">
        <v>1</v>
      </c>
      <c r="BH440" t="s">
        <v>97</v>
      </c>
      <c r="BI440">
        <v>4</v>
      </c>
      <c r="BJ440" t="s">
        <v>107</v>
      </c>
      <c r="BK440">
        <v>1</v>
      </c>
      <c r="BL440" t="s">
        <v>97</v>
      </c>
      <c r="BM440" t="s">
        <v>127</v>
      </c>
      <c r="BN440">
        <v>1990</v>
      </c>
      <c r="BO440" t="s">
        <v>102</v>
      </c>
      <c r="BP440">
        <v>1</v>
      </c>
      <c r="BQ440">
        <v>352</v>
      </c>
      <c r="BR440" t="s">
        <v>97</v>
      </c>
      <c r="BS440" t="s">
        <v>98</v>
      </c>
      <c r="BT440" t="s">
        <v>190</v>
      </c>
      <c r="BU440">
        <v>0</v>
      </c>
      <c r="BV440">
        <v>0</v>
      </c>
      <c r="BW440">
        <v>34</v>
      </c>
      <c r="BX440">
        <v>0</v>
      </c>
      <c r="BY440">
        <v>0</v>
      </c>
      <c r="BZ440">
        <v>0</v>
      </c>
      <c r="CA440" t="s">
        <v>83</v>
      </c>
      <c r="CB440" t="s">
        <v>134</v>
      </c>
      <c r="CC440" t="s">
        <v>83</v>
      </c>
      <c r="CD440">
        <v>0</v>
      </c>
      <c r="CE440">
        <v>3</v>
      </c>
      <c r="CF440">
        <v>2007</v>
      </c>
      <c r="CG440" t="str">
        <f t="shared" si="48"/>
        <v>3/2007</v>
      </c>
      <c r="CH440" t="s">
        <v>110</v>
      </c>
      <c r="CI440" t="s">
        <v>111</v>
      </c>
      <c r="CJ440" s="1">
        <v>90350</v>
      </c>
    </row>
    <row r="441" spans="1:88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 t="str">
        <f t="shared" si="44"/>
        <v>20's</v>
      </c>
      <c r="V441">
        <v>2000</v>
      </c>
      <c r="W441">
        <f t="shared" si="42"/>
        <v>80</v>
      </c>
      <c r="X441" t="str">
        <f t="shared" si="43"/>
        <v>Y</v>
      </c>
      <c r="Y441" t="str">
        <f t="shared" si="45"/>
        <v>N</v>
      </c>
      <c r="Z441" t="str">
        <f t="shared" si="46"/>
        <v>Y</v>
      </c>
      <c r="AA441" t="str">
        <f t="shared" si="47"/>
        <v>Y</v>
      </c>
      <c r="AB441" t="s">
        <v>93</v>
      </c>
      <c r="AC441" t="s">
        <v>94</v>
      </c>
      <c r="AD441" t="s">
        <v>124</v>
      </c>
      <c r="AE441" t="s">
        <v>124</v>
      </c>
      <c r="AF441" t="s">
        <v>117</v>
      </c>
      <c r="AG441">
        <v>0</v>
      </c>
      <c r="AH441" t="s">
        <v>98</v>
      </c>
      <c r="AI441" t="s">
        <v>98</v>
      </c>
      <c r="AJ441" t="s">
        <v>126</v>
      </c>
      <c r="AK441" t="s">
        <v>98</v>
      </c>
      <c r="AL441" t="s">
        <v>147</v>
      </c>
      <c r="AM441" t="s">
        <v>121</v>
      </c>
      <c r="AN441" t="s">
        <v>102</v>
      </c>
      <c r="AO441">
        <v>0</v>
      </c>
      <c r="AP441" t="s">
        <v>102</v>
      </c>
      <c r="AQ441">
        <v>0</v>
      </c>
      <c r="AR441">
        <v>684</v>
      </c>
      <c r="AS441">
        <v>684</v>
      </c>
      <c r="AT441" t="s">
        <v>103</v>
      </c>
      <c r="AU441" t="s">
        <v>97</v>
      </c>
      <c r="AV441" t="s">
        <v>105</v>
      </c>
      <c r="AW441" t="s">
        <v>106</v>
      </c>
      <c r="AX441">
        <v>684</v>
      </c>
      <c r="AY441">
        <v>512</v>
      </c>
      <c r="AZ441">
        <v>0</v>
      </c>
      <c r="BA441">
        <v>1196</v>
      </c>
      <c r="BB441">
        <v>0</v>
      </c>
      <c r="BC441">
        <v>0</v>
      </c>
      <c r="BD441">
        <v>1</v>
      </c>
      <c r="BE441">
        <v>0</v>
      </c>
      <c r="BF441">
        <v>3</v>
      </c>
      <c r="BG441">
        <v>1</v>
      </c>
      <c r="BH441" t="s">
        <v>97</v>
      </c>
      <c r="BI441">
        <v>7</v>
      </c>
      <c r="BJ441" t="s">
        <v>107</v>
      </c>
      <c r="BK441">
        <v>0</v>
      </c>
      <c r="BL441" t="s">
        <v>83</v>
      </c>
      <c r="BM441" t="s">
        <v>127</v>
      </c>
      <c r="BN441">
        <v>2005</v>
      </c>
      <c r="BO441" t="s">
        <v>102</v>
      </c>
      <c r="BP441">
        <v>2</v>
      </c>
      <c r="BQ441">
        <v>528</v>
      </c>
      <c r="BR441" t="s">
        <v>98</v>
      </c>
      <c r="BS441" t="s">
        <v>98</v>
      </c>
      <c r="BT441" t="s">
        <v>105</v>
      </c>
      <c r="BU441">
        <v>0</v>
      </c>
      <c r="BV441">
        <v>46</v>
      </c>
      <c r="BW441">
        <v>0</v>
      </c>
      <c r="BX441">
        <v>0</v>
      </c>
      <c r="BY441">
        <v>0</v>
      </c>
      <c r="BZ441">
        <v>0</v>
      </c>
      <c r="CA441" t="s">
        <v>83</v>
      </c>
      <c r="CB441" t="s">
        <v>165</v>
      </c>
      <c r="CC441" t="s">
        <v>135</v>
      </c>
      <c r="CD441">
        <v>800</v>
      </c>
      <c r="CE441">
        <v>8</v>
      </c>
      <c r="CF441">
        <v>2009</v>
      </c>
      <c r="CG441" t="str">
        <f t="shared" si="48"/>
        <v>8/2009</v>
      </c>
      <c r="CH441" t="s">
        <v>220</v>
      </c>
      <c r="CI441" t="s">
        <v>111</v>
      </c>
      <c r="CJ441" s="1">
        <v>110000</v>
      </c>
    </row>
    <row r="442" spans="1:88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 t="str">
        <f t="shared" si="44"/>
        <v>2000's</v>
      </c>
      <c r="V442">
        <v>2008</v>
      </c>
      <c r="W442">
        <f t="shared" si="42"/>
        <v>0</v>
      </c>
      <c r="X442" t="str">
        <f t="shared" si="43"/>
        <v>N</v>
      </c>
      <c r="Y442" t="str">
        <f t="shared" si="45"/>
        <v>Y</v>
      </c>
      <c r="Z442" t="str">
        <f t="shared" si="46"/>
        <v>Y</v>
      </c>
      <c r="AA442" t="str">
        <f t="shared" si="47"/>
        <v>Y</v>
      </c>
      <c r="AB442" t="s">
        <v>152</v>
      </c>
      <c r="AC442" t="s">
        <v>94</v>
      </c>
      <c r="AD442" t="s">
        <v>95</v>
      </c>
      <c r="AE442" t="s">
        <v>95</v>
      </c>
      <c r="AF442" t="s">
        <v>137</v>
      </c>
      <c r="AG442">
        <v>200</v>
      </c>
      <c r="AH442" t="s">
        <v>104</v>
      </c>
      <c r="AI442" t="s">
        <v>98</v>
      </c>
      <c r="AJ442" t="s">
        <v>99</v>
      </c>
      <c r="AK442" t="s">
        <v>104</v>
      </c>
      <c r="AL442" t="s">
        <v>98</v>
      </c>
      <c r="AM442" t="s">
        <v>97</v>
      </c>
      <c r="AN442" t="s">
        <v>101</v>
      </c>
      <c r="AO442">
        <v>1767</v>
      </c>
      <c r="AP442" t="s">
        <v>119</v>
      </c>
      <c r="AQ442">
        <v>539</v>
      </c>
      <c r="AR442">
        <v>788</v>
      </c>
      <c r="AS442">
        <v>3094</v>
      </c>
      <c r="AT442" t="s">
        <v>103</v>
      </c>
      <c r="AU442" t="s">
        <v>104</v>
      </c>
      <c r="AV442" t="s">
        <v>105</v>
      </c>
      <c r="AW442" t="s">
        <v>106</v>
      </c>
      <c r="AX442">
        <v>2402</v>
      </c>
      <c r="AY442">
        <v>0</v>
      </c>
      <c r="AZ442">
        <v>0</v>
      </c>
      <c r="BA442">
        <v>2402</v>
      </c>
      <c r="BB442">
        <v>1</v>
      </c>
      <c r="BC442">
        <v>0</v>
      </c>
      <c r="BD442">
        <v>2</v>
      </c>
      <c r="BE442">
        <v>0</v>
      </c>
      <c r="BF442">
        <v>2</v>
      </c>
      <c r="BG442">
        <v>1</v>
      </c>
      <c r="BH442" t="s">
        <v>104</v>
      </c>
      <c r="BI442">
        <v>10</v>
      </c>
      <c r="BJ442" t="s">
        <v>107</v>
      </c>
      <c r="BK442">
        <v>2</v>
      </c>
      <c r="BL442" t="s">
        <v>97</v>
      </c>
      <c r="BM442" t="s">
        <v>108</v>
      </c>
      <c r="BN442">
        <v>2008</v>
      </c>
      <c r="BO442" t="s">
        <v>157</v>
      </c>
      <c r="BP442">
        <v>3</v>
      </c>
      <c r="BQ442">
        <v>672</v>
      </c>
      <c r="BR442" t="s">
        <v>98</v>
      </c>
      <c r="BS442" t="s">
        <v>98</v>
      </c>
      <c r="BT442" t="s">
        <v>105</v>
      </c>
      <c r="BU442">
        <v>0</v>
      </c>
      <c r="BV442">
        <v>72</v>
      </c>
      <c r="BW442">
        <v>0</v>
      </c>
      <c r="BX442">
        <v>0</v>
      </c>
      <c r="BY442">
        <v>170</v>
      </c>
      <c r="BZ442">
        <v>0</v>
      </c>
      <c r="CA442" t="s">
        <v>83</v>
      </c>
      <c r="CB442" t="s">
        <v>83</v>
      </c>
      <c r="CC442" t="s">
        <v>83</v>
      </c>
      <c r="CD442">
        <v>0</v>
      </c>
      <c r="CE442">
        <v>4</v>
      </c>
      <c r="CF442">
        <v>2009</v>
      </c>
      <c r="CG442" t="str">
        <f t="shared" si="48"/>
        <v>4/2009</v>
      </c>
      <c r="CH442" t="s">
        <v>110</v>
      </c>
      <c r="CI442" t="s">
        <v>111</v>
      </c>
      <c r="CJ442" s="1">
        <v>555000</v>
      </c>
    </row>
    <row r="443" spans="1:88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 t="str">
        <f t="shared" si="44"/>
        <v>50's</v>
      </c>
      <c r="V443">
        <v>1955</v>
      </c>
      <c r="W443">
        <f t="shared" si="42"/>
        <v>0</v>
      </c>
      <c r="X443" t="str">
        <f t="shared" si="43"/>
        <v>N</v>
      </c>
      <c r="Y443" t="str">
        <f t="shared" si="45"/>
        <v>N</v>
      </c>
      <c r="Z443" t="str">
        <f t="shared" si="46"/>
        <v>N</v>
      </c>
      <c r="AA443" t="str">
        <f t="shared" si="47"/>
        <v>N</v>
      </c>
      <c r="AB443" t="s">
        <v>93</v>
      </c>
      <c r="AC443" t="s">
        <v>94</v>
      </c>
      <c r="AD443" t="s">
        <v>95</v>
      </c>
      <c r="AE443" t="s">
        <v>95</v>
      </c>
      <c r="AF443" t="s">
        <v>96</v>
      </c>
      <c r="AG443">
        <v>270</v>
      </c>
      <c r="AH443" t="s">
        <v>98</v>
      </c>
      <c r="AI443" t="s">
        <v>98</v>
      </c>
      <c r="AJ443" t="s">
        <v>118</v>
      </c>
      <c r="AK443" t="s">
        <v>98</v>
      </c>
      <c r="AL443" t="s">
        <v>98</v>
      </c>
      <c r="AM443" t="s">
        <v>100</v>
      </c>
      <c r="AN443" t="s">
        <v>119</v>
      </c>
      <c r="AO443">
        <v>133</v>
      </c>
      <c r="AP443" t="s">
        <v>102</v>
      </c>
      <c r="AQ443">
        <v>0</v>
      </c>
      <c r="AR443">
        <v>1307</v>
      </c>
      <c r="AS443">
        <v>1440</v>
      </c>
      <c r="AT443" t="s">
        <v>103</v>
      </c>
      <c r="AU443" t="s">
        <v>98</v>
      </c>
      <c r="AV443" t="s">
        <v>177</v>
      </c>
      <c r="AW443" t="s">
        <v>145</v>
      </c>
      <c r="AX443">
        <v>1440</v>
      </c>
      <c r="AY443">
        <v>0</v>
      </c>
      <c r="AZ443">
        <v>0</v>
      </c>
      <c r="BA443">
        <v>1440</v>
      </c>
      <c r="BB443">
        <v>0</v>
      </c>
      <c r="BC443">
        <v>0</v>
      </c>
      <c r="BD443">
        <v>2</v>
      </c>
      <c r="BE443">
        <v>0</v>
      </c>
      <c r="BF443">
        <v>4</v>
      </c>
      <c r="BG443">
        <v>2</v>
      </c>
      <c r="BH443" t="s">
        <v>147</v>
      </c>
      <c r="BI443">
        <v>8</v>
      </c>
      <c r="BJ443" t="s">
        <v>107</v>
      </c>
      <c r="BK443">
        <v>0</v>
      </c>
      <c r="BL443" t="s">
        <v>83</v>
      </c>
      <c r="BM443" t="s">
        <v>83</v>
      </c>
      <c r="BN443" t="s">
        <v>83</v>
      </c>
      <c r="BO443" t="s">
        <v>83</v>
      </c>
      <c r="BP443">
        <v>0</v>
      </c>
      <c r="BQ443">
        <v>0</v>
      </c>
      <c r="BR443" t="s">
        <v>83</v>
      </c>
      <c r="BS443" t="s">
        <v>83</v>
      </c>
      <c r="BT443" t="s">
        <v>105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 t="s">
        <v>83</v>
      </c>
      <c r="CB443" t="s">
        <v>83</v>
      </c>
      <c r="CC443" t="s">
        <v>83</v>
      </c>
      <c r="CD443">
        <v>0</v>
      </c>
      <c r="CE443">
        <v>9</v>
      </c>
      <c r="CF443">
        <v>2008</v>
      </c>
      <c r="CG443" t="str">
        <f t="shared" si="48"/>
        <v>9/2008</v>
      </c>
      <c r="CH443" t="s">
        <v>110</v>
      </c>
      <c r="CI443" t="s">
        <v>111</v>
      </c>
      <c r="CJ443" s="1">
        <v>118000</v>
      </c>
    </row>
    <row r="444" spans="1:88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 t="str">
        <f t="shared" si="44"/>
        <v>30's</v>
      </c>
      <c r="V444">
        <v>1992</v>
      </c>
      <c r="W444">
        <f t="shared" si="42"/>
        <v>62</v>
      </c>
      <c r="X444" t="str">
        <f t="shared" si="43"/>
        <v>Y</v>
      </c>
      <c r="Y444" t="str">
        <f t="shared" si="45"/>
        <v>N</v>
      </c>
      <c r="Z444" t="str">
        <f t="shared" si="46"/>
        <v>N</v>
      </c>
      <c r="AA444" t="str">
        <f t="shared" si="47"/>
        <v>N</v>
      </c>
      <c r="AB444" t="s">
        <v>93</v>
      </c>
      <c r="AC444" t="s">
        <v>94</v>
      </c>
      <c r="AD444" t="s">
        <v>116</v>
      </c>
      <c r="AE444" t="s">
        <v>116</v>
      </c>
      <c r="AF444" t="s">
        <v>117</v>
      </c>
      <c r="AG444">
        <v>0</v>
      </c>
      <c r="AH444" t="s">
        <v>98</v>
      </c>
      <c r="AI444" t="s">
        <v>98</v>
      </c>
      <c r="AJ444" t="s">
        <v>99</v>
      </c>
      <c r="AK444" t="s">
        <v>98</v>
      </c>
      <c r="AL444" t="s">
        <v>98</v>
      </c>
      <c r="AM444" t="s">
        <v>100</v>
      </c>
      <c r="AN444" t="s">
        <v>102</v>
      </c>
      <c r="AO444">
        <v>0</v>
      </c>
      <c r="AP444" t="s">
        <v>102</v>
      </c>
      <c r="AQ444">
        <v>0</v>
      </c>
      <c r="AR444">
        <v>1078</v>
      </c>
      <c r="AS444">
        <v>1078</v>
      </c>
      <c r="AT444" t="s">
        <v>103</v>
      </c>
      <c r="AU444" t="s">
        <v>98</v>
      </c>
      <c r="AV444" t="s">
        <v>105</v>
      </c>
      <c r="AW444" t="s">
        <v>106</v>
      </c>
      <c r="AX444">
        <v>1128</v>
      </c>
      <c r="AY444">
        <v>445</v>
      </c>
      <c r="AZ444">
        <v>0</v>
      </c>
      <c r="BA444">
        <v>1573</v>
      </c>
      <c r="BB444">
        <v>0</v>
      </c>
      <c r="BC444">
        <v>0</v>
      </c>
      <c r="BD444">
        <v>2</v>
      </c>
      <c r="BE444">
        <v>0</v>
      </c>
      <c r="BF444">
        <v>3</v>
      </c>
      <c r="BG444">
        <v>1</v>
      </c>
      <c r="BH444" t="s">
        <v>98</v>
      </c>
      <c r="BI444">
        <v>8</v>
      </c>
      <c r="BJ444" t="s">
        <v>107</v>
      </c>
      <c r="BK444">
        <v>1</v>
      </c>
      <c r="BL444" t="s">
        <v>97</v>
      </c>
      <c r="BM444" t="s">
        <v>127</v>
      </c>
      <c r="BN444">
        <v>1930</v>
      </c>
      <c r="BO444" t="s">
        <v>102</v>
      </c>
      <c r="BP444">
        <v>2</v>
      </c>
      <c r="BQ444">
        <v>360</v>
      </c>
      <c r="BR444" t="s">
        <v>98</v>
      </c>
      <c r="BS444" t="s">
        <v>98</v>
      </c>
      <c r="BT444" t="s">
        <v>190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 t="s">
        <v>83</v>
      </c>
      <c r="CB444" t="s">
        <v>83</v>
      </c>
      <c r="CC444" t="s">
        <v>83</v>
      </c>
      <c r="CD444">
        <v>0</v>
      </c>
      <c r="CE444">
        <v>6</v>
      </c>
      <c r="CF444">
        <v>2008</v>
      </c>
      <c r="CG444" t="str">
        <f t="shared" si="48"/>
        <v>6/2008</v>
      </c>
      <c r="CH444" t="s">
        <v>110</v>
      </c>
      <c r="CI444" t="s">
        <v>111</v>
      </c>
      <c r="CJ444" s="1">
        <v>162900</v>
      </c>
    </row>
    <row r="445" spans="1:88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 t="str">
        <f t="shared" si="44"/>
        <v>2000's</v>
      </c>
      <c r="V445">
        <v>2007</v>
      </c>
      <c r="W445">
        <f t="shared" si="42"/>
        <v>1</v>
      </c>
      <c r="X445" t="str">
        <f t="shared" si="43"/>
        <v>Y</v>
      </c>
      <c r="Y445" t="str">
        <f t="shared" si="45"/>
        <v>Y</v>
      </c>
      <c r="Z445" t="str">
        <f t="shared" si="46"/>
        <v>Y</v>
      </c>
      <c r="AA445" t="str">
        <f t="shared" si="47"/>
        <v>Y</v>
      </c>
      <c r="AB445" t="s">
        <v>93</v>
      </c>
      <c r="AC445" t="s">
        <v>94</v>
      </c>
      <c r="AD445" t="s">
        <v>155</v>
      </c>
      <c r="AE445" t="s">
        <v>125</v>
      </c>
      <c r="AF445" t="s">
        <v>96</v>
      </c>
      <c r="AG445">
        <v>72</v>
      </c>
      <c r="AH445" t="s">
        <v>97</v>
      </c>
      <c r="AI445" t="s">
        <v>98</v>
      </c>
      <c r="AJ445" t="s">
        <v>99</v>
      </c>
      <c r="AK445" t="s">
        <v>104</v>
      </c>
      <c r="AL445" t="s">
        <v>98</v>
      </c>
      <c r="AM445" t="s">
        <v>130</v>
      </c>
      <c r="AN445" t="s">
        <v>102</v>
      </c>
      <c r="AO445">
        <v>0</v>
      </c>
      <c r="AP445" t="s">
        <v>102</v>
      </c>
      <c r="AQ445">
        <v>0</v>
      </c>
      <c r="AR445">
        <v>1258</v>
      </c>
      <c r="AS445">
        <v>1258</v>
      </c>
      <c r="AT445" t="s">
        <v>103</v>
      </c>
      <c r="AU445" t="s">
        <v>104</v>
      </c>
      <c r="AV445" t="s">
        <v>105</v>
      </c>
      <c r="AW445" t="s">
        <v>106</v>
      </c>
      <c r="AX445">
        <v>1258</v>
      </c>
      <c r="AY445">
        <v>0</v>
      </c>
      <c r="AZ445">
        <v>0</v>
      </c>
      <c r="BA445">
        <v>1258</v>
      </c>
      <c r="BB445">
        <v>0</v>
      </c>
      <c r="BC445">
        <v>0</v>
      </c>
      <c r="BD445">
        <v>2</v>
      </c>
      <c r="BE445">
        <v>0</v>
      </c>
      <c r="BF445">
        <v>2</v>
      </c>
      <c r="BG445">
        <v>1</v>
      </c>
      <c r="BH445" t="s">
        <v>97</v>
      </c>
      <c r="BI445">
        <v>6</v>
      </c>
      <c r="BJ445" t="s">
        <v>107</v>
      </c>
      <c r="BK445">
        <v>1</v>
      </c>
      <c r="BL445" t="s">
        <v>97</v>
      </c>
      <c r="BM445" t="s">
        <v>108</v>
      </c>
      <c r="BN445">
        <v>2007</v>
      </c>
      <c r="BO445" t="s">
        <v>157</v>
      </c>
      <c r="BP445">
        <v>3</v>
      </c>
      <c r="BQ445">
        <v>648</v>
      </c>
      <c r="BR445" t="s">
        <v>98</v>
      </c>
      <c r="BS445" t="s">
        <v>98</v>
      </c>
      <c r="BT445" t="s">
        <v>105</v>
      </c>
      <c r="BU445">
        <v>144</v>
      </c>
      <c r="BV445">
        <v>16</v>
      </c>
      <c r="BW445">
        <v>0</v>
      </c>
      <c r="BX445">
        <v>0</v>
      </c>
      <c r="BY445">
        <v>0</v>
      </c>
      <c r="BZ445">
        <v>0</v>
      </c>
      <c r="CA445" t="s">
        <v>83</v>
      </c>
      <c r="CB445" t="s">
        <v>83</v>
      </c>
      <c r="CC445" t="s">
        <v>83</v>
      </c>
      <c r="CD445">
        <v>0</v>
      </c>
      <c r="CE445">
        <v>6</v>
      </c>
      <c r="CF445">
        <v>2007</v>
      </c>
      <c r="CG445" t="str">
        <f t="shared" si="48"/>
        <v>6/2007</v>
      </c>
      <c r="CH445" t="s">
        <v>158</v>
      </c>
      <c r="CI445" t="s">
        <v>159</v>
      </c>
      <c r="CJ445" s="1">
        <v>172500</v>
      </c>
    </row>
    <row r="446" spans="1:88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 t="str">
        <f t="shared" si="44"/>
        <v>90's</v>
      </c>
      <c r="V446">
        <v>1995</v>
      </c>
      <c r="W446">
        <f t="shared" si="42"/>
        <v>1</v>
      </c>
      <c r="X446" t="str">
        <f t="shared" si="43"/>
        <v>Y</v>
      </c>
      <c r="Y446" t="str">
        <f t="shared" si="45"/>
        <v>N</v>
      </c>
      <c r="Z446" t="str">
        <f t="shared" si="46"/>
        <v>N</v>
      </c>
      <c r="AA446" t="str">
        <f t="shared" si="47"/>
        <v>Y</v>
      </c>
      <c r="AB446" t="s">
        <v>93</v>
      </c>
      <c r="AC446" t="s">
        <v>94</v>
      </c>
      <c r="AD446" t="s">
        <v>95</v>
      </c>
      <c r="AE446" t="s">
        <v>95</v>
      </c>
      <c r="AF446" t="s">
        <v>117</v>
      </c>
      <c r="AG446">
        <v>0</v>
      </c>
      <c r="AH446" t="s">
        <v>97</v>
      </c>
      <c r="AI446" t="s">
        <v>97</v>
      </c>
      <c r="AJ446" t="s">
        <v>99</v>
      </c>
      <c r="AK446" t="s">
        <v>97</v>
      </c>
      <c r="AL446" t="s">
        <v>98</v>
      </c>
      <c r="AM446" t="s">
        <v>100</v>
      </c>
      <c r="AN446" t="s">
        <v>101</v>
      </c>
      <c r="AO446">
        <v>642</v>
      </c>
      <c r="AP446" t="s">
        <v>102</v>
      </c>
      <c r="AQ446">
        <v>0</v>
      </c>
      <c r="AR446">
        <v>273</v>
      </c>
      <c r="AS446">
        <v>915</v>
      </c>
      <c r="AT446" t="s">
        <v>103</v>
      </c>
      <c r="AU446" t="s">
        <v>104</v>
      </c>
      <c r="AV446" t="s">
        <v>105</v>
      </c>
      <c r="AW446" t="s">
        <v>106</v>
      </c>
      <c r="AX446">
        <v>933</v>
      </c>
      <c r="AY446">
        <v>975</v>
      </c>
      <c r="AZ446">
        <v>0</v>
      </c>
      <c r="BA446">
        <v>1908</v>
      </c>
      <c r="BB446">
        <v>1</v>
      </c>
      <c r="BC446">
        <v>0</v>
      </c>
      <c r="BD446">
        <v>2</v>
      </c>
      <c r="BE446">
        <v>1</v>
      </c>
      <c r="BF446">
        <v>4</v>
      </c>
      <c r="BG446">
        <v>1</v>
      </c>
      <c r="BH446" t="s">
        <v>97</v>
      </c>
      <c r="BI446">
        <v>8</v>
      </c>
      <c r="BJ446" t="s">
        <v>107</v>
      </c>
      <c r="BK446">
        <v>1</v>
      </c>
      <c r="BL446" t="s">
        <v>98</v>
      </c>
      <c r="BM446" t="s">
        <v>108</v>
      </c>
      <c r="BN446">
        <v>1994</v>
      </c>
      <c r="BO446" t="s">
        <v>102</v>
      </c>
      <c r="BP446">
        <v>2</v>
      </c>
      <c r="BQ446">
        <v>493</v>
      </c>
      <c r="BR446" t="s">
        <v>98</v>
      </c>
      <c r="BS446" t="s">
        <v>98</v>
      </c>
      <c r="BT446" t="s">
        <v>105</v>
      </c>
      <c r="BU446">
        <v>144</v>
      </c>
      <c r="BV446">
        <v>133</v>
      </c>
      <c r="BW446">
        <v>0</v>
      </c>
      <c r="BX446">
        <v>0</v>
      </c>
      <c r="BY446">
        <v>0</v>
      </c>
      <c r="BZ446">
        <v>0</v>
      </c>
      <c r="CA446" t="s">
        <v>83</v>
      </c>
      <c r="CB446" t="s">
        <v>83</v>
      </c>
      <c r="CC446" t="s">
        <v>83</v>
      </c>
      <c r="CD446">
        <v>0</v>
      </c>
      <c r="CE446">
        <v>7</v>
      </c>
      <c r="CF446">
        <v>2008</v>
      </c>
      <c r="CG446" t="str">
        <f t="shared" si="48"/>
        <v>7/2008</v>
      </c>
      <c r="CH446" t="s">
        <v>110</v>
      </c>
      <c r="CI446" t="s">
        <v>111</v>
      </c>
      <c r="CJ446" s="1">
        <v>210000</v>
      </c>
    </row>
    <row r="447" spans="1:88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 t="str">
        <f t="shared" si="44"/>
        <v>50's</v>
      </c>
      <c r="V447">
        <v>1956</v>
      </c>
      <c r="W447">
        <f t="shared" si="42"/>
        <v>0</v>
      </c>
      <c r="X447" t="str">
        <f t="shared" si="43"/>
        <v>N</v>
      </c>
      <c r="Y447" t="str">
        <f t="shared" si="45"/>
        <v>N</v>
      </c>
      <c r="Z447" t="str">
        <f t="shared" si="46"/>
        <v>N</v>
      </c>
      <c r="AA447" t="str">
        <f t="shared" si="47"/>
        <v>N</v>
      </c>
      <c r="AB447" t="s">
        <v>152</v>
      </c>
      <c r="AC447" t="s">
        <v>94</v>
      </c>
      <c r="AD447" t="s">
        <v>124</v>
      </c>
      <c r="AE447" t="s">
        <v>124</v>
      </c>
      <c r="AF447" t="s">
        <v>117</v>
      </c>
      <c r="AG447">
        <v>0</v>
      </c>
      <c r="AH447" t="s">
        <v>98</v>
      </c>
      <c r="AI447" t="s">
        <v>98</v>
      </c>
      <c r="AJ447" t="s">
        <v>118</v>
      </c>
      <c r="AK447" t="s">
        <v>98</v>
      </c>
      <c r="AL447" t="s">
        <v>98</v>
      </c>
      <c r="AM447" t="s">
        <v>100</v>
      </c>
      <c r="AN447" t="s">
        <v>102</v>
      </c>
      <c r="AO447">
        <v>0</v>
      </c>
      <c r="AP447" t="s">
        <v>102</v>
      </c>
      <c r="AQ447">
        <v>0</v>
      </c>
      <c r="AR447">
        <v>1436</v>
      </c>
      <c r="AS447">
        <v>1436</v>
      </c>
      <c r="AT447" t="s">
        <v>103</v>
      </c>
      <c r="AU447" t="s">
        <v>147</v>
      </c>
      <c r="AV447" t="s">
        <v>105</v>
      </c>
      <c r="AW447" t="s">
        <v>106</v>
      </c>
      <c r="AX447">
        <v>1689</v>
      </c>
      <c r="AY447">
        <v>0</v>
      </c>
      <c r="AZ447">
        <v>0</v>
      </c>
      <c r="BA447">
        <v>1689</v>
      </c>
      <c r="BB447">
        <v>0</v>
      </c>
      <c r="BC447">
        <v>0</v>
      </c>
      <c r="BD447">
        <v>1</v>
      </c>
      <c r="BE447">
        <v>0</v>
      </c>
      <c r="BF447">
        <v>3</v>
      </c>
      <c r="BG447">
        <v>1</v>
      </c>
      <c r="BH447" t="s">
        <v>98</v>
      </c>
      <c r="BI447">
        <v>7</v>
      </c>
      <c r="BJ447" t="s">
        <v>107</v>
      </c>
      <c r="BK447">
        <v>1</v>
      </c>
      <c r="BL447" t="s">
        <v>97</v>
      </c>
      <c r="BM447" t="s">
        <v>108</v>
      </c>
      <c r="BN447">
        <v>1956</v>
      </c>
      <c r="BO447" t="s">
        <v>102</v>
      </c>
      <c r="BP447">
        <v>2</v>
      </c>
      <c r="BQ447">
        <v>480</v>
      </c>
      <c r="BR447" t="s">
        <v>98</v>
      </c>
      <c r="BS447" t="s">
        <v>98</v>
      </c>
      <c r="BT447" t="s">
        <v>105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 t="s">
        <v>83</v>
      </c>
      <c r="CB447" t="s">
        <v>134</v>
      </c>
      <c r="CC447" t="s">
        <v>83</v>
      </c>
      <c r="CD447">
        <v>0</v>
      </c>
      <c r="CE447">
        <v>11</v>
      </c>
      <c r="CF447">
        <v>2009</v>
      </c>
      <c r="CG447" t="str">
        <f t="shared" si="48"/>
        <v>11/2009</v>
      </c>
      <c r="CH447" t="s">
        <v>173</v>
      </c>
      <c r="CI447" t="s">
        <v>111</v>
      </c>
      <c r="CJ447" s="1">
        <v>127500</v>
      </c>
    </row>
    <row r="448" spans="1:88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 t="str">
        <f t="shared" si="44"/>
        <v>60's</v>
      </c>
      <c r="V448">
        <v>2002</v>
      </c>
      <c r="W448">
        <f t="shared" si="42"/>
        <v>36</v>
      </c>
      <c r="X448" t="str">
        <f t="shared" si="43"/>
        <v>Y</v>
      </c>
      <c r="Y448" t="str">
        <f t="shared" si="45"/>
        <v>N</v>
      </c>
      <c r="Z448" t="str">
        <f t="shared" si="46"/>
        <v>Y</v>
      </c>
      <c r="AA448" t="str">
        <f t="shared" si="47"/>
        <v>Y</v>
      </c>
      <c r="AB448" t="s">
        <v>93</v>
      </c>
      <c r="AC448" t="s">
        <v>94</v>
      </c>
      <c r="AD448" t="s">
        <v>96</v>
      </c>
      <c r="AE448" t="s">
        <v>161</v>
      </c>
      <c r="AF448" t="s">
        <v>117</v>
      </c>
      <c r="AG448">
        <v>0</v>
      </c>
      <c r="AH448" t="s">
        <v>97</v>
      </c>
      <c r="AI448" t="s">
        <v>98</v>
      </c>
      <c r="AJ448" t="s">
        <v>118</v>
      </c>
      <c r="AK448" t="s">
        <v>98</v>
      </c>
      <c r="AL448" t="s">
        <v>98</v>
      </c>
      <c r="AM448" t="s">
        <v>100</v>
      </c>
      <c r="AN448" t="s">
        <v>119</v>
      </c>
      <c r="AO448">
        <v>247</v>
      </c>
      <c r="AP448" t="s">
        <v>153</v>
      </c>
      <c r="AQ448">
        <v>713</v>
      </c>
      <c r="AR448">
        <v>557</v>
      </c>
      <c r="AS448">
        <v>1517</v>
      </c>
      <c r="AT448" t="s">
        <v>103</v>
      </c>
      <c r="AU448" t="s">
        <v>104</v>
      </c>
      <c r="AV448" t="s">
        <v>105</v>
      </c>
      <c r="AW448" t="s">
        <v>106</v>
      </c>
      <c r="AX448">
        <v>1888</v>
      </c>
      <c r="AY448">
        <v>0</v>
      </c>
      <c r="AZ448">
        <v>0</v>
      </c>
      <c r="BA448">
        <v>1888</v>
      </c>
      <c r="BB448">
        <v>0</v>
      </c>
      <c r="BC448">
        <v>0</v>
      </c>
      <c r="BD448">
        <v>2</v>
      </c>
      <c r="BE448">
        <v>1</v>
      </c>
      <c r="BF448">
        <v>2</v>
      </c>
      <c r="BG448">
        <v>1</v>
      </c>
      <c r="BH448" t="s">
        <v>97</v>
      </c>
      <c r="BI448">
        <v>6</v>
      </c>
      <c r="BJ448" t="s">
        <v>194</v>
      </c>
      <c r="BK448">
        <v>1</v>
      </c>
      <c r="BL448" t="s">
        <v>97</v>
      </c>
      <c r="BM448" t="s">
        <v>108</v>
      </c>
      <c r="BN448">
        <v>1966</v>
      </c>
      <c r="BO448" t="s">
        <v>157</v>
      </c>
      <c r="BP448">
        <v>2</v>
      </c>
      <c r="BQ448">
        <v>578</v>
      </c>
      <c r="BR448" t="s">
        <v>98</v>
      </c>
      <c r="BS448" t="s">
        <v>98</v>
      </c>
      <c r="BT448" t="s">
        <v>105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 t="s">
        <v>83</v>
      </c>
      <c r="CB448" t="s">
        <v>83</v>
      </c>
      <c r="CC448" t="s">
        <v>83</v>
      </c>
      <c r="CD448">
        <v>0</v>
      </c>
      <c r="CE448">
        <v>6</v>
      </c>
      <c r="CF448">
        <v>2010</v>
      </c>
      <c r="CG448" t="str">
        <f t="shared" si="48"/>
        <v>6/2010</v>
      </c>
      <c r="CH448" t="s">
        <v>110</v>
      </c>
      <c r="CI448" t="s">
        <v>111</v>
      </c>
      <c r="CJ448" s="1">
        <v>190000</v>
      </c>
    </row>
    <row r="449" spans="1:88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 t="str">
        <f t="shared" si="44"/>
        <v>90's</v>
      </c>
      <c r="V449">
        <v>1999</v>
      </c>
      <c r="W449">
        <f t="shared" si="42"/>
        <v>1</v>
      </c>
      <c r="X449" t="str">
        <f t="shared" si="43"/>
        <v>Y</v>
      </c>
      <c r="Y449" t="str">
        <f t="shared" si="45"/>
        <v>N</v>
      </c>
      <c r="Z449" t="str">
        <f t="shared" si="46"/>
        <v>N</v>
      </c>
      <c r="AA449" t="str">
        <f t="shared" si="47"/>
        <v>Y</v>
      </c>
      <c r="AB449" t="s">
        <v>93</v>
      </c>
      <c r="AC449" t="s">
        <v>94</v>
      </c>
      <c r="AD449" t="s">
        <v>95</v>
      </c>
      <c r="AE449" t="s">
        <v>95</v>
      </c>
      <c r="AF449" t="s">
        <v>117</v>
      </c>
      <c r="AG449">
        <v>0</v>
      </c>
      <c r="AH449" t="s">
        <v>97</v>
      </c>
      <c r="AI449" t="s">
        <v>98</v>
      </c>
      <c r="AJ449" t="s">
        <v>99</v>
      </c>
      <c r="AK449" t="s">
        <v>97</v>
      </c>
      <c r="AL449" t="s">
        <v>98</v>
      </c>
      <c r="AM449" t="s">
        <v>100</v>
      </c>
      <c r="AN449" t="s">
        <v>102</v>
      </c>
      <c r="AO449">
        <v>0</v>
      </c>
      <c r="AP449" t="s">
        <v>102</v>
      </c>
      <c r="AQ449">
        <v>0</v>
      </c>
      <c r="AR449">
        <v>930</v>
      </c>
      <c r="AS449">
        <v>930</v>
      </c>
      <c r="AT449" t="s">
        <v>103</v>
      </c>
      <c r="AU449" t="s">
        <v>97</v>
      </c>
      <c r="AV449" t="s">
        <v>105</v>
      </c>
      <c r="AW449" t="s">
        <v>106</v>
      </c>
      <c r="AX449">
        <v>956</v>
      </c>
      <c r="AY449">
        <v>930</v>
      </c>
      <c r="AZ449">
        <v>0</v>
      </c>
      <c r="BA449">
        <v>1886</v>
      </c>
      <c r="BB449">
        <v>0</v>
      </c>
      <c r="BC449">
        <v>0</v>
      </c>
      <c r="BD449">
        <v>2</v>
      </c>
      <c r="BE449">
        <v>1</v>
      </c>
      <c r="BF449">
        <v>4</v>
      </c>
      <c r="BG449">
        <v>1</v>
      </c>
      <c r="BH449" t="s">
        <v>97</v>
      </c>
      <c r="BI449">
        <v>10</v>
      </c>
      <c r="BJ449" t="s">
        <v>107</v>
      </c>
      <c r="BK449">
        <v>1</v>
      </c>
      <c r="BL449" t="s">
        <v>98</v>
      </c>
      <c r="BM449" t="s">
        <v>108</v>
      </c>
      <c r="BN449">
        <v>1998</v>
      </c>
      <c r="BO449" t="s">
        <v>157</v>
      </c>
      <c r="BP449">
        <v>2</v>
      </c>
      <c r="BQ449">
        <v>431</v>
      </c>
      <c r="BR449" t="s">
        <v>98</v>
      </c>
      <c r="BS449" t="s">
        <v>98</v>
      </c>
      <c r="BT449" t="s">
        <v>105</v>
      </c>
      <c r="BU449">
        <v>89</v>
      </c>
      <c r="BV449">
        <v>0</v>
      </c>
      <c r="BW449">
        <v>0</v>
      </c>
      <c r="BX449">
        <v>0</v>
      </c>
      <c r="BY449">
        <v>0</v>
      </c>
      <c r="BZ449">
        <v>0</v>
      </c>
      <c r="CA449" t="s">
        <v>83</v>
      </c>
      <c r="CB449" t="s">
        <v>83</v>
      </c>
      <c r="CC449" t="s">
        <v>83</v>
      </c>
      <c r="CD449">
        <v>0</v>
      </c>
      <c r="CE449">
        <v>7</v>
      </c>
      <c r="CF449">
        <v>2006</v>
      </c>
      <c r="CG449" t="str">
        <f t="shared" si="48"/>
        <v>7/2006</v>
      </c>
      <c r="CH449" t="s">
        <v>110</v>
      </c>
      <c r="CI449" t="s">
        <v>111</v>
      </c>
      <c r="CJ449" s="1">
        <v>199900</v>
      </c>
    </row>
    <row r="450" spans="1:88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 t="str">
        <f t="shared" si="44"/>
        <v>30's</v>
      </c>
      <c r="V450">
        <v>1950</v>
      </c>
      <c r="W450">
        <f t="shared" ref="W450:W513" si="49">V450-T450</f>
        <v>13</v>
      </c>
      <c r="X450" t="str">
        <f t="shared" ref="X450:X513" si="50">IF($W450&gt;0, "Y", "N")</f>
        <v>Y</v>
      </c>
      <c r="Y450" t="str">
        <f t="shared" si="45"/>
        <v>N</v>
      </c>
      <c r="Z450" t="str">
        <f t="shared" si="46"/>
        <v>N</v>
      </c>
      <c r="AA450" t="str">
        <f t="shared" si="47"/>
        <v>N</v>
      </c>
      <c r="AB450" t="s">
        <v>93</v>
      </c>
      <c r="AC450" t="s">
        <v>94</v>
      </c>
      <c r="AD450" t="s">
        <v>116</v>
      </c>
      <c r="AE450" t="s">
        <v>116</v>
      </c>
      <c r="AF450" t="s">
        <v>117</v>
      </c>
      <c r="AG450">
        <v>0</v>
      </c>
      <c r="AH450" t="s">
        <v>98</v>
      </c>
      <c r="AI450" t="s">
        <v>98</v>
      </c>
      <c r="AJ450" t="s">
        <v>126</v>
      </c>
      <c r="AK450" t="s">
        <v>98</v>
      </c>
      <c r="AL450" t="s">
        <v>98</v>
      </c>
      <c r="AM450" t="s">
        <v>100</v>
      </c>
      <c r="AN450" t="s">
        <v>102</v>
      </c>
      <c r="AO450">
        <v>0</v>
      </c>
      <c r="AP450" t="s">
        <v>102</v>
      </c>
      <c r="AQ450">
        <v>0</v>
      </c>
      <c r="AR450">
        <v>780</v>
      </c>
      <c r="AS450">
        <v>780</v>
      </c>
      <c r="AT450" t="s">
        <v>103</v>
      </c>
      <c r="AU450" t="s">
        <v>98</v>
      </c>
      <c r="AV450" t="s">
        <v>105</v>
      </c>
      <c r="AW450" t="s">
        <v>106</v>
      </c>
      <c r="AX450">
        <v>780</v>
      </c>
      <c r="AY450">
        <v>596</v>
      </c>
      <c r="AZ450">
        <v>0</v>
      </c>
      <c r="BA450">
        <v>1376</v>
      </c>
      <c r="BB450">
        <v>0</v>
      </c>
      <c r="BC450">
        <v>0</v>
      </c>
      <c r="BD450">
        <v>2</v>
      </c>
      <c r="BE450">
        <v>0</v>
      </c>
      <c r="BF450">
        <v>3</v>
      </c>
      <c r="BG450">
        <v>1</v>
      </c>
      <c r="BH450" t="s">
        <v>98</v>
      </c>
      <c r="BI450">
        <v>7</v>
      </c>
      <c r="BJ450" t="s">
        <v>107</v>
      </c>
      <c r="BK450">
        <v>1</v>
      </c>
      <c r="BL450" t="s">
        <v>97</v>
      </c>
      <c r="BM450" t="s">
        <v>127</v>
      </c>
      <c r="BN450">
        <v>1937</v>
      </c>
      <c r="BO450" t="s">
        <v>102</v>
      </c>
      <c r="BP450">
        <v>1</v>
      </c>
      <c r="BQ450">
        <v>198</v>
      </c>
      <c r="BR450" t="s">
        <v>98</v>
      </c>
      <c r="BS450" t="s">
        <v>98</v>
      </c>
      <c r="BT450" t="s">
        <v>177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 t="s">
        <v>83</v>
      </c>
      <c r="CB450" t="s">
        <v>83</v>
      </c>
      <c r="CC450" t="s">
        <v>83</v>
      </c>
      <c r="CD450">
        <v>0</v>
      </c>
      <c r="CE450">
        <v>6</v>
      </c>
      <c r="CF450">
        <v>2006</v>
      </c>
      <c r="CG450" t="str">
        <f t="shared" si="48"/>
        <v>6/2006</v>
      </c>
      <c r="CH450" t="s">
        <v>110</v>
      </c>
      <c r="CI450" t="s">
        <v>111</v>
      </c>
      <c r="CJ450" s="1">
        <v>119500</v>
      </c>
    </row>
    <row r="451" spans="1:88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 t="str">
        <f t="shared" ref="U451:U514" si="51">IF($T451&gt;=2010, "2010's", IF($T451&gt;=2000, "2000's", IF($T451&gt;=1990, "90's", IF($T451&gt;=1980, "80's", IF($T451&gt;=1970, "70's", IF($T451&gt;=1960, "60's", IF($T451&gt;=1950, "50's", IF($T451&gt;=1940, "40's", IF($T451&gt;=1930, "30's", IF($T451&gt;=1920, "20's", IF($T451&gt;1910, "10's", IF($T451&gt;=1900, "1900's", IF($T451&gt;=1890, "1890's", IF($T451&gt;=1880, "1880's", "1870's"))))))))))))))</f>
        <v>40's</v>
      </c>
      <c r="V451">
        <v>2002</v>
      </c>
      <c r="W451">
        <f t="shared" si="49"/>
        <v>54</v>
      </c>
      <c r="X451" t="str">
        <f t="shared" si="50"/>
        <v>Y</v>
      </c>
      <c r="Y451" t="str">
        <f t="shared" ref="Y451:Y514" si="52">IF($V451&gt;2004, "Y", "N")</f>
        <v>N</v>
      </c>
      <c r="Z451" t="str">
        <f t="shared" ref="Z451:Z514" si="53">IF($V451&gt;1999, "Y", "N")</f>
        <v>Y</v>
      </c>
      <c r="AA451" t="str">
        <f t="shared" ref="AA451:AA514" si="54">IF($V451&gt;1994, "Y", "N")</f>
        <v>Y</v>
      </c>
      <c r="AB451" t="s">
        <v>93</v>
      </c>
      <c r="AC451" t="s">
        <v>94</v>
      </c>
      <c r="AD451" t="s">
        <v>116</v>
      </c>
      <c r="AE451" t="s">
        <v>116</v>
      </c>
      <c r="AF451" t="s">
        <v>117</v>
      </c>
      <c r="AG451">
        <v>0</v>
      </c>
      <c r="AH451" t="s">
        <v>98</v>
      </c>
      <c r="AI451" t="s">
        <v>97</v>
      </c>
      <c r="AJ451" t="s">
        <v>118</v>
      </c>
      <c r="AK451" t="s">
        <v>98</v>
      </c>
      <c r="AL451" t="s">
        <v>98</v>
      </c>
      <c r="AM451" t="s">
        <v>100</v>
      </c>
      <c r="AN451" t="s">
        <v>119</v>
      </c>
      <c r="AO451">
        <v>331</v>
      </c>
      <c r="AP451" t="s">
        <v>102</v>
      </c>
      <c r="AQ451">
        <v>0</v>
      </c>
      <c r="AR451">
        <v>318</v>
      </c>
      <c r="AS451">
        <v>649</v>
      </c>
      <c r="AT451" t="s">
        <v>103</v>
      </c>
      <c r="AU451" t="s">
        <v>104</v>
      </c>
      <c r="AV451" t="s">
        <v>105</v>
      </c>
      <c r="AW451" t="s">
        <v>106</v>
      </c>
      <c r="AX451">
        <v>679</v>
      </c>
      <c r="AY451">
        <v>504</v>
      </c>
      <c r="AZ451">
        <v>0</v>
      </c>
      <c r="BA451">
        <v>1183</v>
      </c>
      <c r="BB451">
        <v>0</v>
      </c>
      <c r="BC451">
        <v>0</v>
      </c>
      <c r="BD451">
        <v>1</v>
      </c>
      <c r="BE451">
        <v>1</v>
      </c>
      <c r="BF451">
        <v>2</v>
      </c>
      <c r="BG451">
        <v>1</v>
      </c>
      <c r="BH451" t="s">
        <v>98</v>
      </c>
      <c r="BI451">
        <v>6</v>
      </c>
      <c r="BJ451" t="s">
        <v>107</v>
      </c>
      <c r="BK451">
        <v>0</v>
      </c>
      <c r="BL451" t="s">
        <v>83</v>
      </c>
      <c r="BM451" t="s">
        <v>127</v>
      </c>
      <c r="BN451">
        <v>1981</v>
      </c>
      <c r="BO451" t="s">
        <v>102</v>
      </c>
      <c r="BP451">
        <v>1</v>
      </c>
      <c r="BQ451">
        <v>308</v>
      </c>
      <c r="BR451" t="s">
        <v>98</v>
      </c>
      <c r="BS451" t="s">
        <v>98</v>
      </c>
      <c r="BT451" t="s">
        <v>105</v>
      </c>
      <c r="BU451">
        <v>0</v>
      </c>
      <c r="BV451">
        <v>176</v>
      </c>
      <c r="BW451">
        <v>0</v>
      </c>
      <c r="BX451">
        <v>0</v>
      </c>
      <c r="BY451">
        <v>0</v>
      </c>
      <c r="BZ451">
        <v>0</v>
      </c>
      <c r="CA451" t="s">
        <v>83</v>
      </c>
      <c r="CB451" t="s">
        <v>83</v>
      </c>
      <c r="CC451" t="s">
        <v>83</v>
      </c>
      <c r="CD451">
        <v>0</v>
      </c>
      <c r="CE451">
        <v>6</v>
      </c>
      <c r="CF451">
        <v>2007</v>
      </c>
      <c r="CG451" t="str">
        <f t="shared" ref="CG451:CG514" si="55">_xlfn.CONCAT(CE451, "/",CF451)</f>
        <v>6/2007</v>
      </c>
      <c r="CH451" t="s">
        <v>110</v>
      </c>
      <c r="CI451" t="s">
        <v>111</v>
      </c>
      <c r="CJ451" s="1">
        <v>120000</v>
      </c>
    </row>
    <row r="452" spans="1:88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 t="str">
        <f t="shared" si="51"/>
        <v>30's</v>
      </c>
      <c r="V452">
        <v>2005</v>
      </c>
      <c r="W452">
        <f t="shared" si="49"/>
        <v>75</v>
      </c>
      <c r="X452" t="str">
        <f t="shared" si="50"/>
        <v>Y</v>
      </c>
      <c r="Y452" t="str">
        <f t="shared" si="52"/>
        <v>Y</v>
      </c>
      <c r="Z452" t="str">
        <f t="shared" si="53"/>
        <v>Y</v>
      </c>
      <c r="AA452" t="str">
        <f t="shared" si="54"/>
        <v>Y</v>
      </c>
      <c r="AB452" t="s">
        <v>152</v>
      </c>
      <c r="AC452" t="s">
        <v>94</v>
      </c>
      <c r="AD452" t="s">
        <v>124</v>
      </c>
      <c r="AE452" t="s">
        <v>124</v>
      </c>
      <c r="AF452" t="s">
        <v>117</v>
      </c>
      <c r="AG452">
        <v>0</v>
      </c>
      <c r="AH452" t="s">
        <v>98</v>
      </c>
      <c r="AI452" t="s">
        <v>98</v>
      </c>
      <c r="AJ452" t="s">
        <v>126</v>
      </c>
      <c r="AK452" t="s">
        <v>98</v>
      </c>
      <c r="AL452" t="s">
        <v>98</v>
      </c>
      <c r="AM452" t="s">
        <v>100</v>
      </c>
      <c r="AN452" t="s">
        <v>102</v>
      </c>
      <c r="AO452">
        <v>0</v>
      </c>
      <c r="AP452" t="s">
        <v>102</v>
      </c>
      <c r="AQ452">
        <v>0</v>
      </c>
      <c r="AR452">
        <v>813</v>
      </c>
      <c r="AS452">
        <v>813</v>
      </c>
      <c r="AT452" t="s">
        <v>103</v>
      </c>
      <c r="AU452" t="s">
        <v>104</v>
      </c>
      <c r="AV452" t="s">
        <v>105</v>
      </c>
      <c r="AW452" t="s">
        <v>164</v>
      </c>
      <c r="AX452">
        <v>813</v>
      </c>
      <c r="AY452">
        <v>0</v>
      </c>
      <c r="AZ452">
        <v>0</v>
      </c>
      <c r="BA452">
        <v>813</v>
      </c>
      <c r="BB452">
        <v>0</v>
      </c>
      <c r="BC452">
        <v>0</v>
      </c>
      <c r="BD452">
        <v>1</v>
      </c>
      <c r="BE452">
        <v>0</v>
      </c>
      <c r="BF452">
        <v>2</v>
      </c>
      <c r="BG452">
        <v>1</v>
      </c>
      <c r="BH452" t="s">
        <v>97</v>
      </c>
      <c r="BI452">
        <v>5</v>
      </c>
      <c r="BJ452" t="s">
        <v>107</v>
      </c>
      <c r="BK452">
        <v>0</v>
      </c>
      <c r="BL452" t="s">
        <v>83</v>
      </c>
      <c r="BM452" t="s">
        <v>127</v>
      </c>
      <c r="BN452">
        <v>1932</v>
      </c>
      <c r="BO452" t="s">
        <v>102</v>
      </c>
      <c r="BP452">
        <v>1</v>
      </c>
      <c r="BQ452">
        <v>270</v>
      </c>
      <c r="BR452" t="s">
        <v>147</v>
      </c>
      <c r="BS452" t="s">
        <v>147</v>
      </c>
      <c r="BT452" t="s">
        <v>177</v>
      </c>
      <c r="BU452">
        <v>0</v>
      </c>
      <c r="BV452">
        <v>113</v>
      </c>
      <c r="BW452">
        <v>0</v>
      </c>
      <c r="BX452">
        <v>0</v>
      </c>
      <c r="BY452">
        <v>0</v>
      </c>
      <c r="BZ452">
        <v>0</v>
      </c>
      <c r="CA452" t="s">
        <v>83</v>
      </c>
      <c r="CB452" t="s">
        <v>83</v>
      </c>
      <c r="CC452" t="s">
        <v>83</v>
      </c>
      <c r="CD452">
        <v>0</v>
      </c>
      <c r="CE452">
        <v>6</v>
      </c>
      <c r="CF452">
        <v>2006</v>
      </c>
      <c r="CG452" t="str">
        <f t="shared" si="55"/>
        <v>6/2006</v>
      </c>
      <c r="CH452" t="s">
        <v>110</v>
      </c>
      <c r="CI452" t="s">
        <v>111</v>
      </c>
      <c r="CJ452" s="1">
        <v>110000</v>
      </c>
    </row>
    <row r="453" spans="1:88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 t="str">
        <f t="shared" si="51"/>
        <v>70's</v>
      </c>
      <c r="V453">
        <v>1975</v>
      </c>
      <c r="W453">
        <f t="shared" si="49"/>
        <v>0</v>
      </c>
      <c r="X453" t="str">
        <f t="shared" si="50"/>
        <v>N</v>
      </c>
      <c r="Y453" t="str">
        <f t="shared" si="52"/>
        <v>N</v>
      </c>
      <c r="Z453" t="str">
        <f t="shared" si="53"/>
        <v>N</v>
      </c>
      <c r="AA453" t="str">
        <f t="shared" si="54"/>
        <v>N</v>
      </c>
      <c r="AB453" t="s">
        <v>93</v>
      </c>
      <c r="AC453" t="s">
        <v>196</v>
      </c>
      <c r="AD453" t="s">
        <v>161</v>
      </c>
      <c r="AE453" t="s">
        <v>161</v>
      </c>
      <c r="AF453" t="s">
        <v>117</v>
      </c>
      <c r="AG453">
        <v>0</v>
      </c>
      <c r="AH453" t="s">
        <v>98</v>
      </c>
      <c r="AI453" t="s">
        <v>98</v>
      </c>
      <c r="AJ453" t="s">
        <v>118</v>
      </c>
      <c r="AK453" t="s">
        <v>97</v>
      </c>
      <c r="AL453" t="s">
        <v>98</v>
      </c>
      <c r="AM453" t="s">
        <v>97</v>
      </c>
      <c r="AN453" t="s">
        <v>119</v>
      </c>
      <c r="AO453">
        <v>655</v>
      </c>
      <c r="AP453" t="s">
        <v>102</v>
      </c>
      <c r="AQ453">
        <v>0</v>
      </c>
      <c r="AR453">
        <v>878</v>
      </c>
      <c r="AS453">
        <v>1533</v>
      </c>
      <c r="AT453" t="s">
        <v>103</v>
      </c>
      <c r="AU453" t="s">
        <v>98</v>
      </c>
      <c r="AV453" t="s">
        <v>105</v>
      </c>
      <c r="AW453" t="s">
        <v>106</v>
      </c>
      <c r="AX453">
        <v>1533</v>
      </c>
      <c r="AY453">
        <v>0</v>
      </c>
      <c r="AZ453">
        <v>0</v>
      </c>
      <c r="BA453">
        <v>1533</v>
      </c>
      <c r="BB453">
        <v>1</v>
      </c>
      <c r="BC453">
        <v>0</v>
      </c>
      <c r="BD453">
        <v>2</v>
      </c>
      <c r="BE453">
        <v>0</v>
      </c>
      <c r="BF453">
        <v>2</v>
      </c>
      <c r="BG453">
        <v>1</v>
      </c>
      <c r="BH453" t="s">
        <v>97</v>
      </c>
      <c r="BI453">
        <v>5</v>
      </c>
      <c r="BJ453" t="s">
        <v>107</v>
      </c>
      <c r="BK453">
        <v>2</v>
      </c>
      <c r="BL453" t="s">
        <v>98</v>
      </c>
      <c r="BM453" t="s">
        <v>108</v>
      </c>
      <c r="BN453">
        <v>1975</v>
      </c>
      <c r="BO453" t="s">
        <v>102</v>
      </c>
      <c r="BP453">
        <v>2</v>
      </c>
      <c r="BQ453">
        <v>576</v>
      </c>
      <c r="BR453" t="s">
        <v>98</v>
      </c>
      <c r="BS453" t="s">
        <v>98</v>
      </c>
      <c r="BT453" t="s">
        <v>105</v>
      </c>
      <c r="BU453">
        <v>200</v>
      </c>
      <c r="BV453">
        <v>54</v>
      </c>
      <c r="BW453">
        <v>0</v>
      </c>
      <c r="BX453">
        <v>0</v>
      </c>
      <c r="BY453">
        <v>0</v>
      </c>
      <c r="BZ453">
        <v>0</v>
      </c>
      <c r="CA453" t="s">
        <v>83</v>
      </c>
      <c r="CB453" t="s">
        <v>83</v>
      </c>
      <c r="CC453" t="s">
        <v>83</v>
      </c>
      <c r="CD453">
        <v>0</v>
      </c>
      <c r="CE453">
        <v>12</v>
      </c>
      <c r="CF453">
        <v>2006</v>
      </c>
      <c r="CG453" t="str">
        <f t="shared" si="55"/>
        <v>12/2006</v>
      </c>
      <c r="CH453" t="s">
        <v>110</v>
      </c>
      <c r="CI453" t="s">
        <v>111</v>
      </c>
      <c r="CJ453" s="1">
        <v>280000</v>
      </c>
    </row>
    <row r="454" spans="1:88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 t="str">
        <f t="shared" si="51"/>
        <v>90's</v>
      </c>
      <c r="V454">
        <v>1997</v>
      </c>
      <c r="W454">
        <f t="shared" si="49"/>
        <v>1</v>
      </c>
      <c r="X454" t="str">
        <f t="shared" si="50"/>
        <v>Y</v>
      </c>
      <c r="Y454" t="str">
        <f t="shared" si="52"/>
        <v>N</v>
      </c>
      <c r="Z454" t="str">
        <f t="shared" si="53"/>
        <v>N</v>
      </c>
      <c r="AA454" t="str">
        <f t="shared" si="54"/>
        <v>Y</v>
      </c>
      <c r="AB454" t="s">
        <v>152</v>
      </c>
      <c r="AC454" t="s">
        <v>94</v>
      </c>
      <c r="AD454" t="s">
        <v>95</v>
      </c>
      <c r="AE454" t="s">
        <v>95</v>
      </c>
      <c r="AF454" t="s">
        <v>96</v>
      </c>
      <c r="AG454">
        <v>42</v>
      </c>
      <c r="AH454" t="s">
        <v>97</v>
      </c>
      <c r="AI454" t="s">
        <v>98</v>
      </c>
      <c r="AJ454" t="s">
        <v>99</v>
      </c>
      <c r="AK454" t="s">
        <v>104</v>
      </c>
      <c r="AL454" t="s">
        <v>98</v>
      </c>
      <c r="AM454" t="s">
        <v>100</v>
      </c>
      <c r="AN454" t="s">
        <v>119</v>
      </c>
      <c r="AO454">
        <v>742</v>
      </c>
      <c r="AP454" t="s">
        <v>102</v>
      </c>
      <c r="AQ454">
        <v>0</v>
      </c>
      <c r="AR454">
        <v>130</v>
      </c>
      <c r="AS454">
        <v>872</v>
      </c>
      <c r="AT454" t="s">
        <v>103</v>
      </c>
      <c r="AU454" t="s">
        <v>104</v>
      </c>
      <c r="AV454" t="s">
        <v>105</v>
      </c>
      <c r="AW454" t="s">
        <v>106</v>
      </c>
      <c r="AX454">
        <v>888</v>
      </c>
      <c r="AY454">
        <v>868</v>
      </c>
      <c r="AZ454">
        <v>0</v>
      </c>
      <c r="BA454">
        <v>1756</v>
      </c>
      <c r="BB454">
        <v>1</v>
      </c>
      <c r="BC454">
        <v>0</v>
      </c>
      <c r="BD454">
        <v>2</v>
      </c>
      <c r="BE454">
        <v>1</v>
      </c>
      <c r="BF454">
        <v>3</v>
      </c>
      <c r="BG454">
        <v>1</v>
      </c>
      <c r="BH454" t="s">
        <v>98</v>
      </c>
      <c r="BI454">
        <v>7</v>
      </c>
      <c r="BJ454" t="s">
        <v>107</v>
      </c>
      <c r="BK454">
        <v>0</v>
      </c>
      <c r="BL454" t="s">
        <v>83</v>
      </c>
      <c r="BM454" t="s">
        <v>108</v>
      </c>
      <c r="BN454">
        <v>1996</v>
      </c>
      <c r="BO454" t="s">
        <v>157</v>
      </c>
      <c r="BP454">
        <v>2</v>
      </c>
      <c r="BQ454">
        <v>422</v>
      </c>
      <c r="BR454" t="s">
        <v>98</v>
      </c>
      <c r="BS454" t="s">
        <v>98</v>
      </c>
      <c r="BT454" t="s">
        <v>105</v>
      </c>
      <c r="BU454">
        <v>144</v>
      </c>
      <c r="BV454">
        <v>122</v>
      </c>
      <c r="BW454">
        <v>0</v>
      </c>
      <c r="BX454">
        <v>0</v>
      </c>
      <c r="BY454">
        <v>0</v>
      </c>
      <c r="BZ454">
        <v>0</v>
      </c>
      <c r="CA454" t="s">
        <v>83</v>
      </c>
      <c r="CB454" t="s">
        <v>83</v>
      </c>
      <c r="CC454" t="s">
        <v>83</v>
      </c>
      <c r="CD454">
        <v>0</v>
      </c>
      <c r="CE454">
        <v>7</v>
      </c>
      <c r="CF454">
        <v>2007</v>
      </c>
      <c r="CG454" t="str">
        <f t="shared" si="55"/>
        <v>7/2007</v>
      </c>
      <c r="CH454" t="s">
        <v>110</v>
      </c>
      <c r="CI454" t="s">
        <v>111</v>
      </c>
      <c r="CJ454" s="1">
        <v>204000</v>
      </c>
    </row>
    <row r="455" spans="1:88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 t="str">
        <f t="shared" si="51"/>
        <v>2000's</v>
      </c>
      <c r="V455">
        <v>2008</v>
      </c>
      <c r="W455">
        <f t="shared" si="49"/>
        <v>0</v>
      </c>
      <c r="X455" t="str">
        <f t="shared" si="50"/>
        <v>N</v>
      </c>
      <c r="Y455" t="str">
        <f t="shared" si="52"/>
        <v>Y</v>
      </c>
      <c r="Z455" t="str">
        <f t="shared" si="53"/>
        <v>Y</v>
      </c>
      <c r="AA455" t="str">
        <f t="shared" si="54"/>
        <v>Y</v>
      </c>
      <c r="AB455" t="s">
        <v>93</v>
      </c>
      <c r="AC455" t="s">
        <v>94</v>
      </c>
      <c r="AD455" t="s">
        <v>95</v>
      </c>
      <c r="AE455" t="s">
        <v>95</v>
      </c>
      <c r="AF455" t="s">
        <v>117</v>
      </c>
      <c r="AG455">
        <v>0</v>
      </c>
      <c r="AH455" t="s">
        <v>97</v>
      </c>
      <c r="AI455" t="s">
        <v>98</v>
      </c>
      <c r="AJ455" t="s">
        <v>99</v>
      </c>
      <c r="AK455" t="s">
        <v>97</v>
      </c>
      <c r="AL455" t="s">
        <v>98</v>
      </c>
      <c r="AM455" t="s">
        <v>100</v>
      </c>
      <c r="AN455" t="s">
        <v>102</v>
      </c>
      <c r="AO455">
        <v>0</v>
      </c>
      <c r="AP455" t="s">
        <v>102</v>
      </c>
      <c r="AQ455">
        <v>0</v>
      </c>
      <c r="AR455">
        <v>768</v>
      </c>
      <c r="AS455">
        <v>768</v>
      </c>
      <c r="AT455" t="s">
        <v>103</v>
      </c>
      <c r="AU455" t="s">
        <v>104</v>
      </c>
      <c r="AV455" t="s">
        <v>105</v>
      </c>
      <c r="AW455" t="s">
        <v>106</v>
      </c>
      <c r="AX455">
        <v>786</v>
      </c>
      <c r="AY455">
        <v>804</v>
      </c>
      <c r="AZ455">
        <v>0</v>
      </c>
      <c r="BA455">
        <v>1590</v>
      </c>
      <c r="BB455">
        <v>0</v>
      </c>
      <c r="BC455">
        <v>0</v>
      </c>
      <c r="BD455">
        <v>2</v>
      </c>
      <c r="BE455">
        <v>1</v>
      </c>
      <c r="BF455">
        <v>3</v>
      </c>
      <c r="BG455">
        <v>1</v>
      </c>
      <c r="BH455" t="s">
        <v>97</v>
      </c>
      <c r="BI455">
        <v>6</v>
      </c>
      <c r="BJ455" t="s">
        <v>107</v>
      </c>
      <c r="BK455">
        <v>0</v>
      </c>
      <c r="BL455" t="s">
        <v>83</v>
      </c>
      <c r="BM455" t="s">
        <v>108</v>
      </c>
      <c r="BN455">
        <v>2008</v>
      </c>
      <c r="BO455" t="s">
        <v>109</v>
      </c>
      <c r="BP455">
        <v>2</v>
      </c>
      <c r="BQ455">
        <v>676</v>
      </c>
      <c r="BR455" t="s">
        <v>98</v>
      </c>
      <c r="BS455" t="s">
        <v>98</v>
      </c>
      <c r="BT455" t="s">
        <v>105</v>
      </c>
      <c r="BU455">
        <v>0</v>
      </c>
      <c r="BV455">
        <v>30</v>
      </c>
      <c r="BW455">
        <v>0</v>
      </c>
      <c r="BX455">
        <v>0</v>
      </c>
      <c r="BY455">
        <v>0</v>
      </c>
      <c r="BZ455">
        <v>0</v>
      </c>
      <c r="CA455" t="s">
        <v>83</v>
      </c>
      <c r="CB455" t="s">
        <v>83</v>
      </c>
      <c r="CC455" t="s">
        <v>83</v>
      </c>
      <c r="CD455">
        <v>0</v>
      </c>
      <c r="CE455">
        <v>6</v>
      </c>
      <c r="CF455">
        <v>2009</v>
      </c>
      <c r="CG455" t="str">
        <f t="shared" si="55"/>
        <v>6/2009</v>
      </c>
      <c r="CH455" t="s">
        <v>110</v>
      </c>
      <c r="CI455" t="s">
        <v>111</v>
      </c>
      <c r="CJ455" s="1">
        <v>210000</v>
      </c>
    </row>
    <row r="456" spans="1:88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 t="str">
        <f t="shared" si="51"/>
        <v>70's</v>
      </c>
      <c r="V456">
        <v>1976</v>
      </c>
      <c r="W456">
        <f t="shared" si="49"/>
        <v>0</v>
      </c>
      <c r="X456" t="str">
        <f t="shared" si="50"/>
        <v>N</v>
      </c>
      <c r="Y456" t="str">
        <f t="shared" si="52"/>
        <v>N</v>
      </c>
      <c r="Z456" t="str">
        <f t="shared" si="53"/>
        <v>N</v>
      </c>
      <c r="AA456" t="str">
        <f t="shared" si="54"/>
        <v>N</v>
      </c>
      <c r="AB456" t="s">
        <v>93</v>
      </c>
      <c r="AC456" t="s">
        <v>94</v>
      </c>
      <c r="AD456" t="s">
        <v>161</v>
      </c>
      <c r="AE456" t="s">
        <v>161</v>
      </c>
      <c r="AF456" t="s">
        <v>117</v>
      </c>
      <c r="AG456">
        <v>0</v>
      </c>
      <c r="AH456" t="s">
        <v>98</v>
      </c>
      <c r="AI456" t="s">
        <v>98</v>
      </c>
      <c r="AJ456" t="s">
        <v>118</v>
      </c>
      <c r="AK456" t="s">
        <v>98</v>
      </c>
      <c r="AL456" t="s">
        <v>98</v>
      </c>
      <c r="AM456" t="s">
        <v>100</v>
      </c>
      <c r="AN456" t="s">
        <v>119</v>
      </c>
      <c r="AO456">
        <v>1606</v>
      </c>
      <c r="AP456" t="s">
        <v>102</v>
      </c>
      <c r="AQ456">
        <v>0</v>
      </c>
      <c r="AR456">
        <v>122</v>
      </c>
      <c r="AS456">
        <v>1728</v>
      </c>
      <c r="AT456" t="s">
        <v>103</v>
      </c>
      <c r="AU456" t="s">
        <v>98</v>
      </c>
      <c r="AV456" t="s">
        <v>105</v>
      </c>
      <c r="AW456" t="s">
        <v>106</v>
      </c>
      <c r="AX456">
        <v>1728</v>
      </c>
      <c r="AY456">
        <v>0</v>
      </c>
      <c r="AZ456">
        <v>0</v>
      </c>
      <c r="BA456">
        <v>1728</v>
      </c>
      <c r="BB456">
        <v>2</v>
      </c>
      <c r="BC456">
        <v>0</v>
      </c>
      <c r="BD456">
        <v>2</v>
      </c>
      <c r="BE456">
        <v>0</v>
      </c>
      <c r="BF456">
        <v>4</v>
      </c>
      <c r="BG456">
        <v>2</v>
      </c>
      <c r="BH456" t="s">
        <v>98</v>
      </c>
      <c r="BI456">
        <v>8</v>
      </c>
      <c r="BJ456" t="s">
        <v>107</v>
      </c>
      <c r="BK456">
        <v>0</v>
      </c>
      <c r="BL456" t="s">
        <v>83</v>
      </c>
      <c r="BM456" t="s">
        <v>127</v>
      </c>
      <c r="BN456">
        <v>1976</v>
      </c>
      <c r="BO456" t="s">
        <v>102</v>
      </c>
      <c r="BP456">
        <v>2</v>
      </c>
      <c r="BQ456">
        <v>560</v>
      </c>
      <c r="BR456" t="s">
        <v>98</v>
      </c>
      <c r="BS456" t="s">
        <v>98</v>
      </c>
      <c r="BT456" t="s">
        <v>105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 t="s">
        <v>83</v>
      </c>
      <c r="CB456" t="s">
        <v>83</v>
      </c>
      <c r="CC456" t="s">
        <v>83</v>
      </c>
      <c r="CD456">
        <v>0</v>
      </c>
      <c r="CE456">
        <v>7</v>
      </c>
      <c r="CF456">
        <v>2006</v>
      </c>
      <c r="CG456" t="str">
        <f t="shared" si="55"/>
        <v>7/2006</v>
      </c>
      <c r="CH456" t="s">
        <v>110</v>
      </c>
      <c r="CI456" t="s">
        <v>219</v>
      </c>
      <c r="CJ456" s="1">
        <v>188000</v>
      </c>
    </row>
    <row r="457" spans="1:88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 t="str">
        <f t="shared" si="51"/>
        <v>70's</v>
      </c>
      <c r="V457">
        <v>1973</v>
      </c>
      <c r="W457">
        <f t="shared" si="49"/>
        <v>0</v>
      </c>
      <c r="X457" t="str">
        <f t="shared" si="50"/>
        <v>N</v>
      </c>
      <c r="Y457" t="str">
        <f t="shared" si="52"/>
        <v>N</v>
      </c>
      <c r="Z457" t="str">
        <f t="shared" si="53"/>
        <v>N</v>
      </c>
      <c r="AA457" t="str">
        <f t="shared" si="54"/>
        <v>N</v>
      </c>
      <c r="AB457" t="s">
        <v>152</v>
      </c>
      <c r="AC457" t="s">
        <v>94</v>
      </c>
      <c r="AD457" t="s">
        <v>140</v>
      </c>
      <c r="AE457" t="s">
        <v>140</v>
      </c>
      <c r="AF457" t="s">
        <v>96</v>
      </c>
      <c r="AG457">
        <v>320</v>
      </c>
      <c r="AH457" t="s">
        <v>98</v>
      </c>
      <c r="AI457" t="s">
        <v>98</v>
      </c>
      <c r="AJ457" t="s">
        <v>118</v>
      </c>
      <c r="AK457" t="s">
        <v>98</v>
      </c>
      <c r="AL457" t="s">
        <v>98</v>
      </c>
      <c r="AM457" t="s">
        <v>100</v>
      </c>
      <c r="AN457" t="s">
        <v>119</v>
      </c>
      <c r="AO457">
        <v>916</v>
      </c>
      <c r="AP457" t="s">
        <v>102</v>
      </c>
      <c r="AQ457">
        <v>0</v>
      </c>
      <c r="AR457">
        <v>326</v>
      </c>
      <c r="AS457">
        <v>1242</v>
      </c>
      <c r="AT457" t="s">
        <v>103</v>
      </c>
      <c r="AU457" t="s">
        <v>147</v>
      </c>
      <c r="AV457" t="s">
        <v>105</v>
      </c>
      <c r="AW457" t="s">
        <v>106</v>
      </c>
      <c r="AX457">
        <v>1242</v>
      </c>
      <c r="AY457">
        <v>0</v>
      </c>
      <c r="AZ457">
        <v>0</v>
      </c>
      <c r="BA457">
        <v>1242</v>
      </c>
      <c r="BB457">
        <v>0</v>
      </c>
      <c r="BC457">
        <v>0</v>
      </c>
      <c r="BD457">
        <v>1</v>
      </c>
      <c r="BE457">
        <v>1</v>
      </c>
      <c r="BF457">
        <v>3</v>
      </c>
      <c r="BG457">
        <v>1</v>
      </c>
      <c r="BH457" t="s">
        <v>98</v>
      </c>
      <c r="BI457">
        <v>6</v>
      </c>
      <c r="BJ457" t="s">
        <v>107</v>
      </c>
      <c r="BK457">
        <v>1</v>
      </c>
      <c r="BL457" t="s">
        <v>98</v>
      </c>
      <c r="BM457" t="s">
        <v>108</v>
      </c>
      <c r="BN457">
        <v>1973</v>
      </c>
      <c r="BO457" t="s">
        <v>102</v>
      </c>
      <c r="BP457">
        <v>2</v>
      </c>
      <c r="BQ457">
        <v>528</v>
      </c>
      <c r="BR457" t="s">
        <v>98</v>
      </c>
      <c r="BS457" t="s">
        <v>98</v>
      </c>
      <c r="BT457" t="s">
        <v>105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 t="s">
        <v>83</v>
      </c>
      <c r="CB457" t="s">
        <v>83</v>
      </c>
      <c r="CC457" t="s">
        <v>83</v>
      </c>
      <c r="CD457">
        <v>0</v>
      </c>
      <c r="CE457">
        <v>9</v>
      </c>
      <c r="CF457">
        <v>2007</v>
      </c>
      <c r="CG457" t="str">
        <f t="shared" si="55"/>
        <v>9/2007</v>
      </c>
      <c r="CH457" t="s">
        <v>110</v>
      </c>
      <c r="CI457" t="s">
        <v>111</v>
      </c>
      <c r="CJ457" s="1">
        <v>175500</v>
      </c>
    </row>
    <row r="458" spans="1:88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 t="str">
        <f t="shared" si="51"/>
        <v>10's</v>
      </c>
      <c r="V458">
        <v>1950</v>
      </c>
      <c r="W458">
        <f t="shared" si="49"/>
        <v>34</v>
      </c>
      <c r="X458" t="str">
        <f t="shared" si="50"/>
        <v>Y</v>
      </c>
      <c r="Y458" t="str">
        <f t="shared" si="52"/>
        <v>N</v>
      </c>
      <c r="Z458" t="str">
        <f t="shared" si="53"/>
        <v>N</v>
      </c>
      <c r="AA458" t="str">
        <f t="shared" si="54"/>
        <v>N</v>
      </c>
      <c r="AB458" t="s">
        <v>93</v>
      </c>
      <c r="AC458" t="s">
        <v>94</v>
      </c>
      <c r="AD458" t="s">
        <v>186</v>
      </c>
      <c r="AE458" t="s">
        <v>186</v>
      </c>
      <c r="AF458" t="s">
        <v>117</v>
      </c>
      <c r="AG458">
        <v>0</v>
      </c>
      <c r="AH458" t="s">
        <v>98</v>
      </c>
      <c r="AI458" t="s">
        <v>98</v>
      </c>
      <c r="AJ458" t="s">
        <v>126</v>
      </c>
      <c r="AK458" t="s">
        <v>98</v>
      </c>
      <c r="AL458" t="s">
        <v>98</v>
      </c>
      <c r="AM458" t="s">
        <v>100</v>
      </c>
      <c r="AN458" t="s">
        <v>102</v>
      </c>
      <c r="AO458">
        <v>0</v>
      </c>
      <c r="AP458" t="s">
        <v>102</v>
      </c>
      <c r="AQ458">
        <v>0</v>
      </c>
      <c r="AR458">
        <v>624</v>
      </c>
      <c r="AS458">
        <v>624</v>
      </c>
      <c r="AT458" t="s">
        <v>103</v>
      </c>
      <c r="AU458" t="s">
        <v>147</v>
      </c>
      <c r="AV458" t="s">
        <v>177</v>
      </c>
      <c r="AW458" t="s">
        <v>106</v>
      </c>
      <c r="AX458">
        <v>624</v>
      </c>
      <c r="AY458">
        <v>720</v>
      </c>
      <c r="AZ458">
        <v>0</v>
      </c>
      <c r="BA458">
        <v>1344</v>
      </c>
      <c r="BB458">
        <v>0</v>
      </c>
      <c r="BC458">
        <v>0</v>
      </c>
      <c r="BD458">
        <v>1</v>
      </c>
      <c r="BE458">
        <v>0</v>
      </c>
      <c r="BF458">
        <v>4</v>
      </c>
      <c r="BG458">
        <v>1</v>
      </c>
      <c r="BH458" t="s">
        <v>98</v>
      </c>
      <c r="BI458">
        <v>7</v>
      </c>
      <c r="BJ458" t="s">
        <v>107</v>
      </c>
      <c r="BK458">
        <v>0</v>
      </c>
      <c r="BL458" t="s">
        <v>83</v>
      </c>
      <c r="BM458" t="s">
        <v>127</v>
      </c>
      <c r="BN458">
        <v>1916</v>
      </c>
      <c r="BO458" t="s">
        <v>102</v>
      </c>
      <c r="BP458">
        <v>3</v>
      </c>
      <c r="BQ458">
        <v>513</v>
      </c>
      <c r="BR458" t="s">
        <v>147</v>
      </c>
      <c r="BS458" t="s">
        <v>147</v>
      </c>
      <c r="BT458" t="s">
        <v>105</v>
      </c>
      <c r="BU458">
        <v>0</v>
      </c>
      <c r="BV458">
        <v>0</v>
      </c>
      <c r="BW458">
        <v>96</v>
      </c>
      <c r="BX458">
        <v>0</v>
      </c>
      <c r="BY458">
        <v>0</v>
      </c>
      <c r="BZ458">
        <v>0</v>
      </c>
      <c r="CA458" t="s">
        <v>83</v>
      </c>
      <c r="CB458" t="s">
        <v>83</v>
      </c>
      <c r="CC458" t="s">
        <v>83</v>
      </c>
      <c r="CD458">
        <v>0</v>
      </c>
      <c r="CE458">
        <v>5</v>
      </c>
      <c r="CF458">
        <v>2008</v>
      </c>
      <c r="CG458" t="str">
        <f t="shared" si="55"/>
        <v>5/2008</v>
      </c>
      <c r="CH458" t="s">
        <v>173</v>
      </c>
      <c r="CI458" t="s">
        <v>128</v>
      </c>
      <c r="CJ458" s="1">
        <v>98000</v>
      </c>
    </row>
    <row r="459" spans="1:88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 t="str">
        <f t="shared" si="51"/>
        <v>50's</v>
      </c>
      <c r="V459">
        <v>1994</v>
      </c>
      <c r="W459">
        <f t="shared" si="49"/>
        <v>40</v>
      </c>
      <c r="X459" t="str">
        <f t="shared" si="50"/>
        <v>Y</v>
      </c>
      <c r="Y459" t="str">
        <f t="shared" si="52"/>
        <v>N</v>
      </c>
      <c r="Z459" t="str">
        <f t="shared" si="53"/>
        <v>N</v>
      </c>
      <c r="AA459" t="str">
        <f t="shared" si="54"/>
        <v>N</v>
      </c>
      <c r="AB459" t="s">
        <v>214</v>
      </c>
      <c r="AC459" t="s">
        <v>242</v>
      </c>
      <c r="AD459" t="s">
        <v>161</v>
      </c>
      <c r="AE459" t="s">
        <v>161</v>
      </c>
      <c r="AF459" t="s">
        <v>117</v>
      </c>
      <c r="AG459">
        <v>0</v>
      </c>
      <c r="AH459" t="s">
        <v>98</v>
      </c>
      <c r="AI459" t="s">
        <v>98</v>
      </c>
      <c r="AJ459" t="s">
        <v>118</v>
      </c>
      <c r="AK459" t="s">
        <v>97</v>
      </c>
      <c r="AL459" t="s">
        <v>98</v>
      </c>
      <c r="AM459" t="s">
        <v>97</v>
      </c>
      <c r="AN459" t="s">
        <v>141</v>
      </c>
      <c r="AO459">
        <v>1116</v>
      </c>
      <c r="AP459" t="s">
        <v>102</v>
      </c>
      <c r="AQ459">
        <v>0</v>
      </c>
      <c r="AR459">
        <v>248</v>
      </c>
      <c r="AS459">
        <v>1364</v>
      </c>
      <c r="AT459" t="s">
        <v>103</v>
      </c>
      <c r="AU459" t="s">
        <v>104</v>
      </c>
      <c r="AV459" t="s">
        <v>105</v>
      </c>
      <c r="AW459" t="s">
        <v>106</v>
      </c>
      <c r="AX459">
        <v>1663</v>
      </c>
      <c r="AY459">
        <v>0</v>
      </c>
      <c r="AZ459">
        <v>0</v>
      </c>
      <c r="BA459">
        <v>1663</v>
      </c>
      <c r="BB459">
        <v>1</v>
      </c>
      <c r="BC459">
        <v>0</v>
      </c>
      <c r="BD459">
        <v>1</v>
      </c>
      <c r="BE459">
        <v>0</v>
      </c>
      <c r="BF459">
        <v>2</v>
      </c>
      <c r="BG459">
        <v>1</v>
      </c>
      <c r="BH459" t="s">
        <v>97</v>
      </c>
      <c r="BI459">
        <v>6</v>
      </c>
      <c r="BJ459" t="s">
        <v>146</v>
      </c>
      <c r="BK459">
        <v>2</v>
      </c>
      <c r="BL459" t="s">
        <v>97</v>
      </c>
      <c r="BM459" t="s">
        <v>108</v>
      </c>
      <c r="BN459">
        <v>1954</v>
      </c>
      <c r="BO459" t="s">
        <v>157</v>
      </c>
      <c r="BP459">
        <v>2</v>
      </c>
      <c r="BQ459">
        <v>529</v>
      </c>
      <c r="BR459" t="s">
        <v>98</v>
      </c>
      <c r="BS459" t="s">
        <v>98</v>
      </c>
      <c r="BT459" t="s">
        <v>105</v>
      </c>
      <c r="BU459">
        <v>224</v>
      </c>
      <c r="BV459">
        <v>137</v>
      </c>
      <c r="BW459">
        <v>0</v>
      </c>
      <c r="BX459">
        <v>0</v>
      </c>
      <c r="BY459">
        <v>0</v>
      </c>
      <c r="BZ459">
        <v>0</v>
      </c>
      <c r="CA459" t="s">
        <v>83</v>
      </c>
      <c r="CB459" t="s">
        <v>83</v>
      </c>
      <c r="CC459" t="s">
        <v>83</v>
      </c>
      <c r="CD459">
        <v>0</v>
      </c>
      <c r="CE459">
        <v>3</v>
      </c>
      <c r="CF459">
        <v>2008</v>
      </c>
      <c r="CG459" t="str">
        <f t="shared" si="55"/>
        <v>3/2008</v>
      </c>
      <c r="CH459" t="s">
        <v>110</v>
      </c>
      <c r="CI459" t="s">
        <v>111</v>
      </c>
      <c r="CJ459" s="1">
        <v>256000</v>
      </c>
    </row>
    <row r="460" spans="1:88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 t="str">
        <f t="shared" si="51"/>
        <v>20's</v>
      </c>
      <c r="V460">
        <v>1996</v>
      </c>
      <c r="W460">
        <f t="shared" si="49"/>
        <v>71</v>
      </c>
      <c r="X460" t="str">
        <f t="shared" si="50"/>
        <v>Y</v>
      </c>
      <c r="Y460" t="str">
        <f t="shared" si="52"/>
        <v>N</v>
      </c>
      <c r="Z460" t="str">
        <f t="shared" si="53"/>
        <v>N</v>
      </c>
      <c r="AA460" t="str">
        <f t="shared" si="54"/>
        <v>Y</v>
      </c>
      <c r="AB460" t="s">
        <v>152</v>
      </c>
      <c r="AC460" t="s">
        <v>94</v>
      </c>
      <c r="AD460" t="s">
        <v>203</v>
      </c>
      <c r="AE460" t="s">
        <v>125</v>
      </c>
      <c r="AF460" t="s">
        <v>117</v>
      </c>
      <c r="AG460">
        <v>0</v>
      </c>
      <c r="AH460" t="s">
        <v>98</v>
      </c>
      <c r="AI460" t="s">
        <v>97</v>
      </c>
      <c r="AJ460" t="s">
        <v>99</v>
      </c>
      <c r="AK460" t="s">
        <v>98</v>
      </c>
      <c r="AL460" t="s">
        <v>98</v>
      </c>
      <c r="AM460" t="s">
        <v>100</v>
      </c>
      <c r="AN460" t="s">
        <v>102</v>
      </c>
      <c r="AO460">
        <v>0</v>
      </c>
      <c r="AP460" t="s">
        <v>102</v>
      </c>
      <c r="AQ460">
        <v>0</v>
      </c>
      <c r="AR460">
        <v>588</v>
      </c>
      <c r="AS460">
        <v>588</v>
      </c>
      <c r="AT460" t="s">
        <v>103</v>
      </c>
      <c r="AU460" t="s">
        <v>147</v>
      </c>
      <c r="AV460" t="s">
        <v>105</v>
      </c>
      <c r="AW460" t="s">
        <v>106</v>
      </c>
      <c r="AX460">
        <v>833</v>
      </c>
      <c r="AY460">
        <v>833</v>
      </c>
      <c r="AZ460">
        <v>0</v>
      </c>
      <c r="BA460">
        <v>1666</v>
      </c>
      <c r="BB460">
        <v>0</v>
      </c>
      <c r="BC460">
        <v>0</v>
      </c>
      <c r="BD460">
        <v>1</v>
      </c>
      <c r="BE460">
        <v>0</v>
      </c>
      <c r="BF460">
        <v>3</v>
      </c>
      <c r="BG460">
        <v>1</v>
      </c>
      <c r="BH460" t="s">
        <v>97</v>
      </c>
      <c r="BI460">
        <v>7</v>
      </c>
      <c r="BJ460" t="s">
        <v>107</v>
      </c>
      <c r="BK460">
        <v>1</v>
      </c>
      <c r="BL460" t="s">
        <v>97</v>
      </c>
      <c r="BM460" t="s">
        <v>127</v>
      </c>
      <c r="BN460">
        <v>1925</v>
      </c>
      <c r="BO460" t="s">
        <v>102</v>
      </c>
      <c r="BP460">
        <v>1</v>
      </c>
      <c r="BQ460">
        <v>228</v>
      </c>
      <c r="BR460" t="s">
        <v>98</v>
      </c>
      <c r="BS460" t="s">
        <v>98</v>
      </c>
      <c r="BT460" t="s">
        <v>105</v>
      </c>
      <c r="BU460">
        <v>192</v>
      </c>
      <c r="BV460">
        <v>63</v>
      </c>
      <c r="BW460">
        <v>0</v>
      </c>
      <c r="BX460">
        <v>0</v>
      </c>
      <c r="BY460">
        <v>0</v>
      </c>
      <c r="BZ460">
        <v>0</v>
      </c>
      <c r="CA460" t="s">
        <v>83</v>
      </c>
      <c r="CB460" t="s">
        <v>134</v>
      </c>
      <c r="CC460" t="s">
        <v>83</v>
      </c>
      <c r="CD460">
        <v>0</v>
      </c>
      <c r="CE460">
        <v>6</v>
      </c>
      <c r="CF460">
        <v>2008</v>
      </c>
      <c r="CG460" t="str">
        <f t="shared" si="55"/>
        <v>6/2008</v>
      </c>
      <c r="CH460" t="s">
        <v>110</v>
      </c>
      <c r="CI460" t="s">
        <v>111</v>
      </c>
      <c r="CJ460" s="1">
        <v>161000</v>
      </c>
    </row>
    <row r="461" spans="1:88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 t="str">
        <f t="shared" si="51"/>
        <v>50's</v>
      </c>
      <c r="V461">
        <v>1950</v>
      </c>
      <c r="W461">
        <f t="shared" si="49"/>
        <v>0</v>
      </c>
      <c r="X461" t="str">
        <f t="shared" si="50"/>
        <v>N</v>
      </c>
      <c r="Y461" t="str">
        <f t="shared" si="52"/>
        <v>N</v>
      </c>
      <c r="Z461" t="str">
        <f t="shared" si="53"/>
        <v>N</v>
      </c>
      <c r="AA461" t="str">
        <f t="shared" si="54"/>
        <v>N</v>
      </c>
      <c r="AB461" t="s">
        <v>93</v>
      </c>
      <c r="AC461" t="s">
        <v>94</v>
      </c>
      <c r="AD461" t="s">
        <v>116</v>
      </c>
      <c r="AE461" t="s">
        <v>116</v>
      </c>
      <c r="AF461" t="s">
        <v>207</v>
      </c>
      <c r="AG461">
        <v>161</v>
      </c>
      <c r="AH461" t="s">
        <v>98</v>
      </c>
      <c r="AI461" t="s">
        <v>98</v>
      </c>
      <c r="AJ461" t="s">
        <v>118</v>
      </c>
      <c r="AK461" t="s">
        <v>98</v>
      </c>
      <c r="AL461" t="s">
        <v>98</v>
      </c>
      <c r="AM461" t="s">
        <v>100</v>
      </c>
      <c r="AN461" t="s">
        <v>172</v>
      </c>
      <c r="AO461">
        <v>185</v>
      </c>
      <c r="AP461" t="s">
        <v>102</v>
      </c>
      <c r="AQ461">
        <v>0</v>
      </c>
      <c r="AR461">
        <v>524</v>
      </c>
      <c r="AS461">
        <v>709</v>
      </c>
      <c r="AT461" t="s">
        <v>103</v>
      </c>
      <c r="AU461" t="s">
        <v>98</v>
      </c>
      <c r="AV461" t="s">
        <v>105</v>
      </c>
      <c r="AW461" t="s">
        <v>106</v>
      </c>
      <c r="AX461">
        <v>979</v>
      </c>
      <c r="AY461">
        <v>224</v>
      </c>
      <c r="AZ461">
        <v>0</v>
      </c>
      <c r="BA461">
        <v>1203</v>
      </c>
      <c r="BB461">
        <v>1</v>
      </c>
      <c r="BC461">
        <v>0</v>
      </c>
      <c r="BD461">
        <v>1</v>
      </c>
      <c r="BE461">
        <v>0</v>
      </c>
      <c r="BF461">
        <v>3</v>
      </c>
      <c r="BG461">
        <v>1</v>
      </c>
      <c r="BH461" t="s">
        <v>97</v>
      </c>
      <c r="BI461">
        <v>5</v>
      </c>
      <c r="BJ461" t="s">
        <v>107</v>
      </c>
      <c r="BK461">
        <v>1</v>
      </c>
      <c r="BL461" t="s">
        <v>98</v>
      </c>
      <c r="BM461" t="s">
        <v>127</v>
      </c>
      <c r="BN461">
        <v>1950</v>
      </c>
      <c r="BO461" t="s">
        <v>102</v>
      </c>
      <c r="BP461">
        <v>1</v>
      </c>
      <c r="BQ461">
        <v>352</v>
      </c>
      <c r="BR461" t="s">
        <v>98</v>
      </c>
      <c r="BS461" t="s">
        <v>98</v>
      </c>
      <c r="BT461" t="s">
        <v>105</v>
      </c>
      <c r="BU461">
        <v>0</v>
      </c>
      <c r="BV461">
        <v>0</v>
      </c>
      <c r="BW461">
        <v>248</v>
      </c>
      <c r="BX461">
        <v>0</v>
      </c>
      <c r="BY461">
        <v>0</v>
      </c>
      <c r="BZ461">
        <v>0</v>
      </c>
      <c r="CA461" t="s">
        <v>83</v>
      </c>
      <c r="CB461" t="s">
        <v>83</v>
      </c>
      <c r="CC461" t="s">
        <v>83</v>
      </c>
      <c r="CD461">
        <v>0</v>
      </c>
      <c r="CE461">
        <v>7</v>
      </c>
      <c r="CF461">
        <v>2009</v>
      </c>
      <c r="CG461" t="str">
        <f t="shared" si="55"/>
        <v>7/2009</v>
      </c>
      <c r="CH461" t="s">
        <v>110</v>
      </c>
      <c r="CI461" t="s">
        <v>111</v>
      </c>
      <c r="CJ461" s="1">
        <v>110000</v>
      </c>
    </row>
    <row r="462" spans="1:88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 t="str">
        <f t="shared" si="51"/>
        <v>2000's</v>
      </c>
      <c r="V462">
        <v>2009</v>
      </c>
      <c r="W462">
        <f t="shared" si="49"/>
        <v>0</v>
      </c>
      <c r="X462" t="str">
        <f t="shared" si="50"/>
        <v>N</v>
      </c>
      <c r="Y462" t="str">
        <f t="shared" si="52"/>
        <v>Y</v>
      </c>
      <c r="Z462" t="str">
        <f t="shared" si="53"/>
        <v>Y</v>
      </c>
      <c r="AA462" t="str">
        <f t="shared" si="54"/>
        <v>Y</v>
      </c>
      <c r="AB462" t="s">
        <v>93</v>
      </c>
      <c r="AC462" t="s">
        <v>94</v>
      </c>
      <c r="AD462" t="s">
        <v>95</v>
      </c>
      <c r="AE462" t="s">
        <v>95</v>
      </c>
      <c r="AF462" t="s">
        <v>137</v>
      </c>
      <c r="AG462">
        <v>110</v>
      </c>
      <c r="AH462" t="s">
        <v>97</v>
      </c>
      <c r="AI462" t="s">
        <v>98</v>
      </c>
      <c r="AJ462" t="s">
        <v>99</v>
      </c>
      <c r="AK462" t="s">
        <v>97</v>
      </c>
      <c r="AL462" t="s">
        <v>98</v>
      </c>
      <c r="AM462" t="s">
        <v>100</v>
      </c>
      <c r="AN462" t="s">
        <v>101</v>
      </c>
      <c r="AO462">
        <v>544</v>
      </c>
      <c r="AP462" t="s">
        <v>102</v>
      </c>
      <c r="AQ462">
        <v>0</v>
      </c>
      <c r="AR462">
        <v>288</v>
      </c>
      <c r="AS462">
        <v>832</v>
      </c>
      <c r="AT462" t="s">
        <v>103</v>
      </c>
      <c r="AU462" t="s">
        <v>104</v>
      </c>
      <c r="AV462" t="s">
        <v>105</v>
      </c>
      <c r="AW462" t="s">
        <v>106</v>
      </c>
      <c r="AX462">
        <v>832</v>
      </c>
      <c r="AY462">
        <v>1103</v>
      </c>
      <c r="AZ462">
        <v>0</v>
      </c>
      <c r="BA462">
        <v>1935</v>
      </c>
      <c r="BB462">
        <v>1</v>
      </c>
      <c r="BC462">
        <v>0</v>
      </c>
      <c r="BD462">
        <v>2</v>
      </c>
      <c r="BE462">
        <v>1</v>
      </c>
      <c r="BF462">
        <v>3</v>
      </c>
      <c r="BG462">
        <v>1</v>
      </c>
      <c r="BH462" t="s">
        <v>98</v>
      </c>
      <c r="BI462">
        <v>8</v>
      </c>
      <c r="BJ462" t="s">
        <v>107</v>
      </c>
      <c r="BK462">
        <v>0</v>
      </c>
      <c r="BL462" t="s">
        <v>83</v>
      </c>
      <c r="BM462" t="s">
        <v>156</v>
      </c>
      <c r="BN462">
        <v>2009</v>
      </c>
      <c r="BO462" t="s">
        <v>157</v>
      </c>
      <c r="BP462">
        <v>2</v>
      </c>
      <c r="BQ462">
        <v>552</v>
      </c>
      <c r="BR462" t="s">
        <v>98</v>
      </c>
      <c r="BS462" t="s">
        <v>98</v>
      </c>
      <c r="BT462" t="s">
        <v>105</v>
      </c>
      <c r="BU462">
        <v>0</v>
      </c>
      <c r="BV462">
        <v>150</v>
      </c>
      <c r="BW462">
        <v>0</v>
      </c>
      <c r="BX462">
        <v>0</v>
      </c>
      <c r="BY462">
        <v>0</v>
      </c>
      <c r="BZ462">
        <v>0</v>
      </c>
      <c r="CA462" t="s">
        <v>83</v>
      </c>
      <c r="CB462" t="s">
        <v>83</v>
      </c>
      <c r="CC462" t="s">
        <v>83</v>
      </c>
      <c r="CD462">
        <v>0</v>
      </c>
      <c r="CE462">
        <v>12</v>
      </c>
      <c r="CF462">
        <v>2009</v>
      </c>
      <c r="CG462" t="str">
        <f t="shared" si="55"/>
        <v>12/2009</v>
      </c>
      <c r="CH462" t="s">
        <v>158</v>
      </c>
      <c r="CI462" t="s">
        <v>159</v>
      </c>
      <c r="CJ462" s="1">
        <v>263435</v>
      </c>
    </row>
    <row r="463" spans="1:88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 t="str">
        <f t="shared" si="51"/>
        <v>30's</v>
      </c>
      <c r="V463">
        <v>2007</v>
      </c>
      <c r="W463">
        <f t="shared" si="49"/>
        <v>71</v>
      </c>
      <c r="X463" t="str">
        <f t="shared" si="50"/>
        <v>Y</v>
      </c>
      <c r="Y463" t="str">
        <f t="shared" si="52"/>
        <v>Y</v>
      </c>
      <c r="Z463" t="str">
        <f t="shared" si="53"/>
        <v>Y</v>
      </c>
      <c r="AA463" t="str">
        <f t="shared" si="54"/>
        <v>Y</v>
      </c>
      <c r="AB463" t="s">
        <v>93</v>
      </c>
      <c r="AC463" t="s">
        <v>94</v>
      </c>
      <c r="AD463" t="s">
        <v>124</v>
      </c>
      <c r="AE463" t="s">
        <v>124</v>
      </c>
      <c r="AF463" t="s">
        <v>117</v>
      </c>
      <c r="AG463">
        <v>0</v>
      </c>
      <c r="AH463" t="s">
        <v>97</v>
      </c>
      <c r="AI463" t="s">
        <v>97</v>
      </c>
      <c r="AJ463" t="s">
        <v>99</v>
      </c>
      <c r="AK463" t="s">
        <v>97</v>
      </c>
      <c r="AL463" t="s">
        <v>97</v>
      </c>
      <c r="AM463" t="s">
        <v>100</v>
      </c>
      <c r="AN463" t="s">
        <v>119</v>
      </c>
      <c r="AO463">
        <v>350</v>
      </c>
      <c r="AP463" t="s">
        <v>141</v>
      </c>
      <c r="AQ463">
        <v>210</v>
      </c>
      <c r="AR463">
        <v>0</v>
      </c>
      <c r="AS463">
        <v>560</v>
      </c>
      <c r="AT463" t="s">
        <v>103</v>
      </c>
      <c r="AU463" t="s">
        <v>104</v>
      </c>
      <c r="AV463" t="s">
        <v>105</v>
      </c>
      <c r="AW463" t="s">
        <v>106</v>
      </c>
      <c r="AX463">
        <v>575</v>
      </c>
      <c r="AY463">
        <v>560</v>
      </c>
      <c r="AZ463">
        <v>0</v>
      </c>
      <c r="BA463">
        <v>1135</v>
      </c>
      <c r="BB463">
        <v>1</v>
      </c>
      <c r="BC463">
        <v>0</v>
      </c>
      <c r="BD463">
        <v>1</v>
      </c>
      <c r="BE463">
        <v>0</v>
      </c>
      <c r="BF463">
        <v>3</v>
      </c>
      <c r="BG463">
        <v>1</v>
      </c>
      <c r="BH463" t="s">
        <v>97</v>
      </c>
      <c r="BI463">
        <v>6</v>
      </c>
      <c r="BJ463" t="s">
        <v>107</v>
      </c>
      <c r="BK463">
        <v>0</v>
      </c>
      <c r="BL463" t="s">
        <v>83</v>
      </c>
      <c r="BM463" t="s">
        <v>127</v>
      </c>
      <c r="BN463">
        <v>1971</v>
      </c>
      <c r="BO463" t="s">
        <v>109</v>
      </c>
      <c r="BP463">
        <v>2</v>
      </c>
      <c r="BQ463">
        <v>576</v>
      </c>
      <c r="BR463" t="s">
        <v>98</v>
      </c>
      <c r="BS463" t="s">
        <v>98</v>
      </c>
      <c r="BT463" t="s">
        <v>105</v>
      </c>
      <c r="BU463">
        <v>256</v>
      </c>
      <c r="BV463">
        <v>0</v>
      </c>
      <c r="BW463">
        <v>0</v>
      </c>
      <c r="BX463">
        <v>0</v>
      </c>
      <c r="BY463">
        <v>0</v>
      </c>
      <c r="BZ463">
        <v>0</v>
      </c>
      <c r="CA463" t="s">
        <v>83</v>
      </c>
      <c r="CB463" t="s">
        <v>134</v>
      </c>
      <c r="CC463" t="s">
        <v>83</v>
      </c>
      <c r="CD463">
        <v>0</v>
      </c>
      <c r="CE463">
        <v>4</v>
      </c>
      <c r="CF463">
        <v>2009</v>
      </c>
      <c r="CG463" t="str">
        <f t="shared" si="55"/>
        <v>4/2009</v>
      </c>
      <c r="CH463" t="s">
        <v>110</v>
      </c>
      <c r="CI463" t="s">
        <v>111</v>
      </c>
      <c r="CJ463" s="1">
        <v>155000</v>
      </c>
    </row>
    <row r="464" spans="1:88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 t="str">
        <f t="shared" si="51"/>
        <v>60's</v>
      </c>
      <c r="V464">
        <v>1965</v>
      </c>
      <c r="W464">
        <f t="shared" si="49"/>
        <v>0</v>
      </c>
      <c r="X464" t="str">
        <f t="shared" si="50"/>
        <v>N</v>
      </c>
      <c r="Y464" t="str">
        <f t="shared" si="52"/>
        <v>N</v>
      </c>
      <c r="Z464" t="str">
        <f t="shared" si="53"/>
        <v>N</v>
      </c>
      <c r="AA464" t="str">
        <f t="shared" si="54"/>
        <v>N</v>
      </c>
      <c r="AB464" t="s">
        <v>93</v>
      </c>
      <c r="AC464" t="s">
        <v>94</v>
      </c>
      <c r="AD464" t="s">
        <v>116</v>
      </c>
      <c r="AE464" t="s">
        <v>116</v>
      </c>
      <c r="AF464" t="s">
        <v>117</v>
      </c>
      <c r="AG464">
        <v>0</v>
      </c>
      <c r="AH464" t="s">
        <v>98</v>
      </c>
      <c r="AI464" t="s">
        <v>98</v>
      </c>
      <c r="AJ464" t="s">
        <v>118</v>
      </c>
      <c r="AK464" t="s">
        <v>98</v>
      </c>
      <c r="AL464" t="s">
        <v>98</v>
      </c>
      <c r="AM464" t="s">
        <v>100</v>
      </c>
      <c r="AN464" t="s">
        <v>153</v>
      </c>
      <c r="AO464">
        <v>553</v>
      </c>
      <c r="AP464" t="s">
        <v>141</v>
      </c>
      <c r="AQ464">
        <v>311</v>
      </c>
      <c r="AR464">
        <v>0</v>
      </c>
      <c r="AS464">
        <v>864</v>
      </c>
      <c r="AT464" t="s">
        <v>103</v>
      </c>
      <c r="AU464" t="s">
        <v>97</v>
      </c>
      <c r="AV464" t="s">
        <v>105</v>
      </c>
      <c r="AW464" t="s">
        <v>106</v>
      </c>
      <c r="AX464">
        <v>864</v>
      </c>
      <c r="AY464">
        <v>0</v>
      </c>
      <c r="AZ464">
        <v>0</v>
      </c>
      <c r="BA464">
        <v>864</v>
      </c>
      <c r="BB464">
        <v>0</v>
      </c>
      <c r="BC464">
        <v>0</v>
      </c>
      <c r="BD464">
        <v>1</v>
      </c>
      <c r="BE464">
        <v>0</v>
      </c>
      <c r="BF464">
        <v>3</v>
      </c>
      <c r="BG464">
        <v>1</v>
      </c>
      <c r="BH464" t="s">
        <v>98</v>
      </c>
      <c r="BI464">
        <v>5</v>
      </c>
      <c r="BJ464" t="s">
        <v>107</v>
      </c>
      <c r="BK464">
        <v>1</v>
      </c>
      <c r="BL464" t="s">
        <v>212</v>
      </c>
      <c r="BM464" t="s">
        <v>127</v>
      </c>
      <c r="BN464">
        <v>1965</v>
      </c>
      <c r="BO464" t="s">
        <v>102</v>
      </c>
      <c r="BP464">
        <v>1</v>
      </c>
      <c r="BQ464">
        <v>360</v>
      </c>
      <c r="BR464" t="s">
        <v>98</v>
      </c>
      <c r="BS464" t="s">
        <v>98</v>
      </c>
      <c r="BT464" t="s">
        <v>105</v>
      </c>
      <c r="BU464">
        <v>0</v>
      </c>
      <c r="BV464">
        <v>0</v>
      </c>
      <c r="BW464">
        <v>236</v>
      </c>
      <c r="BX464">
        <v>0</v>
      </c>
      <c r="BY464">
        <v>0</v>
      </c>
      <c r="BZ464">
        <v>0</v>
      </c>
      <c r="CA464" t="s">
        <v>83</v>
      </c>
      <c r="CB464" t="s">
        <v>163</v>
      </c>
      <c r="CC464" t="s">
        <v>83</v>
      </c>
      <c r="CD464">
        <v>0</v>
      </c>
      <c r="CE464">
        <v>12</v>
      </c>
      <c r="CF464">
        <v>2009</v>
      </c>
      <c r="CG464" t="str">
        <f t="shared" si="55"/>
        <v>12/2009</v>
      </c>
      <c r="CH464" t="s">
        <v>110</v>
      </c>
      <c r="CI464" t="s">
        <v>111</v>
      </c>
      <c r="CJ464" s="1">
        <v>62383</v>
      </c>
    </row>
    <row r="465" spans="1:88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 t="str">
        <f t="shared" si="51"/>
        <v>30's</v>
      </c>
      <c r="V465">
        <v>1995</v>
      </c>
      <c r="W465">
        <f t="shared" si="49"/>
        <v>61</v>
      </c>
      <c r="X465" t="str">
        <f t="shared" si="50"/>
        <v>Y</v>
      </c>
      <c r="Y465" t="str">
        <f t="shared" si="52"/>
        <v>N</v>
      </c>
      <c r="Z465" t="str">
        <f t="shared" si="53"/>
        <v>N</v>
      </c>
      <c r="AA465" t="str">
        <f t="shared" si="54"/>
        <v>Y</v>
      </c>
      <c r="AB465" t="s">
        <v>152</v>
      </c>
      <c r="AC465" t="s">
        <v>94</v>
      </c>
      <c r="AD465" t="s">
        <v>203</v>
      </c>
      <c r="AE465" t="s">
        <v>203</v>
      </c>
      <c r="AF465" t="s">
        <v>117</v>
      </c>
      <c r="AG465">
        <v>0</v>
      </c>
      <c r="AH465" t="s">
        <v>98</v>
      </c>
      <c r="AI465" t="s">
        <v>98</v>
      </c>
      <c r="AJ465" t="s">
        <v>118</v>
      </c>
      <c r="AK465" t="s">
        <v>98</v>
      </c>
      <c r="AL465" t="s">
        <v>98</v>
      </c>
      <c r="AM465" t="s">
        <v>100</v>
      </c>
      <c r="AN465" t="s">
        <v>172</v>
      </c>
      <c r="AO465">
        <v>326</v>
      </c>
      <c r="AP465" t="s">
        <v>102</v>
      </c>
      <c r="AQ465">
        <v>0</v>
      </c>
      <c r="AR465">
        <v>389</v>
      </c>
      <c r="AS465">
        <v>715</v>
      </c>
      <c r="AT465" t="s">
        <v>103</v>
      </c>
      <c r="AU465" t="s">
        <v>147</v>
      </c>
      <c r="AV465" t="s">
        <v>105</v>
      </c>
      <c r="AW465" t="s">
        <v>164</v>
      </c>
      <c r="AX465">
        <v>849</v>
      </c>
      <c r="AY465">
        <v>811</v>
      </c>
      <c r="AZ465">
        <v>0</v>
      </c>
      <c r="BA465">
        <v>1660</v>
      </c>
      <c r="BB465">
        <v>0</v>
      </c>
      <c r="BC465">
        <v>0</v>
      </c>
      <c r="BD465">
        <v>1</v>
      </c>
      <c r="BE465">
        <v>1</v>
      </c>
      <c r="BF465">
        <v>3</v>
      </c>
      <c r="BG465">
        <v>1</v>
      </c>
      <c r="BH465" t="s">
        <v>98</v>
      </c>
      <c r="BI465">
        <v>6</v>
      </c>
      <c r="BJ465" t="s">
        <v>107</v>
      </c>
      <c r="BK465">
        <v>1</v>
      </c>
      <c r="BL465" t="s">
        <v>97</v>
      </c>
      <c r="BM465" t="s">
        <v>127</v>
      </c>
      <c r="BN465">
        <v>1939</v>
      </c>
      <c r="BO465" t="s">
        <v>102</v>
      </c>
      <c r="BP465">
        <v>1</v>
      </c>
      <c r="BQ465">
        <v>240</v>
      </c>
      <c r="BR465" t="s">
        <v>98</v>
      </c>
      <c r="BS465" t="s">
        <v>98</v>
      </c>
      <c r="BT465" t="s">
        <v>105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 t="s">
        <v>83</v>
      </c>
      <c r="CB465" t="s">
        <v>83</v>
      </c>
      <c r="CC465" t="s">
        <v>83</v>
      </c>
      <c r="CD465">
        <v>0</v>
      </c>
      <c r="CE465">
        <v>8</v>
      </c>
      <c r="CF465">
        <v>2008</v>
      </c>
      <c r="CG465" t="str">
        <f t="shared" si="55"/>
        <v>8/2008</v>
      </c>
      <c r="CH465" t="s">
        <v>110</v>
      </c>
      <c r="CI465" t="s">
        <v>111</v>
      </c>
      <c r="CJ465" s="1">
        <v>188700</v>
      </c>
    </row>
    <row r="466" spans="1:88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 t="str">
        <f t="shared" si="51"/>
        <v>70's</v>
      </c>
      <c r="V466">
        <v>1978</v>
      </c>
      <c r="W466">
        <f t="shared" si="49"/>
        <v>0</v>
      </c>
      <c r="X466" t="str">
        <f t="shared" si="50"/>
        <v>N</v>
      </c>
      <c r="Y466" t="str">
        <f t="shared" si="52"/>
        <v>N</v>
      </c>
      <c r="Z466" t="str">
        <f t="shared" si="53"/>
        <v>N</v>
      </c>
      <c r="AA466" t="str">
        <f t="shared" si="54"/>
        <v>N</v>
      </c>
      <c r="AB466" t="s">
        <v>93</v>
      </c>
      <c r="AC466" t="s">
        <v>94</v>
      </c>
      <c r="AD466" t="s">
        <v>140</v>
      </c>
      <c r="AE466" t="s">
        <v>140</v>
      </c>
      <c r="AF466" t="s">
        <v>96</v>
      </c>
      <c r="AG466">
        <v>136</v>
      </c>
      <c r="AH466" t="s">
        <v>98</v>
      </c>
      <c r="AI466" t="s">
        <v>98</v>
      </c>
      <c r="AJ466" t="s">
        <v>118</v>
      </c>
      <c r="AK466" t="s">
        <v>97</v>
      </c>
      <c r="AL466" t="s">
        <v>98</v>
      </c>
      <c r="AM466" t="s">
        <v>100</v>
      </c>
      <c r="AN466" t="s">
        <v>153</v>
      </c>
      <c r="AO466">
        <v>616</v>
      </c>
      <c r="AP466" t="s">
        <v>102</v>
      </c>
      <c r="AQ466">
        <v>0</v>
      </c>
      <c r="AR466">
        <v>424</v>
      </c>
      <c r="AS466">
        <v>1040</v>
      </c>
      <c r="AT466" t="s">
        <v>103</v>
      </c>
      <c r="AU466" t="s">
        <v>98</v>
      </c>
      <c r="AV466" t="s">
        <v>105</v>
      </c>
      <c r="AW466" t="s">
        <v>106</v>
      </c>
      <c r="AX466">
        <v>1040</v>
      </c>
      <c r="AY466">
        <v>0</v>
      </c>
      <c r="AZ466">
        <v>0</v>
      </c>
      <c r="BA466">
        <v>1040</v>
      </c>
      <c r="BB466">
        <v>0</v>
      </c>
      <c r="BC466">
        <v>0</v>
      </c>
      <c r="BD466">
        <v>2</v>
      </c>
      <c r="BE466">
        <v>0</v>
      </c>
      <c r="BF466">
        <v>3</v>
      </c>
      <c r="BG466">
        <v>1</v>
      </c>
      <c r="BH466" t="s">
        <v>98</v>
      </c>
      <c r="BI466">
        <v>5</v>
      </c>
      <c r="BJ466" t="s">
        <v>107</v>
      </c>
      <c r="BK466">
        <v>0</v>
      </c>
      <c r="BL466" t="s">
        <v>83</v>
      </c>
      <c r="BM466" t="s">
        <v>83</v>
      </c>
      <c r="BN466" t="s">
        <v>83</v>
      </c>
      <c r="BO466" t="s">
        <v>83</v>
      </c>
      <c r="BP466">
        <v>0</v>
      </c>
      <c r="BQ466">
        <v>0</v>
      </c>
      <c r="BR466" t="s">
        <v>83</v>
      </c>
      <c r="BS466" t="s">
        <v>83</v>
      </c>
      <c r="BT466" t="s">
        <v>105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 t="s">
        <v>83</v>
      </c>
      <c r="CB466" t="s">
        <v>83</v>
      </c>
      <c r="CC466" t="s">
        <v>83</v>
      </c>
      <c r="CD466">
        <v>0</v>
      </c>
      <c r="CE466">
        <v>8</v>
      </c>
      <c r="CF466">
        <v>2009</v>
      </c>
      <c r="CG466" t="str">
        <f t="shared" si="55"/>
        <v>8/2009</v>
      </c>
      <c r="CH466" t="s">
        <v>110</v>
      </c>
      <c r="CI466" t="s">
        <v>111</v>
      </c>
      <c r="CJ466" s="1">
        <v>124000</v>
      </c>
    </row>
    <row r="467" spans="1:88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 t="str">
        <f t="shared" si="51"/>
        <v>2000's</v>
      </c>
      <c r="V467">
        <v>2004</v>
      </c>
      <c r="W467">
        <f t="shared" si="49"/>
        <v>0</v>
      </c>
      <c r="X467" t="str">
        <f t="shared" si="50"/>
        <v>N</v>
      </c>
      <c r="Y467" t="str">
        <f t="shared" si="52"/>
        <v>N</v>
      </c>
      <c r="Z467" t="str">
        <f t="shared" si="53"/>
        <v>Y</v>
      </c>
      <c r="AA467" t="str">
        <f t="shared" si="54"/>
        <v>Y</v>
      </c>
      <c r="AB467" t="s">
        <v>152</v>
      </c>
      <c r="AC467" t="s">
        <v>94</v>
      </c>
      <c r="AD467" t="s">
        <v>95</v>
      </c>
      <c r="AE467" t="s">
        <v>95</v>
      </c>
      <c r="AF467" t="s">
        <v>96</v>
      </c>
      <c r="AG467">
        <v>18</v>
      </c>
      <c r="AH467" t="s">
        <v>97</v>
      </c>
      <c r="AI467" t="s">
        <v>98</v>
      </c>
      <c r="AJ467" t="s">
        <v>99</v>
      </c>
      <c r="AK467" t="s">
        <v>97</v>
      </c>
      <c r="AL467" t="s">
        <v>98</v>
      </c>
      <c r="AM467" t="s">
        <v>100</v>
      </c>
      <c r="AN467" t="s">
        <v>102</v>
      </c>
      <c r="AO467">
        <v>0</v>
      </c>
      <c r="AP467" t="s">
        <v>102</v>
      </c>
      <c r="AQ467">
        <v>0</v>
      </c>
      <c r="AR467">
        <v>1375</v>
      </c>
      <c r="AS467">
        <v>1375</v>
      </c>
      <c r="AT467" t="s">
        <v>103</v>
      </c>
      <c r="AU467" t="s">
        <v>104</v>
      </c>
      <c r="AV467" t="s">
        <v>105</v>
      </c>
      <c r="AW467" t="s">
        <v>106</v>
      </c>
      <c r="AX467">
        <v>1414</v>
      </c>
      <c r="AY467">
        <v>0</v>
      </c>
      <c r="AZ467">
        <v>0</v>
      </c>
      <c r="BA467">
        <v>1414</v>
      </c>
      <c r="BB467">
        <v>0</v>
      </c>
      <c r="BC467">
        <v>0</v>
      </c>
      <c r="BD467">
        <v>2</v>
      </c>
      <c r="BE467">
        <v>0</v>
      </c>
      <c r="BF467">
        <v>2</v>
      </c>
      <c r="BG467">
        <v>1</v>
      </c>
      <c r="BH467" t="s">
        <v>97</v>
      </c>
      <c r="BI467">
        <v>6</v>
      </c>
      <c r="BJ467" t="s">
        <v>107</v>
      </c>
      <c r="BK467">
        <v>1</v>
      </c>
      <c r="BL467" t="s">
        <v>98</v>
      </c>
      <c r="BM467" t="s">
        <v>108</v>
      </c>
      <c r="BN467">
        <v>2004</v>
      </c>
      <c r="BO467" t="s">
        <v>157</v>
      </c>
      <c r="BP467">
        <v>2</v>
      </c>
      <c r="BQ467">
        <v>398</v>
      </c>
      <c r="BR467" t="s">
        <v>98</v>
      </c>
      <c r="BS467" t="s">
        <v>98</v>
      </c>
      <c r="BT467" t="s">
        <v>105</v>
      </c>
      <c r="BU467">
        <v>144</v>
      </c>
      <c r="BV467">
        <v>20</v>
      </c>
      <c r="BW467">
        <v>0</v>
      </c>
      <c r="BX467">
        <v>0</v>
      </c>
      <c r="BY467">
        <v>0</v>
      </c>
      <c r="BZ467">
        <v>0</v>
      </c>
      <c r="CA467" t="s">
        <v>83</v>
      </c>
      <c r="CB467" t="s">
        <v>83</v>
      </c>
      <c r="CC467" t="s">
        <v>83</v>
      </c>
      <c r="CD467">
        <v>0</v>
      </c>
      <c r="CE467">
        <v>5</v>
      </c>
      <c r="CF467">
        <v>2006</v>
      </c>
      <c r="CG467" t="str">
        <f t="shared" si="55"/>
        <v>5/2006</v>
      </c>
      <c r="CH467" t="s">
        <v>110</v>
      </c>
      <c r="CI467" t="s">
        <v>111</v>
      </c>
      <c r="CJ467" s="1">
        <v>178740</v>
      </c>
    </row>
    <row r="468" spans="1:88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 t="str">
        <f t="shared" si="51"/>
        <v>70's</v>
      </c>
      <c r="V468">
        <v>1970</v>
      </c>
      <c r="W468">
        <f t="shared" si="49"/>
        <v>0</v>
      </c>
      <c r="X468" t="str">
        <f t="shared" si="50"/>
        <v>N</v>
      </c>
      <c r="Y468" t="str">
        <f t="shared" si="52"/>
        <v>N</v>
      </c>
      <c r="Z468" t="str">
        <f t="shared" si="53"/>
        <v>N</v>
      </c>
      <c r="AA468" t="str">
        <f t="shared" si="54"/>
        <v>N</v>
      </c>
      <c r="AB468" t="s">
        <v>214</v>
      </c>
      <c r="AC468" t="s">
        <v>242</v>
      </c>
      <c r="AD468" t="s">
        <v>161</v>
      </c>
      <c r="AE468" t="s">
        <v>161</v>
      </c>
      <c r="AF468" t="s">
        <v>117</v>
      </c>
      <c r="AG468">
        <v>0</v>
      </c>
      <c r="AH468" t="s">
        <v>98</v>
      </c>
      <c r="AI468" t="s">
        <v>97</v>
      </c>
      <c r="AJ468" t="s">
        <v>118</v>
      </c>
      <c r="AK468" t="s">
        <v>98</v>
      </c>
      <c r="AL468" t="s">
        <v>97</v>
      </c>
      <c r="AM468" t="s">
        <v>97</v>
      </c>
      <c r="AN468" t="s">
        <v>101</v>
      </c>
      <c r="AO468">
        <v>778</v>
      </c>
      <c r="AP468" t="s">
        <v>102</v>
      </c>
      <c r="AQ468">
        <v>0</v>
      </c>
      <c r="AR468">
        <v>499</v>
      </c>
      <c r="AS468">
        <v>1277</v>
      </c>
      <c r="AT468" t="s">
        <v>103</v>
      </c>
      <c r="AU468" t="s">
        <v>98</v>
      </c>
      <c r="AV468" t="s">
        <v>105</v>
      </c>
      <c r="AW468" t="s">
        <v>106</v>
      </c>
      <c r="AX468">
        <v>1277</v>
      </c>
      <c r="AY468">
        <v>0</v>
      </c>
      <c r="AZ468">
        <v>0</v>
      </c>
      <c r="BA468">
        <v>1277</v>
      </c>
      <c r="BB468">
        <v>1</v>
      </c>
      <c r="BC468">
        <v>0</v>
      </c>
      <c r="BD468">
        <v>1</v>
      </c>
      <c r="BE468">
        <v>0</v>
      </c>
      <c r="BF468">
        <v>2</v>
      </c>
      <c r="BG468">
        <v>1</v>
      </c>
      <c r="BH468" t="s">
        <v>98</v>
      </c>
      <c r="BI468">
        <v>5</v>
      </c>
      <c r="BJ468" t="s">
        <v>107</v>
      </c>
      <c r="BK468">
        <v>1</v>
      </c>
      <c r="BL468" t="s">
        <v>212</v>
      </c>
      <c r="BM468" t="s">
        <v>108</v>
      </c>
      <c r="BN468">
        <v>1970</v>
      </c>
      <c r="BO468" t="s">
        <v>102</v>
      </c>
      <c r="BP468">
        <v>2</v>
      </c>
      <c r="BQ468">
        <v>526</v>
      </c>
      <c r="BR468" t="s">
        <v>98</v>
      </c>
      <c r="BS468" t="s">
        <v>98</v>
      </c>
      <c r="BT468" t="s">
        <v>105</v>
      </c>
      <c r="BU468">
        <v>0</v>
      </c>
      <c r="BV468">
        <v>0</v>
      </c>
      <c r="BW468">
        <v>0</v>
      </c>
      <c r="BX468">
        <v>0</v>
      </c>
      <c r="BY468">
        <v>176</v>
      </c>
      <c r="BZ468">
        <v>0</v>
      </c>
      <c r="CA468" t="s">
        <v>83</v>
      </c>
      <c r="CB468" t="s">
        <v>163</v>
      </c>
      <c r="CC468" t="s">
        <v>83</v>
      </c>
      <c r="CD468">
        <v>0</v>
      </c>
      <c r="CE468">
        <v>4</v>
      </c>
      <c r="CF468">
        <v>2007</v>
      </c>
      <c r="CG468" t="str">
        <f t="shared" si="55"/>
        <v>4/2007</v>
      </c>
      <c r="CH468" t="s">
        <v>110</v>
      </c>
      <c r="CI468" t="s">
        <v>111</v>
      </c>
      <c r="CJ468" s="1">
        <v>167000</v>
      </c>
    </row>
    <row r="469" spans="1:88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 t="str">
        <f t="shared" si="51"/>
        <v>40's</v>
      </c>
      <c r="V469">
        <v>1995</v>
      </c>
      <c r="W469">
        <f t="shared" si="49"/>
        <v>53</v>
      </c>
      <c r="X469" t="str">
        <f t="shared" si="50"/>
        <v>Y</v>
      </c>
      <c r="Y469" t="str">
        <f t="shared" si="52"/>
        <v>N</v>
      </c>
      <c r="Z469" t="str">
        <f t="shared" si="53"/>
        <v>N</v>
      </c>
      <c r="AA469" t="str">
        <f t="shared" si="54"/>
        <v>Y</v>
      </c>
      <c r="AB469" t="s">
        <v>93</v>
      </c>
      <c r="AC469" t="s">
        <v>94</v>
      </c>
      <c r="AD469" t="s">
        <v>116</v>
      </c>
      <c r="AE469" t="s">
        <v>116</v>
      </c>
      <c r="AF469" t="s">
        <v>137</v>
      </c>
      <c r="AG469">
        <v>224</v>
      </c>
      <c r="AH469" t="s">
        <v>98</v>
      </c>
      <c r="AI469" t="s">
        <v>98</v>
      </c>
      <c r="AJ469" t="s">
        <v>118</v>
      </c>
      <c r="AK469" t="s">
        <v>98</v>
      </c>
      <c r="AL469" t="s">
        <v>98</v>
      </c>
      <c r="AM469" t="s">
        <v>100</v>
      </c>
      <c r="AN469" t="s">
        <v>172</v>
      </c>
      <c r="AO469">
        <v>386</v>
      </c>
      <c r="AP469" t="s">
        <v>102</v>
      </c>
      <c r="AQ469">
        <v>0</v>
      </c>
      <c r="AR469">
        <v>342</v>
      </c>
      <c r="AS469">
        <v>728</v>
      </c>
      <c r="AT469" t="s">
        <v>103</v>
      </c>
      <c r="AU469" t="s">
        <v>104</v>
      </c>
      <c r="AV469" t="s">
        <v>105</v>
      </c>
      <c r="AW469" t="s">
        <v>106</v>
      </c>
      <c r="AX469">
        <v>888</v>
      </c>
      <c r="AY469">
        <v>756</v>
      </c>
      <c r="AZ469">
        <v>0</v>
      </c>
      <c r="BA469">
        <v>1644</v>
      </c>
      <c r="BB469">
        <v>0</v>
      </c>
      <c r="BC469">
        <v>0</v>
      </c>
      <c r="BD469">
        <v>1</v>
      </c>
      <c r="BE469">
        <v>1</v>
      </c>
      <c r="BF469">
        <v>3</v>
      </c>
      <c r="BG469">
        <v>1</v>
      </c>
      <c r="BH469" t="s">
        <v>97</v>
      </c>
      <c r="BI469">
        <v>7</v>
      </c>
      <c r="BJ469" t="s">
        <v>107</v>
      </c>
      <c r="BK469">
        <v>2</v>
      </c>
      <c r="BL469" t="s">
        <v>97</v>
      </c>
      <c r="BM469" t="s">
        <v>108</v>
      </c>
      <c r="BN469">
        <v>1942</v>
      </c>
      <c r="BO469" t="s">
        <v>102</v>
      </c>
      <c r="BP469">
        <v>1</v>
      </c>
      <c r="BQ469">
        <v>312</v>
      </c>
      <c r="BR469" t="s">
        <v>98</v>
      </c>
      <c r="BS469" t="s">
        <v>98</v>
      </c>
      <c r="BT469" t="s">
        <v>105</v>
      </c>
      <c r="BU469">
        <v>168</v>
      </c>
      <c r="BV469">
        <v>0</v>
      </c>
      <c r="BW469">
        <v>0</v>
      </c>
      <c r="BX469">
        <v>0</v>
      </c>
      <c r="BY469">
        <v>0</v>
      </c>
      <c r="BZ469">
        <v>0</v>
      </c>
      <c r="CA469" t="s">
        <v>83</v>
      </c>
      <c r="CB469" t="s">
        <v>83</v>
      </c>
      <c r="CC469" t="s">
        <v>83</v>
      </c>
      <c r="CD469">
        <v>0</v>
      </c>
      <c r="CE469">
        <v>6</v>
      </c>
      <c r="CF469">
        <v>2007</v>
      </c>
      <c r="CG469" t="str">
        <f t="shared" si="55"/>
        <v>6/2007</v>
      </c>
      <c r="CH469" t="s">
        <v>110</v>
      </c>
      <c r="CI469" t="s">
        <v>111</v>
      </c>
      <c r="CJ469" s="1">
        <v>146500</v>
      </c>
    </row>
    <row r="470" spans="1:88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 t="str">
        <f t="shared" si="51"/>
        <v>2000's</v>
      </c>
      <c r="V470">
        <v>2006</v>
      </c>
      <c r="W470">
        <f t="shared" si="49"/>
        <v>0</v>
      </c>
      <c r="X470" t="str">
        <f t="shared" si="50"/>
        <v>N</v>
      </c>
      <c r="Y470" t="str">
        <f t="shared" si="52"/>
        <v>Y</v>
      </c>
      <c r="Z470" t="str">
        <f t="shared" si="53"/>
        <v>Y</v>
      </c>
      <c r="AA470" t="str">
        <f t="shared" si="54"/>
        <v>Y</v>
      </c>
      <c r="AB470" t="s">
        <v>93</v>
      </c>
      <c r="AC470" t="s">
        <v>94</v>
      </c>
      <c r="AD470" t="s">
        <v>95</v>
      </c>
      <c r="AE470" t="s">
        <v>95</v>
      </c>
      <c r="AF470" t="s">
        <v>137</v>
      </c>
      <c r="AG470">
        <v>248</v>
      </c>
      <c r="AH470" t="s">
        <v>97</v>
      </c>
      <c r="AI470" t="s">
        <v>98</v>
      </c>
      <c r="AJ470" t="s">
        <v>99</v>
      </c>
      <c r="AK470" t="s">
        <v>97</v>
      </c>
      <c r="AL470" t="s">
        <v>98</v>
      </c>
      <c r="AM470" t="s">
        <v>100</v>
      </c>
      <c r="AN470" t="s">
        <v>102</v>
      </c>
      <c r="AO470">
        <v>0</v>
      </c>
      <c r="AP470" t="s">
        <v>102</v>
      </c>
      <c r="AQ470">
        <v>0</v>
      </c>
      <c r="AR470">
        <v>1626</v>
      </c>
      <c r="AS470">
        <v>1626</v>
      </c>
      <c r="AT470" t="s">
        <v>103</v>
      </c>
      <c r="AU470" t="s">
        <v>104</v>
      </c>
      <c r="AV470" t="s">
        <v>105</v>
      </c>
      <c r="AW470" t="s">
        <v>106</v>
      </c>
      <c r="AX470">
        <v>1634</v>
      </c>
      <c r="AY470">
        <v>0</v>
      </c>
      <c r="AZ470">
        <v>0</v>
      </c>
      <c r="BA470">
        <v>1634</v>
      </c>
      <c r="BB470">
        <v>0</v>
      </c>
      <c r="BC470">
        <v>0</v>
      </c>
      <c r="BD470">
        <v>2</v>
      </c>
      <c r="BE470">
        <v>0</v>
      </c>
      <c r="BF470">
        <v>3</v>
      </c>
      <c r="BG470">
        <v>1</v>
      </c>
      <c r="BH470" t="s">
        <v>97</v>
      </c>
      <c r="BI470">
        <v>7</v>
      </c>
      <c r="BJ470" t="s">
        <v>107</v>
      </c>
      <c r="BK470">
        <v>1</v>
      </c>
      <c r="BL470" t="s">
        <v>97</v>
      </c>
      <c r="BM470" t="s">
        <v>108</v>
      </c>
      <c r="BN470">
        <v>2006</v>
      </c>
      <c r="BO470" t="s">
        <v>109</v>
      </c>
      <c r="BP470">
        <v>3</v>
      </c>
      <c r="BQ470">
        <v>866</v>
      </c>
      <c r="BR470" t="s">
        <v>98</v>
      </c>
      <c r="BS470" t="s">
        <v>98</v>
      </c>
      <c r="BT470" t="s">
        <v>105</v>
      </c>
      <c r="BU470">
        <v>0</v>
      </c>
      <c r="BV470">
        <v>44</v>
      </c>
      <c r="BW470">
        <v>0</v>
      </c>
      <c r="BX470">
        <v>0</v>
      </c>
      <c r="BY470">
        <v>0</v>
      </c>
      <c r="BZ470">
        <v>0</v>
      </c>
      <c r="CA470" t="s">
        <v>83</v>
      </c>
      <c r="CB470" t="s">
        <v>83</v>
      </c>
      <c r="CC470" t="s">
        <v>83</v>
      </c>
      <c r="CD470">
        <v>0</v>
      </c>
      <c r="CE470">
        <v>5</v>
      </c>
      <c r="CF470">
        <v>2007</v>
      </c>
      <c r="CG470" t="str">
        <f t="shared" si="55"/>
        <v>5/2007</v>
      </c>
      <c r="CH470" t="s">
        <v>110</v>
      </c>
      <c r="CI470" t="s">
        <v>111</v>
      </c>
      <c r="CJ470" s="1">
        <v>250000</v>
      </c>
    </row>
    <row r="471" spans="1:88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 t="str">
        <f t="shared" si="51"/>
        <v>90's</v>
      </c>
      <c r="V471">
        <v>1993</v>
      </c>
      <c r="W471">
        <f t="shared" si="49"/>
        <v>0</v>
      </c>
      <c r="X471" t="str">
        <f t="shared" si="50"/>
        <v>N</v>
      </c>
      <c r="Y471" t="str">
        <f t="shared" si="52"/>
        <v>N</v>
      </c>
      <c r="Z471" t="str">
        <f t="shared" si="53"/>
        <v>N</v>
      </c>
      <c r="AA471" t="str">
        <f t="shared" si="54"/>
        <v>N</v>
      </c>
      <c r="AB471" t="s">
        <v>93</v>
      </c>
      <c r="AC471" t="s">
        <v>94</v>
      </c>
      <c r="AD471" t="s">
        <v>140</v>
      </c>
      <c r="AE471" t="s">
        <v>140</v>
      </c>
      <c r="AF471" t="s">
        <v>96</v>
      </c>
      <c r="AG471">
        <v>120</v>
      </c>
      <c r="AH471" t="s">
        <v>97</v>
      </c>
      <c r="AI471" t="s">
        <v>98</v>
      </c>
      <c r="AJ471" t="s">
        <v>99</v>
      </c>
      <c r="AK471" t="s">
        <v>97</v>
      </c>
      <c r="AL471" t="s">
        <v>98</v>
      </c>
      <c r="AM471" t="s">
        <v>100</v>
      </c>
      <c r="AN471" t="s">
        <v>101</v>
      </c>
      <c r="AO471">
        <v>426</v>
      </c>
      <c r="AP471" t="s">
        <v>102</v>
      </c>
      <c r="AQ471">
        <v>0</v>
      </c>
      <c r="AR471">
        <v>406</v>
      </c>
      <c r="AS471">
        <v>832</v>
      </c>
      <c r="AT471" t="s">
        <v>103</v>
      </c>
      <c r="AU471" t="s">
        <v>104</v>
      </c>
      <c r="AV471" t="s">
        <v>105</v>
      </c>
      <c r="AW471" t="s">
        <v>106</v>
      </c>
      <c r="AX471">
        <v>832</v>
      </c>
      <c r="AY471">
        <v>878</v>
      </c>
      <c r="AZ471">
        <v>0</v>
      </c>
      <c r="BA471">
        <v>1710</v>
      </c>
      <c r="BB471">
        <v>0</v>
      </c>
      <c r="BC471">
        <v>0</v>
      </c>
      <c r="BD471">
        <v>2</v>
      </c>
      <c r="BE471">
        <v>1</v>
      </c>
      <c r="BF471">
        <v>3</v>
      </c>
      <c r="BG471">
        <v>1</v>
      </c>
      <c r="BH471" t="s">
        <v>97</v>
      </c>
      <c r="BI471">
        <v>7</v>
      </c>
      <c r="BJ471" t="s">
        <v>107</v>
      </c>
      <c r="BK471">
        <v>0</v>
      </c>
      <c r="BL471" t="s">
        <v>83</v>
      </c>
      <c r="BM471" t="s">
        <v>108</v>
      </c>
      <c r="BN471">
        <v>1993</v>
      </c>
      <c r="BO471" t="s">
        <v>109</v>
      </c>
      <c r="BP471">
        <v>2</v>
      </c>
      <c r="BQ471">
        <v>506</v>
      </c>
      <c r="BR471" t="s">
        <v>98</v>
      </c>
      <c r="BS471" t="s">
        <v>98</v>
      </c>
      <c r="BT471" t="s">
        <v>105</v>
      </c>
      <c r="BU471">
        <v>144</v>
      </c>
      <c r="BV471">
        <v>70</v>
      </c>
      <c r="BW471">
        <v>0</v>
      </c>
      <c r="BX471">
        <v>0</v>
      </c>
      <c r="BY471">
        <v>0</v>
      </c>
      <c r="BZ471">
        <v>0</v>
      </c>
      <c r="CA471" t="s">
        <v>83</v>
      </c>
      <c r="CB471" t="s">
        <v>83</v>
      </c>
      <c r="CC471" t="s">
        <v>83</v>
      </c>
      <c r="CD471">
        <v>0</v>
      </c>
      <c r="CE471">
        <v>6</v>
      </c>
      <c r="CF471">
        <v>2008</v>
      </c>
      <c r="CG471" t="str">
        <f t="shared" si="55"/>
        <v>6/2008</v>
      </c>
      <c r="CH471" t="s">
        <v>110</v>
      </c>
      <c r="CI471" t="s">
        <v>111</v>
      </c>
      <c r="CJ471" s="1">
        <v>187000</v>
      </c>
    </row>
    <row r="472" spans="1:88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 t="str">
        <f t="shared" si="51"/>
        <v>80's</v>
      </c>
      <c r="V472">
        <v>1985</v>
      </c>
      <c r="W472">
        <f t="shared" si="49"/>
        <v>0</v>
      </c>
      <c r="X472" t="str">
        <f t="shared" si="50"/>
        <v>N</v>
      </c>
      <c r="Y472" t="str">
        <f t="shared" si="52"/>
        <v>N</v>
      </c>
      <c r="Z472" t="str">
        <f t="shared" si="53"/>
        <v>N</v>
      </c>
      <c r="AA472" t="str">
        <f t="shared" si="54"/>
        <v>N</v>
      </c>
      <c r="AB472" t="s">
        <v>93</v>
      </c>
      <c r="AC472" t="s">
        <v>94</v>
      </c>
      <c r="AD472" t="s">
        <v>140</v>
      </c>
      <c r="AE472" t="s">
        <v>140</v>
      </c>
      <c r="AF472" t="s">
        <v>117</v>
      </c>
      <c r="AG472">
        <v>0</v>
      </c>
      <c r="AH472" t="s">
        <v>97</v>
      </c>
      <c r="AI472" t="s">
        <v>98</v>
      </c>
      <c r="AJ472" t="s">
        <v>99</v>
      </c>
      <c r="AK472" t="s">
        <v>97</v>
      </c>
      <c r="AL472" t="s">
        <v>98</v>
      </c>
      <c r="AM472" t="s">
        <v>130</v>
      </c>
      <c r="AN472" t="s">
        <v>101</v>
      </c>
      <c r="AO472">
        <v>368</v>
      </c>
      <c r="AP472" t="s">
        <v>141</v>
      </c>
      <c r="AQ472">
        <v>1120</v>
      </c>
      <c r="AR472">
        <v>0</v>
      </c>
      <c r="AS472">
        <v>1488</v>
      </c>
      <c r="AT472" t="s">
        <v>103</v>
      </c>
      <c r="AU472" t="s">
        <v>98</v>
      </c>
      <c r="AV472" t="s">
        <v>105</v>
      </c>
      <c r="AW472" t="s">
        <v>106</v>
      </c>
      <c r="AX472">
        <v>1502</v>
      </c>
      <c r="AY472">
        <v>0</v>
      </c>
      <c r="AZ472">
        <v>0</v>
      </c>
      <c r="BA472">
        <v>1502</v>
      </c>
      <c r="BB472">
        <v>1</v>
      </c>
      <c r="BC472">
        <v>0</v>
      </c>
      <c r="BD472">
        <v>1</v>
      </c>
      <c r="BE472">
        <v>1</v>
      </c>
      <c r="BF472">
        <v>1</v>
      </c>
      <c r="BG472">
        <v>1</v>
      </c>
      <c r="BH472" t="s">
        <v>97</v>
      </c>
      <c r="BI472">
        <v>4</v>
      </c>
      <c r="BJ472" t="s">
        <v>107</v>
      </c>
      <c r="BK472">
        <v>0</v>
      </c>
      <c r="BL472" t="s">
        <v>83</v>
      </c>
      <c r="BM472" t="s">
        <v>108</v>
      </c>
      <c r="BN472">
        <v>1985</v>
      </c>
      <c r="BO472" t="s">
        <v>109</v>
      </c>
      <c r="BP472">
        <v>2</v>
      </c>
      <c r="BQ472">
        <v>528</v>
      </c>
      <c r="BR472" t="s">
        <v>98</v>
      </c>
      <c r="BS472" t="s">
        <v>98</v>
      </c>
      <c r="BT472" t="s">
        <v>105</v>
      </c>
      <c r="BU472">
        <v>0</v>
      </c>
      <c r="BV472">
        <v>54</v>
      </c>
      <c r="BW472">
        <v>0</v>
      </c>
      <c r="BX472">
        <v>0</v>
      </c>
      <c r="BY472">
        <v>140</v>
      </c>
      <c r="BZ472">
        <v>0</v>
      </c>
      <c r="CA472" t="s">
        <v>83</v>
      </c>
      <c r="CB472" t="s">
        <v>83</v>
      </c>
      <c r="CC472" t="s">
        <v>83</v>
      </c>
      <c r="CD472">
        <v>0</v>
      </c>
      <c r="CE472">
        <v>6</v>
      </c>
      <c r="CF472">
        <v>2010</v>
      </c>
      <c r="CG472" t="str">
        <f t="shared" si="55"/>
        <v>6/2010</v>
      </c>
      <c r="CH472" t="s">
        <v>110</v>
      </c>
      <c r="CI472" t="s">
        <v>111</v>
      </c>
      <c r="CJ472" s="1">
        <v>212000</v>
      </c>
    </row>
    <row r="473" spans="1:88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 t="str">
        <f t="shared" si="51"/>
        <v>70's</v>
      </c>
      <c r="V473">
        <v>1977</v>
      </c>
      <c r="W473">
        <f t="shared" si="49"/>
        <v>0</v>
      </c>
      <c r="X473" t="str">
        <f t="shared" si="50"/>
        <v>N</v>
      </c>
      <c r="Y473" t="str">
        <f t="shared" si="52"/>
        <v>N</v>
      </c>
      <c r="Z473" t="str">
        <f t="shared" si="53"/>
        <v>N</v>
      </c>
      <c r="AA473" t="str">
        <f t="shared" si="54"/>
        <v>N</v>
      </c>
      <c r="AB473" t="s">
        <v>211</v>
      </c>
      <c r="AC473" t="s">
        <v>223</v>
      </c>
      <c r="AD473" t="s">
        <v>155</v>
      </c>
      <c r="AE473" t="s">
        <v>161</v>
      </c>
      <c r="AF473" t="s">
        <v>117</v>
      </c>
      <c r="AG473">
        <v>0</v>
      </c>
      <c r="AH473" t="s">
        <v>98</v>
      </c>
      <c r="AI473" t="s">
        <v>98</v>
      </c>
      <c r="AJ473" t="s">
        <v>118</v>
      </c>
      <c r="AK473" t="s">
        <v>97</v>
      </c>
      <c r="AL473" t="s">
        <v>98</v>
      </c>
      <c r="AM473" t="s">
        <v>100</v>
      </c>
      <c r="AN473" t="s">
        <v>102</v>
      </c>
      <c r="AO473">
        <v>0</v>
      </c>
      <c r="AP473" t="s">
        <v>102</v>
      </c>
      <c r="AQ473">
        <v>0</v>
      </c>
      <c r="AR473">
        <v>808</v>
      </c>
      <c r="AS473">
        <v>808</v>
      </c>
      <c r="AT473" t="s">
        <v>103</v>
      </c>
      <c r="AU473" t="s">
        <v>98</v>
      </c>
      <c r="AV473" t="s">
        <v>105</v>
      </c>
      <c r="AW473" t="s">
        <v>106</v>
      </c>
      <c r="AX473">
        <v>1161</v>
      </c>
      <c r="AY473">
        <v>808</v>
      </c>
      <c r="AZ473">
        <v>0</v>
      </c>
      <c r="BA473">
        <v>1969</v>
      </c>
      <c r="BB473">
        <v>0</v>
      </c>
      <c r="BC473">
        <v>0</v>
      </c>
      <c r="BD473">
        <v>2</v>
      </c>
      <c r="BE473">
        <v>1</v>
      </c>
      <c r="BF473">
        <v>3</v>
      </c>
      <c r="BG473">
        <v>1</v>
      </c>
      <c r="BH473" t="s">
        <v>98</v>
      </c>
      <c r="BI473">
        <v>8</v>
      </c>
      <c r="BJ473" t="s">
        <v>107</v>
      </c>
      <c r="BK473">
        <v>1</v>
      </c>
      <c r="BL473" t="s">
        <v>97</v>
      </c>
      <c r="BM473" t="s">
        <v>108</v>
      </c>
      <c r="BN473">
        <v>1977</v>
      </c>
      <c r="BO473" t="s">
        <v>109</v>
      </c>
      <c r="BP473">
        <v>2</v>
      </c>
      <c r="BQ473">
        <v>534</v>
      </c>
      <c r="BR473" t="s">
        <v>98</v>
      </c>
      <c r="BS473" t="s">
        <v>98</v>
      </c>
      <c r="BT473" t="s">
        <v>105</v>
      </c>
      <c r="BU473">
        <v>0</v>
      </c>
      <c r="BV473">
        <v>0</v>
      </c>
      <c r="BW473">
        <v>0</v>
      </c>
      <c r="BX473">
        <v>0</v>
      </c>
      <c r="BY473">
        <v>276</v>
      </c>
      <c r="BZ473">
        <v>0</v>
      </c>
      <c r="CA473" t="s">
        <v>83</v>
      </c>
      <c r="CB473" t="s">
        <v>83</v>
      </c>
      <c r="CC473" t="s">
        <v>83</v>
      </c>
      <c r="CD473">
        <v>0</v>
      </c>
      <c r="CE473">
        <v>11</v>
      </c>
      <c r="CF473">
        <v>2007</v>
      </c>
      <c r="CG473" t="str">
        <f t="shared" si="55"/>
        <v>11/2007</v>
      </c>
      <c r="CH473" t="s">
        <v>110</v>
      </c>
      <c r="CI473" t="s">
        <v>111</v>
      </c>
      <c r="CJ473" s="1">
        <v>190000</v>
      </c>
    </row>
    <row r="474" spans="1:88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 t="str">
        <f t="shared" si="51"/>
        <v>2000's</v>
      </c>
      <c r="V474">
        <v>2005</v>
      </c>
      <c r="W474">
        <f t="shared" si="49"/>
        <v>0</v>
      </c>
      <c r="X474" t="str">
        <f t="shared" si="50"/>
        <v>N</v>
      </c>
      <c r="Y474" t="str">
        <f t="shared" si="52"/>
        <v>Y</v>
      </c>
      <c r="Z474" t="str">
        <f t="shared" si="53"/>
        <v>Y</v>
      </c>
      <c r="AA474" t="str">
        <f t="shared" si="54"/>
        <v>Y</v>
      </c>
      <c r="AB474" t="s">
        <v>93</v>
      </c>
      <c r="AC474" t="s">
        <v>94</v>
      </c>
      <c r="AD474" t="s">
        <v>95</v>
      </c>
      <c r="AE474" t="s">
        <v>95</v>
      </c>
      <c r="AF474" t="s">
        <v>96</v>
      </c>
      <c r="AG474">
        <v>80</v>
      </c>
      <c r="AH474" t="s">
        <v>98</v>
      </c>
      <c r="AI474" t="s">
        <v>98</v>
      </c>
      <c r="AJ474" t="s">
        <v>99</v>
      </c>
      <c r="AK474" t="s">
        <v>97</v>
      </c>
      <c r="AL474" t="s">
        <v>98</v>
      </c>
      <c r="AM474" t="s">
        <v>97</v>
      </c>
      <c r="AN474" t="s">
        <v>101</v>
      </c>
      <c r="AO474">
        <v>459</v>
      </c>
      <c r="AP474" t="s">
        <v>102</v>
      </c>
      <c r="AQ474">
        <v>0</v>
      </c>
      <c r="AR474">
        <v>88</v>
      </c>
      <c r="AS474">
        <v>547</v>
      </c>
      <c r="AT474" t="s">
        <v>103</v>
      </c>
      <c r="AU474" t="s">
        <v>104</v>
      </c>
      <c r="AV474" t="s">
        <v>105</v>
      </c>
      <c r="AW474" t="s">
        <v>106</v>
      </c>
      <c r="AX474">
        <v>1072</v>
      </c>
      <c r="AY474">
        <v>0</v>
      </c>
      <c r="AZ474">
        <v>0</v>
      </c>
      <c r="BA474">
        <v>1072</v>
      </c>
      <c r="BB474">
        <v>1</v>
      </c>
      <c r="BC474">
        <v>0</v>
      </c>
      <c r="BD474">
        <v>1</v>
      </c>
      <c r="BE474">
        <v>0</v>
      </c>
      <c r="BF474">
        <v>2</v>
      </c>
      <c r="BG474">
        <v>1</v>
      </c>
      <c r="BH474" t="s">
        <v>98</v>
      </c>
      <c r="BI474">
        <v>5</v>
      </c>
      <c r="BJ474" t="s">
        <v>107</v>
      </c>
      <c r="BK474">
        <v>0</v>
      </c>
      <c r="BL474" t="s">
        <v>83</v>
      </c>
      <c r="BM474" t="s">
        <v>209</v>
      </c>
      <c r="BN474">
        <v>2005</v>
      </c>
      <c r="BO474" t="s">
        <v>109</v>
      </c>
      <c r="BP474">
        <v>2</v>
      </c>
      <c r="BQ474">
        <v>525</v>
      </c>
      <c r="BR474" t="s">
        <v>98</v>
      </c>
      <c r="BS474" t="s">
        <v>98</v>
      </c>
      <c r="BT474" t="s">
        <v>105</v>
      </c>
      <c r="BU474">
        <v>0</v>
      </c>
      <c r="BV474">
        <v>28</v>
      </c>
      <c r="BW474">
        <v>0</v>
      </c>
      <c r="BX474">
        <v>0</v>
      </c>
      <c r="BY474">
        <v>0</v>
      </c>
      <c r="BZ474">
        <v>0</v>
      </c>
      <c r="CA474" t="s">
        <v>83</v>
      </c>
      <c r="CB474" t="s">
        <v>83</v>
      </c>
      <c r="CC474" t="s">
        <v>83</v>
      </c>
      <c r="CD474">
        <v>0</v>
      </c>
      <c r="CE474">
        <v>6</v>
      </c>
      <c r="CF474">
        <v>2008</v>
      </c>
      <c r="CG474" t="str">
        <f t="shared" si="55"/>
        <v>6/2008</v>
      </c>
      <c r="CH474" t="s">
        <v>110</v>
      </c>
      <c r="CI474" t="s">
        <v>111</v>
      </c>
      <c r="CJ474" s="1">
        <v>148000</v>
      </c>
    </row>
    <row r="475" spans="1:88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 t="str">
        <f t="shared" si="51"/>
        <v>2000's</v>
      </c>
      <c r="V475">
        <v>2007</v>
      </c>
      <c r="W475">
        <f t="shared" si="49"/>
        <v>1</v>
      </c>
      <c r="X475" t="str">
        <f t="shared" si="50"/>
        <v>Y</v>
      </c>
      <c r="Y475" t="str">
        <f t="shared" si="52"/>
        <v>Y</v>
      </c>
      <c r="Z475" t="str">
        <f t="shared" si="53"/>
        <v>Y</v>
      </c>
      <c r="AA475" t="str">
        <f t="shared" si="54"/>
        <v>Y</v>
      </c>
      <c r="AB475" t="s">
        <v>93</v>
      </c>
      <c r="AC475" t="s">
        <v>94</v>
      </c>
      <c r="AD475" t="s">
        <v>95</v>
      </c>
      <c r="AE475" t="s">
        <v>95</v>
      </c>
      <c r="AF475" t="s">
        <v>96</v>
      </c>
      <c r="AG475">
        <v>304</v>
      </c>
      <c r="AH475" t="s">
        <v>97</v>
      </c>
      <c r="AI475" t="s">
        <v>98</v>
      </c>
      <c r="AJ475" t="s">
        <v>99</v>
      </c>
      <c r="AK475" t="s">
        <v>104</v>
      </c>
      <c r="AL475" t="s">
        <v>98</v>
      </c>
      <c r="AM475" t="s">
        <v>97</v>
      </c>
      <c r="AN475" t="s">
        <v>101</v>
      </c>
      <c r="AO475">
        <v>1350</v>
      </c>
      <c r="AP475" t="s">
        <v>102</v>
      </c>
      <c r="AQ475">
        <v>0</v>
      </c>
      <c r="AR475">
        <v>626</v>
      </c>
      <c r="AS475">
        <v>1976</v>
      </c>
      <c r="AT475" t="s">
        <v>103</v>
      </c>
      <c r="AU475" t="s">
        <v>104</v>
      </c>
      <c r="AV475" t="s">
        <v>105</v>
      </c>
      <c r="AW475" t="s">
        <v>106</v>
      </c>
      <c r="AX475">
        <v>1976</v>
      </c>
      <c r="AY475">
        <v>0</v>
      </c>
      <c r="AZ475">
        <v>0</v>
      </c>
      <c r="BA475">
        <v>1976</v>
      </c>
      <c r="BB475">
        <v>1</v>
      </c>
      <c r="BC475">
        <v>0</v>
      </c>
      <c r="BD475">
        <v>2</v>
      </c>
      <c r="BE475">
        <v>0</v>
      </c>
      <c r="BF475">
        <v>2</v>
      </c>
      <c r="BG475">
        <v>1</v>
      </c>
      <c r="BH475" t="s">
        <v>97</v>
      </c>
      <c r="BI475">
        <v>7</v>
      </c>
      <c r="BJ475" t="s">
        <v>107</v>
      </c>
      <c r="BK475">
        <v>1</v>
      </c>
      <c r="BL475" t="s">
        <v>104</v>
      </c>
      <c r="BM475" t="s">
        <v>108</v>
      </c>
      <c r="BN475">
        <v>2006</v>
      </c>
      <c r="BO475" t="s">
        <v>109</v>
      </c>
      <c r="BP475">
        <v>3</v>
      </c>
      <c r="BQ475">
        <v>908</v>
      </c>
      <c r="BR475" t="s">
        <v>98</v>
      </c>
      <c r="BS475" t="s">
        <v>98</v>
      </c>
      <c r="BT475" t="s">
        <v>105</v>
      </c>
      <c r="BU475">
        <v>250</v>
      </c>
      <c r="BV475">
        <v>63</v>
      </c>
      <c r="BW475">
        <v>0</v>
      </c>
      <c r="BX475">
        <v>0</v>
      </c>
      <c r="BY475">
        <v>0</v>
      </c>
      <c r="BZ475">
        <v>0</v>
      </c>
      <c r="CA475" t="s">
        <v>83</v>
      </c>
      <c r="CB475" t="s">
        <v>83</v>
      </c>
      <c r="CC475" t="s">
        <v>83</v>
      </c>
      <c r="CD475">
        <v>0</v>
      </c>
      <c r="CE475">
        <v>7</v>
      </c>
      <c r="CF475">
        <v>2007</v>
      </c>
      <c r="CG475" t="str">
        <f t="shared" si="55"/>
        <v>7/2007</v>
      </c>
      <c r="CH475" t="s">
        <v>158</v>
      </c>
      <c r="CI475" t="s">
        <v>159</v>
      </c>
      <c r="CJ475" s="1">
        <v>440000</v>
      </c>
    </row>
    <row r="476" spans="1:88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 t="str">
        <f t="shared" si="51"/>
        <v>2000's</v>
      </c>
      <c r="V476">
        <v>2000</v>
      </c>
      <c r="W476">
        <f t="shared" si="49"/>
        <v>0</v>
      </c>
      <c r="X476" t="str">
        <f t="shared" si="50"/>
        <v>N</v>
      </c>
      <c r="Y476" t="str">
        <f t="shared" si="52"/>
        <v>N</v>
      </c>
      <c r="Z476" t="str">
        <f t="shared" si="53"/>
        <v>Y</v>
      </c>
      <c r="AA476" t="str">
        <f t="shared" si="54"/>
        <v>Y</v>
      </c>
      <c r="AB476" t="s">
        <v>93</v>
      </c>
      <c r="AC476" t="s">
        <v>94</v>
      </c>
      <c r="AD476" t="s">
        <v>180</v>
      </c>
      <c r="AE476" t="s">
        <v>181</v>
      </c>
      <c r="AF476" t="s">
        <v>117</v>
      </c>
      <c r="AG476">
        <v>0</v>
      </c>
      <c r="AH476" t="s">
        <v>97</v>
      </c>
      <c r="AI476" t="s">
        <v>98</v>
      </c>
      <c r="AJ476" t="s">
        <v>99</v>
      </c>
      <c r="AK476" t="s">
        <v>97</v>
      </c>
      <c r="AL476" t="s">
        <v>98</v>
      </c>
      <c r="AM476" t="s">
        <v>130</v>
      </c>
      <c r="AN476" t="s">
        <v>101</v>
      </c>
      <c r="AO476">
        <v>1196</v>
      </c>
      <c r="AP476" t="s">
        <v>102</v>
      </c>
      <c r="AQ476">
        <v>0</v>
      </c>
      <c r="AR476">
        <v>298</v>
      </c>
      <c r="AS476">
        <v>1494</v>
      </c>
      <c r="AT476" t="s">
        <v>103</v>
      </c>
      <c r="AU476" t="s">
        <v>104</v>
      </c>
      <c r="AV476" t="s">
        <v>105</v>
      </c>
      <c r="AW476" t="s">
        <v>106</v>
      </c>
      <c r="AX476">
        <v>1652</v>
      </c>
      <c r="AY476">
        <v>0</v>
      </c>
      <c r="AZ476">
        <v>0</v>
      </c>
      <c r="BA476">
        <v>1652</v>
      </c>
      <c r="BB476">
        <v>1</v>
      </c>
      <c r="BC476">
        <v>0</v>
      </c>
      <c r="BD476">
        <v>2</v>
      </c>
      <c r="BE476">
        <v>0</v>
      </c>
      <c r="BF476">
        <v>2</v>
      </c>
      <c r="BG476">
        <v>1</v>
      </c>
      <c r="BH476" t="s">
        <v>104</v>
      </c>
      <c r="BI476">
        <v>6</v>
      </c>
      <c r="BJ476" t="s">
        <v>107</v>
      </c>
      <c r="BK476">
        <v>0</v>
      </c>
      <c r="BL476" t="s">
        <v>83</v>
      </c>
      <c r="BM476" t="s">
        <v>108</v>
      </c>
      <c r="BN476">
        <v>2000</v>
      </c>
      <c r="BO476" t="s">
        <v>109</v>
      </c>
      <c r="BP476">
        <v>2</v>
      </c>
      <c r="BQ476">
        <v>499</v>
      </c>
      <c r="BR476" t="s">
        <v>98</v>
      </c>
      <c r="BS476" t="s">
        <v>98</v>
      </c>
      <c r="BT476" t="s">
        <v>105</v>
      </c>
      <c r="BU476">
        <v>96</v>
      </c>
      <c r="BV476">
        <v>48</v>
      </c>
      <c r="BW476">
        <v>0</v>
      </c>
      <c r="BX476">
        <v>0</v>
      </c>
      <c r="BY476">
        <v>0</v>
      </c>
      <c r="BZ476">
        <v>0</v>
      </c>
      <c r="CA476" t="s">
        <v>83</v>
      </c>
      <c r="CB476" t="s">
        <v>83</v>
      </c>
      <c r="CC476" t="s">
        <v>83</v>
      </c>
      <c r="CD476">
        <v>0</v>
      </c>
      <c r="CE476">
        <v>8</v>
      </c>
      <c r="CF476">
        <v>2007</v>
      </c>
      <c r="CG476" t="str">
        <f t="shared" si="55"/>
        <v>8/2007</v>
      </c>
      <c r="CH476" t="s">
        <v>110</v>
      </c>
      <c r="CI476" t="s">
        <v>111</v>
      </c>
      <c r="CJ476" s="1">
        <v>251000</v>
      </c>
    </row>
    <row r="477" spans="1:88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 t="str">
        <f t="shared" si="51"/>
        <v>60's</v>
      </c>
      <c r="V477">
        <v>1963</v>
      </c>
      <c r="W477">
        <f t="shared" si="49"/>
        <v>0</v>
      </c>
      <c r="X477" t="str">
        <f t="shared" si="50"/>
        <v>N</v>
      </c>
      <c r="Y477" t="str">
        <f t="shared" si="52"/>
        <v>N</v>
      </c>
      <c r="Z477" t="str">
        <f t="shared" si="53"/>
        <v>N</v>
      </c>
      <c r="AA477" t="str">
        <f t="shared" si="54"/>
        <v>N</v>
      </c>
      <c r="AB477" t="s">
        <v>152</v>
      </c>
      <c r="AC477" t="s">
        <v>94</v>
      </c>
      <c r="AD477" t="s">
        <v>140</v>
      </c>
      <c r="AE477" t="s">
        <v>140</v>
      </c>
      <c r="AF477" t="s">
        <v>117</v>
      </c>
      <c r="AG477">
        <v>0</v>
      </c>
      <c r="AH477" t="s">
        <v>98</v>
      </c>
      <c r="AI477" t="s">
        <v>98</v>
      </c>
      <c r="AJ477" t="s">
        <v>118</v>
      </c>
      <c r="AK477" t="s">
        <v>98</v>
      </c>
      <c r="AL477" t="s">
        <v>98</v>
      </c>
      <c r="AM477" t="s">
        <v>100</v>
      </c>
      <c r="AN477" t="s">
        <v>101</v>
      </c>
      <c r="AO477">
        <v>630</v>
      </c>
      <c r="AP477" t="s">
        <v>102</v>
      </c>
      <c r="AQ477">
        <v>0</v>
      </c>
      <c r="AR477">
        <v>340</v>
      </c>
      <c r="AS477">
        <v>970</v>
      </c>
      <c r="AT477" t="s">
        <v>103</v>
      </c>
      <c r="AU477" t="s">
        <v>98</v>
      </c>
      <c r="AV477" t="s">
        <v>105</v>
      </c>
      <c r="AW477" t="s">
        <v>106</v>
      </c>
      <c r="AX477">
        <v>970</v>
      </c>
      <c r="AY477">
        <v>0</v>
      </c>
      <c r="AZ477">
        <v>0</v>
      </c>
      <c r="BA477">
        <v>970</v>
      </c>
      <c r="BB477">
        <v>1</v>
      </c>
      <c r="BC477">
        <v>0</v>
      </c>
      <c r="BD477">
        <v>1</v>
      </c>
      <c r="BE477">
        <v>0</v>
      </c>
      <c r="BF477">
        <v>2</v>
      </c>
      <c r="BG477">
        <v>1</v>
      </c>
      <c r="BH477" t="s">
        <v>98</v>
      </c>
      <c r="BI477">
        <v>5</v>
      </c>
      <c r="BJ477" t="s">
        <v>107</v>
      </c>
      <c r="BK477">
        <v>0</v>
      </c>
      <c r="BL477" t="s">
        <v>83</v>
      </c>
      <c r="BM477" t="s">
        <v>127</v>
      </c>
      <c r="BN477">
        <v>1996</v>
      </c>
      <c r="BO477" t="s">
        <v>102</v>
      </c>
      <c r="BP477">
        <v>2</v>
      </c>
      <c r="BQ477">
        <v>624</v>
      </c>
      <c r="BR477" t="s">
        <v>98</v>
      </c>
      <c r="BS477" t="s">
        <v>98</v>
      </c>
      <c r="BT477" t="s">
        <v>105</v>
      </c>
      <c r="BU477">
        <v>0</v>
      </c>
      <c r="BV477">
        <v>24</v>
      </c>
      <c r="BW477">
        <v>0</v>
      </c>
      <c r="BX477">
        <v>0</v>
      </c>
      <c r="BY477">
        <v>192</v>
      </c>
      <c r="BZ477">
        <v>0</v>
      </c>
      <c r="CA477" t="s">
        <v>83</v>
      </c>
      <c r="CB477" t="s">
        <v>83</v>
      </c>
      <c r="CC477" t="s">
        <v>83</v>
      </c>
      <c r="CD477">
        <v>0</v>
      </c>
      <c r="CE477">
        <v>7</v>
      </c>
      <c r="CF477">
        <v>2007</v>
      </c>
      <c r="CG477" t="str">
        <f t="shared" si="55"/>
        <v>7/2007</v>
      </c>
      <c r="CH477" t="s">
        <v>110</v>
      </c>
      <c r="CI477" t="s">
        <v>111</v>
      </c>
      <c r="CJ477" s="1">
        <v>132500</v>
      </c>
    </row>
    <row r="478" spans="1:88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 t="str">
        <f t="shared" si="51"/>
        <v>90's</v>
      </c>
      <c r="V478">
        <v>1998</v>
      </c>
      <c r="W478">
        <f t="shared" si="49"/>
        <v>1</v>
      </c>
      <c r="X478" t="str">
        <f t="shared" si="50"/>
        <v>Y</v>
      </c>
      <c r="Y478" t="str">
        <f t="shared" si="52"/>
        <v>N</v>
      </c>
      <c r="Z478" t="str">
        <f t="shared" si="53"/>
        <v>N</v>
      </c>
      <c r="AA478" t="str">
        <f t="shared" si="54"/>
        <v>Y</v>
      </c>
      <c r="AB478" t="s">
        <v>93</v>
      </c>
      <c r="AC478" t="s">
        <v>94</v>
      </c>
      <c r="AD478" t="s">
        <v>95</v>
      </c>
      <c r="AE478" t="s">
        <v>95</v>
      </c>
      <c r="AF478" t="s">
        <v>96</v>
      </c>
      <c r="AG478">
        <v>215</v>
      </c>
      <c r="AH478" t="s">
        <v>98</v>
      </c>
      <c r="AI478" t="s">
        <v>98</v>
      </c>
      <c r="AJ478" t="s">
        <v>99</v>
      </c>
      <c r="AK478" t="s">
        <v>97</v>
      </c>
      <c r="AL478" t="s">
        <v>98</v>
      </c>
      <c r="AM478" t="s">
        <v>97</v>
      </c>
      <c r="AN478" t="s">
        <v>101</v>
      </c>
      <c r="AO478">
        <v>994</v>
      </c>
      <c r="AP478" t="s">
        <v>102</v>
      </c>
      <c r="AQ478">
        <v>0</v>
      </c>
      <c r="AR478">
        <v>484</v>
      </c>
      <c r="AS478">
        <v>1478</v>
      </c>
      <c r="AT478" t="s">
        <v>103</v>
      </c>
      <c r="AU478" t="s">
        <v>104</v>
      </c>
      <c r="AV478" t="s">
        <v>105</v>
      </c>
      <c r="AW478" t="s">
        <v>106</v>
      </c>
      <c r="AX478">
        <v>1493</v>
      </c>
      <c r="AY478">
        <v>0</v>
      </c>
      <c r="AZ478">
        <v>0</v>
      </c>
      <c r="BA478">
        <v>1493</v>
      </c>
      <c r="BB478">
        <v>1</v>
      </c>
      <c r="BC478">
        <v>0</v>
      </c>
      <c r="BD478">
        <v>2</v>
      </c>
      <c r="BE478">
        <v>0</v>
      </c>
      <c r="BF478">
        <v>3</v>
      </c>
      <c r="BG478">
        <v>1</v>
      </c>
      <c r="BH478" t="s">
        <v>97</v>
      </c>
      <c r="BI478">
        <v>7</v>
      </c>
      <c r="BJ478" t="s">
        <v>107</v>
      </c>
      <c r="BK478">
        <v>1</v>
      </c>
      <c r="BL478" t="s">
        <v>98</v>
      </c>
      <c r="BM478" t="s">
        <v>108</v>
      </c>
      <c r="BN478">
        <v>1997</v>
      </c>
      <c r="BO478" t="s">
        <v>157</v>
      </c>
      <c r="BP478">
        <v>2</v>
      </c>
      <c r="BQ478">
        <v>508</v>
      </c>
      <c r="BR478" t="s">
        <v>98</v>
      </c>
      <c r="BS478" t="s">
        <v>98</v>
      </c>
      <c r="BT478" t="s">
        <v>105</v>
      </c>
      <c r="BU478">
        <v>140</v>
      </c>
      <c r="BV478">
        <v>39</v>
      </c>
      <c r="BW478">
        <v>0</v>
      </c>
      <c r="BX478">
        <v>0</v>
      </c>
      <c r="BY478">
        <v>0</v>
      </c>
      <c r="BZ478">
        <v>0</v>
      </c>
      <c r="CA478" t="s">
        <v>83</v>
      </c>
      <c r="CB478" t="s">
        <v>83</v>
      </c>
      <c r="CC478" t="s">
        <v>83</v>
      </c>
      <c r="CD478">
        <v>0</v>
      </c>
      <c r="CE478">
        <v>4</v>
      </c>
      <c r="CF478">
        <v>2008</v>
      </c>
      <c r="CG478" t="str">
        <f t="shared" si="55"/>
        <v>4/2008</v>
      </c>
      <c r="CH478" t="s">
        <v>110</v>
      </c>
      <c r="CI478" t="s">
        <v>111</v>
      </c>
      <c r="CJ478" s="1">
        <v>208900</v>
      </c>
    </row>
    <row r="479" spans="1:88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 t="str">
        <f t="shared" si="51"/>
        <v>2000's</v>
      </c>
      <c r="V479">
        <v>2006</v>
      </c>
      <c r="W479">
        <f t="shared" si="49"/>
        <v>0</v>
      </c>
      <c r="X479" t="str">
        <f t="shared" si="50"/>
        <v>N</v>
      </c>
      <c r="Y479" t="str">
        <f t="shared" si="52"/>
        <v>Y</v>
      </c>
      <c r="Z479" t="str">
        <f t="shared" si="53"/>
        <v>Y</v>
      </c>
      <c r="AA479" t="str">
        <f t="shared" si="54"/>
        <v>Y</v>
      </c>
      <c r="AB479" t="s">
        <v>152</v>
      </c>
      <c r="AC479" t="s">
        <v>94</v>
      </c>
      <c r="AD479" t="s">
        <v>95</v>
      </c>
      <c r="AE479" t="s">
        <v>95</v>
      </c>
      <c r="AF479" t="s">
        <v>96</v>
      </c>
      <c r="AG479">
        <v>772</v>
      </c>
      <c r="AH479" t="s">
        <v>104</v>
      </c>
      <c r="AI479" t="s">
        <v>98</v>
      </c>
      <c r="AJ479" t="s">
        <v>99</v>
      </c>
      <c r="AK479" t="s">
        <v>97</v>
      </c>
      <c r="AL479" t="s">
        <v>98</v>
      </c>
      <c r="AM479" t="s">
        <v>130</v>
      </c>
      <c r="AN479" t="s">
        <v>102</v>
      </c>
      <c r="AO479">
        <v>0</v>
      </c>
      <c r="AP479" t="s">
        <v>102</v>
      </c>
      <c r="AQ479">
        <v>0</v>
      </c>
      <c r="AR479">
        <v>2153</v>
      </c>
      <c r="AS479">
        <v>2153</v>
      </c>
      <c r="AT479" t="s">
        <v>103</v>
      </c>
      <c r="AU479" t="s">
        <v>104</v>
      </c>
      <c r="AV479" t="s">
        <v>105</v>
      </c>
      <c r="AW479" t="s">
        <v>106</v>
      </c>
      <c r="AX479">
        <v>2069</v>
      </c>
      <c r="AY479">
        <v>574</v>
      </c>
      <c r="AZ479">
        <v>0</v>
      </c>
      <c r="BA479">
        <v>2643</v>
      </c>
      <c r="BB479">
        <v>0</v>
      </c>
      <c r="BC479">
        <v>0</v>
      </c>
      <c r="BD479">
        <v>2</v>
      </c>
      <c r="BE479">
        <v>1</v>
      </c>
      <c r="BF479">
        <v>3</v>
      </c>
      <c r="BG479">
        <v>1</v>
      </c>
      <c r="BH479" t="s">
        <v>104</v>
      </c>
      <c r="BI479">
        <v>9</v>
      </c>
      <c r="BJ479" t="s">
        <v>107</v>
      </c>
      <c r="BK479">
        <v>1</v>
      </c>
      <c r="BL479" t="s">
        <v>97</v>
      </c>
      <c r="BM479" t="s">
        <v>156</v>
      </c>
      <c r="BN479">
        <v>2006</v>
      </c>
      <c r="BO479" t="s">
        <v>157</v>
      </c>
      <c r="BP479">
        <v>3</v>
      </c>
      <c r="BQ479">
        <v>694</v>
      </c>
      <c r="BR479" t="s">
        <v>98</v>
      </c>
      <c r="BS479" t="s">
        <v>98</v>
      </c>
      <c r="BT479" t="s">
        <v>105</v>
      </c>
      <c r="BU479">
        <v>414</v>
      </c>
      <c r="BV479">
        <v>84</v>
      </c>
      <c r="BW479">
        <v>0</v>
      </c>
      <c r="BX479">
        <v>0</v>
      </c>
      <c r="BY479">
        <v>0</v>
      </c>
      <c r="BZ479">
        <v>0</v>
      </c>
      <c r="CA479" t="s">
        <v>83</v>
      </c>
      <c r="CB479" t="s">
        <v>83</v>
      </c>
      <c r="CC479" t="s">
        <v>83</v>
      </c>
      <c r="CD479">
        <v>0</v>
      </c>
      <c r="CE479">
        <v>3</v>
      </c>
      <c r="CF479">
        <v>2007</v>
      </c>
      <c r="CG479" t="str">
        <f t="shared" si="55"/>
        <v>3/2007</v>
      </c>
      <c r="CH479" t="s">
        <v>110</v>
      </c>
      <c r="CI479" t="s">
        <v>111</v>
      </c>
      <c r="CJ479" s="1">
        <v>380000</v>
      </c>
    </row>
    <row r="480" spans="1:88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 t="str">
        <f t="shared" si="51"/>
        <v>2000's</v>
      </c>
      <c r="V480">
        <v>2008</v>
      </c>
      <c r="W480">
        <f t="shared" si="49"/>
        <v>1</v>
      </c>
      <c r="X480" t="str">
        <f t="shared" si="50"/>
        <v>Y</v>
      </c>
      <c r="Y480" t="str">
        <f t="shared" si="52"/>
        <v>Y</v>
      </c>
      <c r="Z480" t="str">
        <f t="shared" si="53"/>
        <v>Y</v>
      </c>
      <c r="AA480" t="str">
        <f t="shared" si="54"/>
        <v>Y</v>
      </c>
      <c r="AB480" t="s">
        <v>152</v>
      </c>
      <c r="AC480" t="s">
        <v>94</v>
      </c>
      <c r="AD480" t="s">
        <v>95</v>
      </c>
      <c r="AE480" t="s">
        <v>95</v>
      </c>
      <c r="AF480" t="s">
        <v>137</v>
      </c>
      <c r="AG480">
        <v>336</v>
      </c>
      <c r="AH480" t="s">
        <v>97</v>
      </c>
      <c r="AI480" t="s">
        <v>98</v>
      </c>
      <c r="AJ480" t="s">
        <v>99</v>
      </c>
      <c r="AK480" t="s">
        <v>104</v>
      </c>
      <c r="AL480" t="s">
        <v>98</v>
      </c>
      <c r="AM480" t="s">
        <v>97</v>
      </c>
      <c r="AN480" t="s">
        <v>101</v>
      </c>
      <c r="AO480">
        <v>1288</v>
      </c>
      <c r="AP480" t="s">
        <v>102</v>
      </c>
      <c r="AQ480">
        <v>0</v>
      </c>
      <c r="AR480">
        <v>417</v>
      </c>
      <c r="AS480">
        <v>1705</v>
      </c>
      <c r="AT480" t="s">
        <v>103</v>
      </c>
      <c r="AU480" t="s">
        <v>104</v>
      </c>
      <c r="AV480" t="s">
        <v>105</v>
      </c>
      <c r="AW480" t="s">
        <v>106</v>
      </c>
      <c r="AX480">
        <v>1718</v>
      </c>
      <c r="AY480">
        <v>0</v>
      </c>
      <c r="AZ480">
        <v>0</v>
      </c>
      <c r="BA480">
        <v>1718</v>
      </c>
      <c r="BB480">
        <v>1</v>
      </c>
      <c r="BC480">
        <v>0</v>
      </c>
      <c r="BD480">
        <v>2</v>
      </c>
      <c r="BE480">
        <v>0</v>
      </c>
      <c r="BF480">
        <v>3</v>
      </c>
      <c r="BG480">
        <v>1</v>
      </c>
      <c r="BH480" t="s">
        <v>97</v>
      </c>
      <c r="BI480">
        <v>7</v>
      </c>
      <c r="BJ480" t="s">
        <v>107</v>
      </c>
      <c r="BK480">
        <v>1</v>
      </c>
      <c r="BL480" t="s">
        <v>97</v>
      </c>
      <c r="BM480" t="s">
        <v>108</v>
      </c>
      <c r="BN480">
        <v>2007</v>
      </c>
      <c r="BO480" t="s">
        <v>109</v>
      </c>
      <c r="BP480">
        <v>3</v>
      </c>
      <c r="BQ480">
        <v>826</v>
      </c>
      <c r="BR480" t="s">
        <v>98</v>
      </c>
      <c r="BS480" t="s">
        <v>98</v>
      </c>
      <c r="BT480" t="s">
        <v>105</v>
      </c>
      <c r="BU480">
        <v>208</v>
      </c>
      <c r="BV480">
        <v>44</v>
      </c>
      <c r="BW480">
        <v>0</v>
      </c>
      <c r="BX480">
        <v>0</v>
      </c>
      <c r="BY480">
        <v>0</v>
      </c>
      <c r="BZ480">
        <v>0</v>
      </c>
      <c r="CA480" t="s">
        <v>83</v>
      </c>
      <c r="CB480" t="s">
        <v>83</v>
      </c>
      <c r="CC480" t="s">
        <v>83</v>
      </c>
      <c r="CD480">
        <v>0</v>
      </c>
      <c r="CE480">
        <v>9</v>
      </c>
      <c r="CF480">
        <v>2009</v>
      </c>
      <c r="CG480" t="str">
        <f t="shared" si="55"/>
        <v>9/2009</v>
      </c>
      <c r="CH480" t="s">
        <v>110</v>
      </c>
      <c r="CI480" t="s">
        <v>111</v>
      </c>
      <c r="CJ480" s="1">
        <v>297000</v>
      </c>
    </row>
    <row r="481" spans="1:88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 t="str">
        <f t="shared" si="51"/>
        <v>30's</v>
      </c>
      <c r="V481">
        <v>2000</v>
      </c>
      <c r="W481">
        <f t="shared" si="49"/>
        <v>63</v>
      </c>
      <c r="X481" t="str">
        <f t="shared" si="50"/>
        <v>Y</v>
      </c>
      <c r="Y481" t="str">
        <f t="shared" si="52"/>
        <v>N</v>
      </c>
      <c r="Z481" t="str">
        <f t="shared" si="53"/>
        <v>Y</v>
      </c>
      <c r="AA481" t="str">
        <f t="shared" si="54"/>
        <v>Y</v>
      </c>
      <c r="AB481" t="s">
        <v>152</v>
      </c>
      <c r="AC481" t="s">
        <v>94</v>
      </c>
      <c r="AD481" t="s">
        <v>203</v>
      </c>
      <c r="AE481" t="s">
        <v>203</v>
      </c>
      <c r="AF481" t="s">
        <v>207</v>
      </c>
      <c r="AG481">
        <v>435</v>
      </c>
      <c r="AH481" t="s">
        <v>98</v>
      </c>
      <c r="AI481" t="s">
        <v>98</v>
      </c>
      <c r="AJ481" t="s">
        <v>126</v>
      </c>
      <c r="AK481" t="s">
        <v>147</v>
      </c>
      <c r="AL481" t="s">
        <v>98</v>
      </c>
      <c r="AM481" t="s">
        <v>100</v>
      </c>
      <c r="AN481" t="s">
        <v>153</v>
      </c>
      <c r="AO481">
        <v>168</v>
      </c>
      <c r="AP481" t="s">
        <v>102</v>
      </c>
      <c r="AQ481">
        <v>0</v>
      </c>
      <c r="AR481">
        <v>739</v>
      </c>
      <c r="AS481">
        <v>907</v>
      </c>
      <c r="AT481" t="s">
        <v>103</v>
      </c>
      <c r="AU481" t="s">
        <v>98</v>
      </c>
      <c r="AV481" t="s">
        <v>105</v>
      </c>
      <c r="AW481" t="s">
        <v>106</v>
      </c>
      <c r="AX481">
        <v>1131</v>
      </c>
      <c r="AY481">
        <v>0</v>
      </c>
      <c r="AZ481">
        <v>0</v>
      </c>
      <c r="BA481">
        <v>1131</v>
      </c>
      <c r="BB481">
        <v>0</v>
      </c>
      <c r="BC481">
        <v>0</v>
      </c>
      <c r="BD481">
        <v>1</v>
      </c>
      <c r="BE481">
        <v>0</v>
      </c>
      <c r="BF481">
        <v>2</v>
      </c>
      <c r="BG481">
        <v>1</v>
      </c>
      <c r="BH481" t="s">
        <v>98</v>
      </c>
      <c r="BI481">
        <v>7</v>
      </c>
      <c r="BJ481" t="s">
        <v>107</v>
      </c>
      <c r="BK481">
        <v>0</v>
      </c>
      <c r="BL481" t="s">
        <v>83</v>
      </c>
      <c r="BM481" t="s">
        <v>127</v>
      </c>
      <c r="BN481">
        <v>1995</v>
      </c>
      <c r="BO481" t="s">
        <v>102</v>
      </c>
      <c r="BP481">
        <v>2</v>
      </c>
      <c r="BQ481">
        <v>672</v>
      </c>
      <c r="BR481" t="s">
        <v>98</v>
      </c>
      <c r="BS481" t="s">
        <v>98</v>
      </c>
      <c r="BT481" t="s">
        <v>105</v>
      </c>
      <c r="BU481">
        <v>0</v>
      </c>
      <c r="BV481">
        <v>72</v>
      </c>
      <c r="BW481">
        <v>0</v>
      </c>
      <c r="BX481">
        <v>0</v>
      </c>
      <c r="BY481">
        <v>0</v>
      </c>
      <c r="BZ481">
        <v>0</v>
      </c>
      <c r="CA481" t="s">
        <v>83</v>
      </c>
      <c r="CB481" t="s">
        <v>134</v>
      </c>
      <c r="CC481" t="s">
        <v>83</v>
      </c>
      <c r="CD481">
        <v>0</v>
      </c>
      <c r="CE481">
        <v>3</v>
      </c>
      <c r="CF481">
        <v>2007</v>
      </c>
      <c r="CG481" t="str">
        <f t="shared" si="55"/>
        <v>3/2007</v>
      </c>
      <c r="CH481" t="s">
        <v>110</v>
      </c>
      <c r="CI481" t="s">
        <v>210</v>
      </c>
      <c r="CJ481" s="1">
        <v>89471</v>
      </c>
    </row>
    <row r="482" spans="1:88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 t="str">
        <f t="shared" si="51"/>
        <v>2000's</v>
      </c>
      <c r="V482">
        <v>2005</v>
      </c>
      <c r="W482">
        <f t="shared" si="49"/>
        <v>1</v>
      </c>
      <c r="X482" t="str">
        <f t="shared" si="50"/>
        <v>Y</v>
      </c>
      <c r="Y482" t="str">
        <f t="shared" si="52"/>
        <v>Y</v>
      </c>
      <c r="Z482" t="str">
        <f t="shared" si="53"/>
        <v>Y</v>
      </c>
      <c r="AA482" t="str">
        <f t="shared" si="54"/>
        <v>Y</v>
      </c>
      <c r="AB482" t="s">
        <v>152</v>
      </c>
      <c r="AC482" t="s">
        <v>94</v>
      </c>
      <c r="AD482" t="s">
        <v>95</v>
      </c>
      <c r="AE482" t="s">
        <v>95</v>
      </c>
      <c r="AF482" t="s">
        <v>96</v>
      </c>
      <c r="AG482">
        <v>378</v>
      </c>
      <c r="AH482" t="s">
        <v>97</v>
      </c>
      <c r="AI482" t="s">
        <v>98</v>
      </c>
      <c r="AJ482" t="s">
        <v>99</v>
      </c>
      <c r="AK482" t="s">
        <v>104</v>
      </c>
      <c r="AL482" t="s">
        <v>98</v>
      </c>
      <c r="AM482" t="s">
        <v>97</v>
      </c>
      <c r="AN482" t="s">
        <v>101</v>
      </c>
      <c r="AO482">
        <v>1261</v>
      </c>
      <c r="AP482" t="s">
        <v>102</v>
      </c>
      <c r="AQ482">
        <v>0</v>
      </c>
      <c r="AR482">
        <v>572</v>
      </c>
      <c r="AS482">
        <v>1833</v>
      </c>
      <c r="AT482" t="s">
        <v>103</v>
      </c>
      <c r="AU482" t="s">
        <v>104</v>
      </c>
      <c r="AV482" t="s">
        <v>105</v>
      </c>
      <c r="AW482" t="s">
        <v>106</v>
      </c>
      <c r="AX482">
        <v>1850</v>
      </c>
      <c r="AY482">
        <v>0</v>
      </c>
      <c r="AZ482">
        <v>0</v>
      </c>
      <c r="BA482">
        <v>1850</v>
      </c>
      <c r="BB482">
        <v>1</v>
      </c>
      <c r="BC482">
        <v>0</v>
      </c>
      <c r="BD482">
        <v>2</v>
      </c>
      <c r="BE482">
        <v>0</v>
      </c>
      <c r="BF482">
        <v>3</v>
      </c>
      <c r="BG482">
        <v>1</v>
      </c>
      <c r="BH482" t="s">
        <v>97</v>
      </c>
      <c r="BI482">
        <v>8</v>
      </c>
      <c r="BJ482" t="s">
        <v>107</v>
      </c>
      <c r="BK482">
        <v>1</v>
      </c>
      <c r="BL482" t="s">
        <v>97</v>
      </c>
      <c r="BM482" t="s">
        <v>108</v>
      </c>
      <c r="BN482">
        <v>2004</v>
      </c>
      <c r="BO482" t="s">
        <v>157</v>
      </c>
      <c r="BP482">
        <v>3</v>
      </c>
      <c r="BQ482">
        <v>772</v>
      </c>
      <c r="BR482" t="s">
        <v>98</v>
      </c>
      <c r="BS482" t="s">
        <v>98</v>
      </c>
      <c r="BT482" t="s">
        <v>105</v>
      </c>
      <c r="BU482">
        <v>519</v>
      </c>
      <c r="BV482">
        <v>112</v>
      </c>
      <c r="BW482">
        <v>0</v>
      </c>
      <c r="BX482">
        <v>0</v>
      </c>
      <c r="BY482">
        <v>0</v>
      </c>
      <c r="BZ482">
        <v>0</v>
      </c>
      <c r="CA482" t="s">
        <v>83</v>
      </c>
      <c r="CB482" t="s">
        <v>83</v>
      </c>
      <c r="CC482" t="s">
        <v>83</v>
      </c>
      <c r="CD482">
        <v>0</v>
      </c>
      <c r="CE482">
        <v>3</v>
      </c>
      <c r="CF482">
        <v>2006</v>
      </c>
      <c r="CG482" t="str">
        <f t="shared" si="55"/>
        <v>3/2006</v>
      </c>
      <c r="CH482" t="s">
        <v>110</v>
      </c>
      <c r="CI482" t="s">
        <v>111</v>
      </c>
      <c r="CJ482" s="1">
        <v>326000</v>
      </c>
    </row>
    <row r="483" spans="1:88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 t="str">
        <f t="shared" si="51"/>
        <v>2000's</v>
      </c>
      <c r="V483">
        <v>2004</v>
      </c>
      <c r="W483">
        <f t="shared" si="49"/>
        <v>1</v>
      </c>
      <c r="X483" t="str">
        <f t="shared" si="50"/>
        <v>Y</v>
      </c>
      <c r="Y483" t="str">
        <f t="shared" si="52"/>
        <v>N</v>
      </c>
      <c r="Z483" t="str">
        <f t="shared" si="53"/>
        <v>Y</v>
      </c>
      <c r="AA483" t="str">
        <f t="shared" si="54"/>
        <v>Y</v>
      </c>
      <c r="AB483" t="s">
        <v>152</v>
      </c>
      <c r="AC483" t="s">
        <v>94</v>
      </c>
      <c r="AD483" t="s">
        <v>95</v>
      </c>
      <c r="AE483" t="s">
        <v>95</v>
      </c>
      <c r="AF483" t="s">
        <v>96</v>
      </c>
      <c r="AG483">
        <v>562</v>
      </c>
      <c r="AH483" t="s">
        <v>97</v>
      </c>
      <c r="AI483" t="s">
        <v>98</v>
      </c>
      <c r="AJ483" t="s">
        <v>99</v>
      </c>
      <c r="AK483" t="s">
        <v>104</v>
      </c>
      <c r="AL483" t="s">
        <v>98</v>
      </c>
      <c r="AM483" t="s">
        <v>97</v>
      </c>
      <c r="AN483" t="s">
        <v>101</v>
      </c>
      <c r="AO483">
        <v>1567</v>
      </c>
      <c r="AP483" t="s">
        <v>102</v>
      </c>
      <c r="AQ483">
        <v>0</v>
      </c>
      <c r="AR483">
        <v>225</v>
      </c>
      <c r="AS483">
        <v>1792</v>
      </c>
      <c r="AT483" t="s">
        <v>103</v>
      </c>
      <c r="AU483" t="s">
        <v>104</v>
      </c>
      <c r="AV483" t="s">
        <v>105</v>
      </c>
      <c r="AW483" t="s">
        <v>106</v>
      </c>
      <c r="AX483">
        <v>1792</v>
      </c>
      <c r="AY483">
        <v>0</v>
      </c>
      <c r="AZ483">
        <v>0</v>
      </c>
      <c r="BA483">
        <v>1792</v>
      </c>
      <c r="BB483">
        <v>1</v>
      </c>
      <c r="BC483">
        <v>0</v>
      </c>
      <c r="BD483">
        <v>2</v>
      </c>
      <c r="BE483">
        <v>0</v>
      </c>
      <c r="BF483">
        <v>2</v>
      </c>
      <c r="BG483">
        <v>1</v>
      </c>
      <c r="BH483" t="s">
        <v>104</v>
      </c>
      <c r="BI483">
        <v>6</v>
      </c>
      <c r="BJ483" t="s">
        <v>107</v>
      </c>
      <c r="BK483">
        <v>1</v>
      </c>
      <c r="BL483" t="s">
        <v>97</v>
      </c>
      <c r="BM483" t="s">
        <v>108</v>
      </c>
      <c r="BN483">
        <v>2003</v>
      </c>
      <c r="BO483" t="s">
        <v>157</v>
      </c>
      <c r="BP483">
        <v>3</v>
      </c>
      <c r="BQ483">
        <v>874</v>
      </c>
      <c r="BR483" t="s">
        <v>98</v>
      </c>
      <c r="BS483" t="s">
        <v>98</v>
      </c>
      <c r="BT483" t="s">
        <v>105</v>
      </c>
      <c r="BU483">
        <v>206</v>
      </c>
      <c r="BV483">
        <v>49</v>
      </c>
      <c r="BW483">
        <v>0</v>
      </c>
      <c r="BX483">
        <v>0</v>
      </c>
      <c r="BY483">
        <v>0</v>
      </c>
      <c r="BZ483">
        <v>0</v>
      </c>
      <c r="CA483" t="s">
        <v>83</v>
      </c>
      <c r="CB483" t="s">
        <v>83</v>
      </c>
      <c r="CC483" t="s">
        <v>83</v>
      </c>
      <c r="CD483">
        <v>0</v>
      </c>
      <c r="CE483">
        <v>8</v>
      </c>
      <c r="CF483">
        <v>2006</v>
      </c>
      <c r="CG483" t="str">
        <f t="shared" si="55"/>
        <v>8/2006</v>
      </c>
      <c r="CH483" t="s">
        <v>110</v>
      </c>
      <c r="CI483" t="s">
        <v>111</v>
      </c>
      <c r="CJ483" s="1">
        <v>374000</v>
      </c>
    </row>
    <row r="484" spans="1:88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 t="str">
        <f t="shared" si="51"/>
        <v>10's</v>
      </c>
      <c r="V484">
        <v>2005</v>
      </c>
      <c r="W484">
        <f t="shared" si="49"/>
        <v>90</v>
      </c>
      <c r="X484" t="str">
        <f t="shared" si="50"/>
        <v>Y</v>
      </c>
      <c r="Y484" t="str">
        <f t="shared" si="52"/>
        <v>Y</v>
      </c>
      <c r="Z484" t="str">
        <f t="shared" si="53"/>
        <v>Y</v>
      </c>
      <c r="AA484" t="str">
        <f t="shared" si="54"/>
        <v>Y</v>
      </c>
      <c r="AB484" t="s">
        <v>93</v>
      </c>
      <c r="AC484" t="s">
        <v>94</v>
      </c>
      <c r="AD484" t="s">
        <v>203</v>
      </c>
      <c r="AE484" t="s">
        <v>203</v>
      </c>
      <c r="AF484" t="s">
        <v>117</v>
      </c>
      <c r="AG484">
        <v>0</v>
      </c>
      <c r="AH484" t="s">
        <v>97</v>
      </c>
      <c r="AI484" t="s">
        <v>98</v>
      </c>
      <c r="AJ484" t="s">
        <v>99</v>
      </c>
      <c r="AK484" t="s">
        <v>98</v>
      </c>
      <c r="AL484" t="s">
        <v>98</v>
      </c>
      <c r="AM484" t="s">
        <v>100</v>
      </c>
      <c r="AN484" t="s">
        <v>119</v>
      </c>
      <c r="AO484">
        <v>299</v>
      </c>
      <c r="AP484" t="s">
        <v>102</v>
      </c>
      <c r="AQ484">
        <v>0</v>
      </c>
      <c r="AR484">
        <v>611</v>
      </c>
      <c r="AS484">
        <v>910</v>
      </c>
      <c r="AT484" t="s">
        <v>103</v>
      </c>
      <c r="AU484" t="s">
        <v>104</v>
      </c>
      <c r="AV484" t="s">
        <v>105</v>
      </c>
      <c r="AW484" t="s">
        <v>106</v>
      </c>
      <c r="AX484">
        <v>916</v>
      </c>
      <c r="AY484">
        <v>910</v>
      </c>
      <c r="AZ484">
        <v>0</v>
      </c>
      <c r="BA484">
        <v>1826</v>
      </c>
      <c r="BB484">
        <v>1</v>
      </c>
      <c r="BC484">
        <v>0</v>
      </c>
      <c r="BD484">
        <v>1</v>
      </c>
      <c r="BE484">
        <v>1</v>
      </c>
      <c r="BF484">
        <v>4</v>
      </c>
      <c r="BG484">
        <v>1</v>
      </c>
      <c r="BH484" t="s">
        <v>104</v>
      </c>
      <c r="BI484">
        <v>7</v>
      </c>
      <c r="BJ484" t="s">
        <v>224</v>
      </c>
      <c r="BK484">
        <v>1</v>
      </c>
      <c r="BL484" t="s">
        <v>97</v>
      </c>
      <c r="BM484" t="s">
        <v>108</v>
      </c>
      <c r="BN484">
        <v>1915</v>
      </c>
      <c r="BO484" t="s">
        <v>102</v>
      </c>
      <c r="BP484">
        <v>1</v>
      </c>
      <c r="BQ484">
        <v>164</v>
      </c>
      <c r="BR484" t="s">
        <v>147</v>
      </c>
      <c r="BS484" t="s">
        <v>147</v>
      </c>
      <c r="BT484" t="s">
        <v>105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 t="s">
        <v>83</v>
      </c>
      <c r="CB484" t="s">
        <v>83</v>
      </c>
      <c r="CC484" t="s">
        <v>83</v>
      </c>
      <c r="CD484">
        <v>0</v>
      </c>
      <c r="CE484">
        <v>6</v>
      </c>
      <c r="CF484">
        <v>2009</v>
      </c>
      <c r="CG484" t="str">
        <f t="shared" si="55"/>
        <v>6/2009</v>
      </c>
      <c r="CH484" t="s">
        <v>110</v>
      </c>
      <c r="CI484" t="s">
        <v>111</v>
      </c>
      <c r="CJ484" s="1">
        <v>155000</v>
      </c>
    </row>
    <row r="485" spans="1:88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 t="str">
        <f t="shared" si="51"/>
        <v>90's</v>
      </c>
      <c r="V485">
        <v>1998</v>
      </c>
      <c r="W485">
        <f t="shared" si="49"/>
        <v>0</v>
      </c>
      <c r="X485" t="str">
        <f t="shared" si="50"/>
        <v>N</v>
      </c>
      <c r="Y485" t="str">
        <f t="shared" si="52"/>
        <v>N</v>
      </c>
      <c r="Z485" t="str">
        <f t="shared" si="53"/>
        <v>N</v>
      </c>
      <c r="AA485" t="str">
        <f t="shared" si="54"/>
        <v>Y</v>
      </c>
      <c r="AB485" t="s">
        <v>152</v>
      </c>
      <c r="AC485" t="s">
        <v>94</v>
      </c>
      <c r="AD485" t="s">
        <v>95</v>
      </c>
      <c r="AE485" t="s">
        <v>95</v>
      </c>
      <c r="AF485" t="s">
        <v>96</v>
      </c>
      <c r="AG485">
        <v>116</v>
      </c>
      <c r="AH485" t="s">
        <v>98</v>
      </c>
      <c r="AI485" t="s">
        <v>98</v>
      </c>
      <c r="AJ485" t="s">
        <v>99</v>
      </c>
      <c r="AK485" t="s">
        <v>104</v>
      </c>
      <c r="AL485" t="s">
        <v>98</v>
      </c>
      <c r="AM485" t="s">
        <v>100</v>
      </c>
      <c r="AN485" t="s">
        <v>101</v>
      </c>
      <c r="AO485">
        <v>897</v>
      </c>
      <c r="AP485" t="s">
        <v>102</v>
      </c>
      <c r="AQ485">
        <v>0</v>
      </c>
      <c r="AR485">
        <v>319</v>
      </c>
      <c r="AS485">
        <v>1216</v>
      </c>
      <c r="AT485" t="s">
        <v>103</v>
      </c>
      <c r="AU485" t="s">
        <v>104</v>
      </c>
      <c r="AV485" t="s">
        <v>105</v>
      </c>
      <c r="AW485" t="s">
        <v>106</v>
      </c>
      <c r="AX485">
        <v>1216</v>
      </c>
      <c r="AY485">
        <v>0</v>
      </c>
      <c r="AZ485">
        <v>0</v>
      </c>
      <c r="BA485">
        <v>1216</v>
      </c>
      <c r="BB485">
        <v>1</v>
      </c>
      <c r="BC485">
        <v>0</v>
      </c>
      <c r="BD485">
        <v>2</v>
      </c>
      <c r="BE485">
        <v>0</v>
      </c>
      <c r="BF485">
        <v>2</v>
      </c>
      <c r="BG485">
        <v>1</v>
      </c>
      <c r="BH485" t="s">
        <v>98</v>
      </c>
      <c r="BI485">
        <v>5</v>
      </c>
      <c r="BJ485" t="s">
        <v>107</v>
      </c>
      <c r="BK485">
        <v>0</v>
      </c>
      <c r="BL485" t="s">
        <v>83</v>
      </c>
      <c r="BM485" t="s">
        <v>108</v>
      </c>
      <c r="BN485">
        <v>1998</v>
      </c>
      <c r="BO485" t="s">
        <v>102</v>
      </c>
      <c r="BP485">
        <v>2</v>
      </c>
      <c r="BQ485">
        <v>402</v>
      </c>
      <c r="BR485" t="s">
        <v>98</v>
      </c>
      <c r="BS485" t="s">
        <v>98</v>
      </c>
      <c r="BT485" t="s">
        <v>105</v>
      </c>
      <c r="BU485">
        <v>0</v>
      </c>
      <c r="BV485">
        <v>125</v>
      </c>
      <c r="BW485">
        <v>0</v>
      </c>
      <c r="BX485">
        <v>0</v>
      </c>
      <c r="BY485">
        <v>0</v>
      </c>
      <c r="BZ485">
        <v>0</v>
      </c>
      <c r="CA485" t="s">
        <v>83</v>
      </c>
      <c r="CB485" t="s">
        <v>83</v>
      </c>
      <c r="CC485" t="s">
        <v>83</v>
      </c>
      <c r="CD485">
        <v>0</v>
      </c>
      <c r="CE485">
        <v>5</v>
      </c>
      <c r="CF485">
        <v>2006</v>
      </c>
      <c r="CG485" t="str">
        <f t="shared" si="55"/>
        <v>5/2006</v>
      </c>
      <c r="CH485" t="s">
        <v>110</v>
      </c>
      <c r="CI485" t="s">
        <v>111</v>
      </c>
      <c r="CJ485" s="1">
        <v>164000</v>
      </c>
    </row>
    <row r="486" spans="1:88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 t="str">
        <f t="shared" si="51"/>
        <v>60's</v>
      </c>
      <c r="V486">
        <v>2001</v>
      </c>
      <c r="W486">
        <f t="shared" si="49"/>
        <v>39</v>
      </c>
      <c r="X486" t="str">
        <f t="shared" si="50"/>
        <v>Y</v>
      </c>
      <c r="Y486" t="str">
        <f t="shared" si="52"/>
        <v>N</v>
      </c>
      <c r="Z486" t="str">
        <f t="shared" si="53"/>
        <v>Y</v>
      </c>
      <c r="AA486" t="str">
        <f t="shared" si="54"/>
        <v>Y</v>
      </c>
      <c r="AB486" t="s">
        <v>93</v>
      </c>
      <c r="AC486" t="s">
        <v>94</v>
      </c>
      <c r="AD486" t="s">
        <v>140</v>
      </c>
      <c r="AE486" t="s">
        <v>161</v>
      </c>
      <c r="AF486" t="s">
        <v>117</v>
      </c>
      <c r="AG486">
        <v>0</v>
      </c>
      <c r="AH486" t="s">
        <v>98</v>
      </c>
      <c r="AI486" t="s">
        <v>97</v>
      </c>
      <c r="AJ486" t="s">
        <v>118</v>
      </c>
      <c r="AK486" t="s">
        <v>98</v>
      </c>
      <c r="AL486" t="s">
        <v>98</v>
      </c>
      <c r="AM486" t="s">
        <v>100</v>
      </c>
      <c r="AN486" t="s">
        <v>119</v>
      </c>
      <c r="AO486">
        <v>588</v>
      </c>
      <c r="AP486" t="s">
        <v>102</v>
      </c>
      <c r="AQ486">
        <v>0</v>
      </c>
      <c r="AR486">
        <v>411</v>
      </c>
      <c r="AS486">
        <v>999</v>
      </c>
      <c r="AT486" t="s">
        <v>103</v>
      </c>
      <c r="AU486" t="s">
        <v>97</v>
      </c>
      <c r="AV486" t="s">
        <v>105</v>
      </c>
      <c r="AW486" t="s">
        <v>106</v>
      </c>
      <c r="AX486">
        <v>999</v>
      </c>
      <c r="AY486">
        <v>0</v>
      </c>
      <c r="AZ486">
        <v>0</v>
      </c>
      <c r="BA486">
        <v>999</v>
      </c>
      <c r="BB486">
        <v>1</v>
      </c>
      <c r="BC486">
        <v>0</v>
      </c>
      <c r="BD486">
        <v>1</v>
      </c>
      <c r="BE486">
        <v>0</v>
      </c>
      <c r="BF486">
        <v>3</v>
      </c>
      <c r="BG486">
        <v>1</v>
      </c>
      <c r="BH486" t="s">
        <v>97</v>
      </c>
      <c r="BI486">
        <v>6</v>
      </c>
      <c r="BJ486" t="s">
        <v>107</v>
      </c>
      <c r="BK486">
        <v>0</v>
      </c>
      <c r="BL486" t="s">
        <v>83</v>
      </c>
      <c r="BM486" t="s">
        <v>127</v>
      </c>
      <c r="BN486">
        <v>1963</v>
      </c>
      <c r="BO486" t="s">
        <v>102</v>
      </c>
      <c r="BP486">
        <v>1</v>
      </c>
      <c r="BQ486">
        <v>264</v>
      </c>
      <c r="BR486" t="s">
        <v>98</v>
      </c>
      <c r="BS486" t="s">
        <v>98</v>
      </c>
      <c r="BT486" t="s">
        <v>105</v>
      </c>
      <c r="BU486">
        <v>0</v>
      </c>
      <c r="BV486">
        <v>132</v>
      </c>
      <c r="BW486">
        <v>0</v>
      </c>
      <c r="BX486">
        <v>0</v>
      </c>
      <c r="BY486">
        <v>0</v>
      </c>
      <c r="BZ486">
        <v>0</v>
      </c>
      <c r="CA486" t="s">
        <v>83</v>
      </c>
      <c r="CB486" t="s">
        <v>83</v>
      </c>
      <c r="CC486" t="s">
        <v>83</v>
      </c>
      <c r="CD486">
        <v>0</v>
      </c>
      <c r="CE486">
        <v>3</v>
      </c>
      <c r="CF486">
        <v>2007</v>
      </c>
      <c r="CG486" t="str">
        <f t="shared" si="55"/>
        <v>3/2007</v>
      </c>
      <c r="CH486" t="s">
        <v>110</v>
      </c>
      <c r="CI486" t="s">
        <v>111</v>
      </c>
      <c r="CJ486" s="1">
        <v>132500</v>
      </c>
    </row>
    <row r="487" spans="1:88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 t="str">
        <f t="shared" si="51"/>
        <v>50's</v>
      </c>
      <c r="V487">
        <v>2007</v>
      </c>
      <c r="W487">
        <f t="shared" si="49"/>
        <v>57</v>
      </c>
      <c r="X487" t="str">
        <f t="shared" si="50"/>
        <v>Y</v>
      </c>
      <c r="Y487" t="str">
        <f t="shared" si="52"/>
        <v>Y</v>
      </c>
      <c r="Z487" t="str">
        <f t="shared" si="53"/>
        <v>Y</v>
      </c>
      <c r="AA487" t="str">
        <f t="shared" si="54"/>
        <v>Y</v>
      </c>
      <c r="AB487" t="s">
        <v>93</v>
      </c>
      <c r="AC487" t="s">
        <v>94</v>
      </c>
      <c r="AD487" t="s">
        <v>116</v>
      </c>
      <c r="AE487" t="s">
        <v>116</v>
      </c>
      <c r="AF487" t="s">
        <v>117</v>
      </c>
      <c r="AG487">
        <v>0</v>
      </c>
      <c r="AH487" t="s">
        <v>97</v>
      </c>
      <c r="AI487" t="s">
        <v>98</v>
      </c>
      <c r="AJ487" t="s">
        <v>118</v>
      </c>
      <c r="AK487" t="s">
        <v>98</v>
      </c>
      <c r="AL487" t="s">
        <v>98</v>
      </c>
      <c r="AM487" t="s">
        <v>100</v>
      </c>
      <c r="AN487" t="s">
        <v>119</v>
      </c>
      <c r="AO487">
        <v>607</v>
      </c>
      <c r="AP487" t="s">
        <v>102</v>
      </c>
      <c r="AQ487">
        <v>0</v>
      </c>
      <c r="AR487">
        <v>506</v>
      </c>
      <c r="AS487">
        <v>1113</v>
      </c>
      <c r="AT487" t="s">
        <v>103</v>
      </c>
      <c r="AU487" t="s">
        <v>97</v>
      </c>
      <c r="AV487" t="s">
        <v>105</v>
      </c>
      <c r="AW487" t="s">
        <v>106</v>
      </c>
      <c r="AX487">
        <v>1113</v>
      </c>
      <c r="AY487">
        <v>0</v>
      </c>
      <c r="AZ487">
        <v>0</v>
      </c>
      <c r="BA487">
        <v>1113</v>
      </c>
      <c r="BB487">
        <v>0</v>
      </c>
      <c r="BC487">
        <v>0</v>
      </c>
      <c r="BD487">
        <v>1</v>
      </c>
      <c r="BE487">
        <v>0</v>
      </c>
      <c r="BF487">
        <v>3</v>
      </c>
      <c r="BG487">
        <v>1</v>
      </c>
      <c r="BH487" t="s">
        <v>97</v>
      </c>
      <c r="BI487">
        <v>5</v>
      </c>
      <c r="BJ487" t="s">
        <v>107</v>
      </c>
      <c r="BK487">
        <v>1</v>
      </c>
      <c r="BL487" t="s">
        <v>97</v>
      </c>
      <c r="BM487" t="s">
        <v>108</v>
      </c>
      <c r="BN487">
        <v>1950</v>
      </c>
      <c r="BO487" t="s">
        <v>102</v>
      </c>
      <c r="BP487">
        <v>1</v>
      </c>
      <c r="BQ487">
        <v>264</v>
      </c>
      <c r="BR487" t="s">
        <v>98</v>
      </c>
      <c r="BS487" t="s">
        <v>98</v>
      </c>
      <c r="BT487" t="s">
        <v>105</v>
      </c>
      <c r="BU487">
        <v>0</v>
      </c>
      <c r="BV487">
        <v>80</v>
      </c>
      <c r="BW487">
        <v>120</v>
      </c>
      <c r="BX487">
        <v>0</v>
      </c>
      <c r="BY487">
        <v>0</v>
      </c>
      <c r="BZ487">
        <v>0</v>
      </c>
      <c r="CA487" t="s">
        <v>83</v>
      </c>
      <c r="CB487" t="s">
        <v>83</v>
      </c>
      <c r="CC487" t="s">
        <v>83</v>
      </c>
      <c r="CD487">
        <v>0</v>
      </c>
      <c r="CE487">
        <v>7</v>
      </c>
      <c r="CF487">
        <v>2009</v>
      </c>
      <c r="CG487" t="str">
        <f t="shared" si="55"/>
        <v>7/2009</v>
      </c>
      <c r="CH487" t="s">
        <v>110</v>
      </c>
      <c r="CI487" t="s">
        <v>111</v>
      </c>
      <c r="CJ487" s="1">
        <v>147000</v>
      </c>
    </row>
    <row r="488" spans="1:88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 t="str">
        <f t="shared" si="51"/>
        <v>60's</v>
      </c>
      <c r="V488">
        <v>1965</v>
      </c>
      <c r="W488">
        <f t="shared" si="49"/>
        <v>0</v>
      </c>
      <c r="X488" t="str">
        <f t="shared" si="50"/>
        <v>N</v>
      </c>
      <c r="Y488" t="str">
        <f t="shared" si="52"/>
        <v>N</v>
      </c>
      <c r="Z488" t="str">
        <f t="shared" si="53"/>
        <v>N</v>
      </c>
      <c r="AA488" t="str">
        <f t="shared" si="54"/>
        <v>N</v>
      </c>
      <c r="AB488" t="s">
        <v>152</v>
      </c>
      <c r="AC488" t="s">
        <v>94</v>
      </c>
      <c r="AD488" t="s">
        <v>116</v>
      </c>
      <c r="AE488" t="s">
        <v>116</v>
      </c>
      <c r="AF488" t="s">
        <v>96</v>
      </c>
      <c r="AG488">
        <v>168</v>
      </c>
      <c r="AH488" t="s">
        <v>98</v>
      </c>
      <c r="AI488" t="s">
        <v>98</v>
      </c>
      <c r="AJ488" t="s">
        <v>118</v>
      </c>
      <c r="AK488" t="s">
        <v>98</v>
      </c>
      <c r="AL488" t="s">
        <v>98</v>
      </c>
      <c r="AM488" t="s">
        <v>100</v>
      </c>
      <c r="AN488" t="s">
        <v>119</v>
      </c>
      <c r="AO488">
        <v>836</v>
      </c>
      <c r="AP488" t="s">
        <v>102</v>
      </c>
      <c r="AQ488">
        <v>0</v>
      </c>
      <c r="AR488">
        <v>237</v>
      </c>
      <c r="AS488">
        <v>1073</v>
      </c>
      <c r="AT488" t="s">
        <v>103</v>
      </c>
      <c r="AU488" t="s">
        <v>98</v>
      </c>
      <c r="AV488" t="s">
        <v>105</v>
      </c>
      <c r="AW488" t="s">
        <v>106</v>
      </c>
      <c r="AX488">
        <v>1073</v>
      </c>
      <c r="AY488">
        <v>0</v>
      </c>
      <c r="AZ488">
        <v>0</v>
      </c>
      <c r="BA488">
        <v>1073</v>
      </c>
      <c r="BB488">
        <v>1</v>
      </c>
      <c r="BC488">
        <v>0</v>
      </c>
      <c r="BD488">
        <v>1</v>
      </c>
      <c r="BE488">
        <v>1</v>
      </c>
      <c r="BF488">
        <v>3</v>
      </c>
      <c r="BG488">
        <v>1</v>
      </c>
      <c r="BH488" t="s">
        <v>98</v>
      </c>
      <c r="BI488">
        <v>6</v>
      </c>
      <c r="BJ488" t="s">
        <v>107</v>
      </c>
      <c r="BK488">
        <v>0</v>
      </c>
      <c r="BL488" t="s">
        <v>83</v>
      </c>
      <c r="BM488" t="s">
        <v>108</v>
      </c>
      <c r="BN488">
        <v>1965</v>
      </c>
      <c r="BO488" t="s">
        <v>109</v>
      </c>
      <c r="BP488">
        <v>2</v>
      </c>
      <c r="BQ488">
        <v>515</v>
      </c>
      <c r="BR488" t="s">
        <v>98</v>
      </c>
      <c r="BS488" t="s">
        <v>98</v>
      </c>
      <c r="BT488" t="s">
        <v>105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 t="s">
        <v>83</v>
      </c>
      <c r="CB488" t="s">
        <v>83</v>
      </c>
      <c r="CC488" t="s">
        <v>83</v>
      </c>
      <c r="CD488">
        <v>0</v>
      </c>
      <c r="CE488">
        <v>6</v>
      </c>
      <c r="CF488">
        <v>2007</v>
      </c>
      <c r="CG488" t="str">
        <f t="shared" si="55"/>
        <v>6/2007</v>
      </c>
      <c r="CH488" t="s">
        <v>110</v>
      </c>
      <c r="CI488" t="s">
        <v>111</v>
      </c>
      <c r="CJ488" s="1">
        <v>156000</v>
      </c>
    </row>
    <row r="489" spans="1:88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 t="str">
        <f t="shared" si="51"/>
        <v>70's</v>
      </c>
      <c r="V489">
        <v>1971</v>
      </c>
      <c r="W489">
        <f t="shared" si="49"/>
        <v>0</v>
      </c>
      <c r="X489" t="str">
        <f t="shared" si="50"/>
        <v>N</v>
      </c>
      <c r="Y489" t="str">
        <f t="shared" si="52"/>
        <v>N</v>
      </c>
      <c r="Z489" t="str">
        <f t="shared" si="53"/>
        <v>N</v>
      </c>
      <c r="AA489" t="str">
        <f t="shared" si="54"/>
        <v>N</v>
      </c>
      <c r="AB489" t="s">
        <v>93</v>
      </c>
      <c r="AC489" t="s">
        <v>94</v>
      </c>
      <c r="AD489" t="s">
        <v>161</v>
      </c>
      <c r="AE489" t="s">
        <v>161</v>
      </c>
      <c r="AF489" t="s">
        <v>117</v>
      </c>
      <c r="AG489">
        <v>0</v>
      </c>
      <c r="AH489" t="s">
        <v>98</v>
      </c>
      <c r="AI489" t="s">
        <v>98</v>
      </c>
      <c r="AJ489" t="s">
        <v>118</v>
      </c>
      <c r="AK489" t="s">
        <v>97</v>
      </c>
      <c r="AL489" t="s">
        <v>98</v>
      </c>
      <c r="AM489" t="s">
        <v>130</v>
      </c>
      <c r="AN489" t="s">
        <v>119</v>
      </c>
      <c r="AO489">
        <v>998</v>
      </c>
      <c r="AP489" t="s">
        <v>102</v>
      </c>
      <c r="AQ489">
        <v>0</v>
      </c>
      <c r="AR489">
        <v>486</v>
      </c>
      <c r="AS489">
        <v>1484</v>
      </c>
      <c r="AT489" t="s">
        <v>103</v>
      </c>
      <c r="AU489" t="s">
        <v>97</v>
      </c>
      <c r="AV489" t="s">
        <v>105</v>
      </c>
      <c r="AW489" t="s">
        <v>106</v>
      </c>
      <c r="AX489">
        <v>1484</v>
      </c>
      <c r="AY489">
        <v>0</v>
      </c>
      <c r="AZ489">
        <v>0</v>
      </c>
      <c r="BA489">
        <v>1484</v>
      </c>
      <c r="BB489">
        <v>0</v>
      </c>
      <c r="BC489">
        <v>0</v>
      </c>
      <c r="BD489">
        <v>2</v>
      </c>
      <c r="BE489">
        <v>0</v>
      </c>
      <c r="BF489">
        <v>3</v>
      </c>
      <c r="BG489">
        <v>1</v>
      </c>
      <c r="BH489" t="s">
        <v>98</v>
      </c>
      <c r="BI489">
        <v>7</v>
      </c>
      <c r="BJ489" t="s">
        <v>107</v>
      </c>
      <c r="BK489">
        <v>1</v>
      </c>
      <c r="BL489" t="s">
        <v>98</v>
      </c>
      <c r="BM489" t="s">
        <v>108</v>
      </c>
      <c r="BN489">
        <v>1971</v>
      </c>
      <c r="BO489" t="s">
        <v>102</v>
      </c>
      <c r="BP489">
        <v>2</v>
      </c>
      <c r="BQ489">
        <v>487</v>
      </c>
      <c r="BR489" t="s">
        <v>98</v>
      </c>
      <c r="BS489" t="s">
        <v>98</v>
      </c>
      <c r="BT489" t="s">
        <v>105</v>
      </c>
      <c r="BU489">
        <v>224</v>
      </c>
      <c r="BV489">
        <v>0</v>
      </c>
      <c r="BW489">
        <v>0</v>
      </c>
      <c r="BX489">
        <v>0</v>
      </c>
      <c r="BY489">
        <v>180</v>
      </c>
      <c r="BZ489">
        <v>0</v>
      </c>
      <c r="CA489" t="s">
        <v>83</v>
      </c>
      <c r="CB489" t="s">
        <v>83</v>
      </c>
      <c r="CC489" t="s">
        <v>83</v>
      </c>
      <c r="CD489">
        <v>0</v>
      </c>
      <c r="CE489">
        <v>2</v>
      </c>
      <c r="CF489">
        <v>2007</v>
      </c>
      <c r="CG489" t="str">
        <f t="shared" si="55"/>
        <v>2/2007</v>
      </c>
      <c r="CH489" t="s">
        <v>110</v>
      </c>
      <c r="CI489" t="s">
        <v>111</v>
      </c>
      <c r="CJ489" s="1">
        <v>175000</v>
      </c>
    </row>
    <row r="490" spans="1:88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 t="str">
        <f t="shared" si="51"/>
        <v>1900's</v>
      </c>
      <c r="V490">
        <v>1970</v>
      </c>
      <c r="W490">
        <f t="shared" si="49"/>
        <v>70</v>
      </c>
      <c r="X490" t="str">
        <f t="shared" si="50"/>
        <v>Y</v>
      </c>
      <c r="Y490" t="str">
        <f t="shared" si="52"/>
        <v>N</v>
      </c>
      <c r="Z490" t="str">
        <f t="shared" si="53"/>
        <v>N</v>
      </c>
      <c r="AA490" t="str">
        <f t="shared" si="54"/>
        <v>N</v>
      </c>
      <c r="AB490" t="s">
        <v>93</v>
      </c>
      <c r="AC490" t="s">
        <v>94</v>
      </c>
      <c r="AD490" t="s">
        <v>124</v>
      </c>
      <c r="AE490" t="s">
        <v>124</v>
      </c>
      <c r="AF490" t="s">
        <v>117</v>
      </c>
      <c r="AG490">
        <v>0</v>
      </c>
      <c r="AH490" t="s">
        <v>98</v>
      </c>
      <c r="AI490" t="s">
        <v>147</v>
      </c>
      <c r="AJ490" t="s">
        <v>118</v>
      </c>
      <c r="AK490" t="s">
        <v>98</v>
      </c>
      <c r="AL490" t="s">
        <v>147</v>
      </c>
      <c r="AM490" t="s">
        <v>100</v>
      </c>
      <c r="AN490" t="s">
        <v>141</v>
      </c>
      <c r="AO490">
        <v>664</v>
      </c>
      <c r="AP490" t="s">
        <v>102</v>
      </c>
      <c r="AQ490">
        <v>0</v>
      </c>
      <c r="AR490">
        <v>290</v>
      </c>
      <c r="AS490">
        <v>954</v>
      </c>
      <c r="AT490" t="s">
        <v>103</v>
      </c>
      <c r="AU490" t="s">
        <v>98</v>
      </c>
      <c r="AV490" t="s">
        <v>177</v>
      </c>
      <c r="AW490" t="s">
        <v>164</v>
      </c>
      <c r="AX490">
        <v>1766</v>
      </c>
      <c r="AY490">
        <v>648</v>
      </c>
      <c r="AZ490">
        <v>0</v>
      </c>
      <c r="BA490">
        <v>2414</v>
      </c>
      <c r="BB490">
        <v>0</v>
      </c>
      <c r="BC490">
        <v>0</v>
      </c>
      <c r="BD490">
        <v>2</v>
      </c>
      <c r="BE490">
        <v>0</v>
      </c>
      <c r="BF490">
        <v>3</v>
      </c>
      <c r="BG490">
        <v>2</v>
      </c>
      <c r="BH490" t="s">
        <v>98</v>
      </c>
      <c r="BI490">
        <v>10</v>
      </c>
      <c r="BJ490" t="s">
        <v>194</v>
      </c>
      <c r="BK490">
        <v>1</v>
      </c>
      <c r="BL490" t="s">
        <v>97</v>
      </c>
      <c r="BM490" t="s">
        <v>108</v>
      </c>
      <c r="BN490">
        <v>1970</v>
      </c>
      <c r="BO490" t="s">
        <v>102</v>
      </c>
      <c r="BP490">
        <v>2</v>
      </c>
      <c r="BQ490">
        <v>520</v>
      </c>
      <c r="BR490" t="s">
        <v>98</v>
      </c>
      <c r="BS490" t="s">
        <v>147</v>
      </c>
      <c r="BT490" t="s">
        <v>177</v>
      </c>
      <c r="BU490">
        <v>142</v>
      </c>
      <c r="BV490">
        <v>0</v>
      </c>
      <c r="BW490">
        <v>0</v>
      </c>
      <c r="BX490">
        <v>0</v>
      </c>
      <c r="BY490">
        <v>0</v>
      </c>
      <c r="BZ490">
        <v>0</v>
      </c>
      <c r="CA490" t="s">
        <v>83</v>
      </c>
      <c r="CB490" t="s">
        <v>83</v>
      </c>
      <c r="CC490" t="s">
        <v>83</v>
      </c>
      <c r="CD490">
        <v>0</v>
      </c>
      <c r="CE490">
        <v>5</v>
      </c>
      <c r="CF490">
        <v>2006</v>
      </c>
      <c r="CG490" t="str">
        <f t="shared" si="55"/>
        <v>5/2006</v>
      </c>
      <c r="CH490" t="s">
        <v>208</v>
      </c>
      <c r="CI490" t="s">
        <v>111</v>
      </c>
      <c r="CJ490" s="1">
        <v>160000</v>
      </c>
    </row>
    <row r="491" spans="1:88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 t="str">
        <f t="shared" si="51"/>
        <v>70's</v>
      </c>
      <c r="V491">
        <v>2002</v>
      </c>
      <c r="W491">
        <f t="shared" si="49"/>
        <v>32</v>
      </c>
      <c r="X491" t="str">
        <f t="shared" si="50"/>
        <v>Y</v>
      </c>
      <c r="Y491" t="str">
        <f t="shared" si="52"/>
        <v>N</v>
      </c>
      <c r="Z491" t="str">
        <f t="shared" si="53"/>
        <v>Y</v>
      </c>
      <c r="AA491" t="str">
        <f t="shared" si="54"/>
        <v>Y</v>
      </c>
      <c r="AB491" t="s">
        <v>93</v>
      </c>
      <c r="AC491" t="s">
        <v>94</v>
      </c>
      <c r="AD491" t="s">
        <v>180</v>
      </c>
      <c r="AE491" t="s">
        <v>181</v>
      </c>
      <c r="AF491" t="s">
        <v>117</v>
      </c>
      <c r="AG491">
        <v>0</v>
      </c>
      <c r="AH491" t="s">
        <v>98</v>
      </c>
      <c r="AI491" t="s">
        <v>97</v>
      </c>
      <c r="AJ491" t="s">
        <v>118</v>
      </c>
      <c r="AK491" t="s">
        <v>97</v>
      </c>
      <c r="AL491" t="s">
        <v>98</v>
      </c>
      <c r="AM491" t="s">
        <v>130</v>
      </c>
      <c r="AN491" t="s">
        <v>101</v>
      </c>
      <c r="AO491">
        <v>515</v>
      </c>
      <c r="AP491" t="s">
        <v>102</v>
      </c>
      <c r="AQ491">
        <v>0</v>
      </c>
      <c r="AR491">
        <v>115</v>
      </c>
      <c r="AS491">
        <v>630</v>
      </c>
      <c r="AT491" t="s">
        <v>103</v>
      </c>
      <c r="AU491" t="s">
        <v>98</v>
      </c>
      <c r="AV491" t="s">
        <v>105</v>
      </c>
      <c r="AW491" t="s">
        <v>106</v>
      </c>
      <c r="AX491">
        <v>630</v>
      </c>
      <c r="AY491">
        <v>0</v>
      </c>
      <c r="AZ491">
        <v>0</v>
      </c>
      <c r="BA491">
        <v>630</v>
      </c>
      <c r="BB491">
        <v>1</v>
      </c>
      <c r="BC491">
        <v>0</v>
      </c>
      <c r="BD491">
        <v>1</v>
      </c>
      <c r="BE491">
        <v>0</v>
      </c>
      <c r="BF491">
        <v>1</v>
      </c>
      <c r="BG491">
        <v>1</v>
      </c>
      <c r="BH491" t="s">
        <v>97</v>
      </c>
      <c r="BI491">
        <v>3</v>
      </c>
      <c r="BJ491" t="s">
        <v>107</v>
      </c>
      <c r="BK491">
        <v>0</v>
      </c>
      <c r="BL491" t="s">
        <v>83</v>
      </c>
      <c r="BM491" t="s">
        <v>108</v>
      </c>
      <c r="BN491">
        <v>1970</v>
      </c>
      <c r="BO491" t="s">
        <v>102</v>
      </c>
      <c r="BP491">
        <v>1</v>
      </c>
      <c r="BQ491">
        <v>286</v>
      </c>
      <c r="BR491" t="s">
        <v>98</v>
      </c>
      <c r="BS491" t="s">
        <v>98</v>
      </c>
      <c r="BT491" t="s">
        <v>105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 t="s">
        <v>83</v>
      </c>
      <c r="CB491" t="s">
        <v>83</v>
      </c>
      <c r="CC491" t="s">
        <v>83</v>
      </c>
      <c r="CD491">
        <v>0</v>
      </c>
      <c r="CE491">
        <v>5</v>
      </c>
      <c r="CF491">
        <v>2009</v>
      </c>
      <c r="CG491" t="str">
        <f t="shared" si="55"/>
        <v>5/2009</v>
      </c>
      <c r="CH491" t="s">
        <v>110</v>
      </c>
      <c r="CI491" t="s">
        <v>111</v>
      </c>
      <c r="CJ491" s="1">
        <v>86000</v>
      </c>
    </row>
    <row r="492" spans="1:88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 t="str">
        <f t="shared" si="51"/>
        <v>70's</v>
      </c>
      <c r="V492">
        <v>1976</v>
      </c>
      <c r="W492">
        <f t="shared" si="49"/>
        <v>0</v>
      </c>
      <c r="X492" t="str">
        <f t="shared" si="50"/>
        <v>N</v>
      </c>
      <c r="Y492" t="str">
        <f t="shared" si="52"/>
        <v>N</v>
      </c>
      <c r="Z492" t="str">
        <f t="shared" si="53"/>
        <v>N</v>
      </c>
      <c r="AA492" t="str">
        <f t="shared" si="54"/>
        <v>N</v>
      </c>
      <c r="AB492" t="s">
        <v>93</v>
      </c>
      <c r="AC492" t="s">
        <v>94</v>
      </c>
      <c r="AD492" t="s">
        <v>180</v>
      </c>
      <c r="AE492" t="s">
        <v>181</v>
      </c>
      <c r="AF492" t="s">
        <v>117</v>
      </c>
      <c r="AG492">
        <v>0</v>
      </c>
      <c r="AH492" t="s">
        <v>98</v>
      </c>
      <c r="AI492" t="s">
        <v>98</v>
      </c>
      <c r="AJ492" t="s">
        <v>99</v>
      </c>
      <c r="AK492" t="s">
        <v>97</v>
      </c>
      <c r="AL492" t="s">
        <v>98</v>
      </c>
      <c r="AM492" t="s">
        <v>121</v>
      </c>
      <c r="AN492" t="s">
        <v>102</v>
      </c>
      <c r="AO492">
        <v>0</v>
      </c>
      <c r="AP492" t="s">
        <v>102</v>
      </c>
      <c r="AQ492">
        <v>0</v>
      </c>
      <c r="AR492">
        <v>264</v>
      </c>
      <c r="AS492">
        <v>264</v>
      </c>
      <c r="AT492" t="s">
        <v>103</v>
      </c>
      <c r="AU492" t="s">
        <v>98</v>
      </c>
      <c r="AV492" t="s">
        <v>105</v>
      </c>
      <c r="AW492" t="s">
        <v>106</v>
      </c>
      <c r="AX492">
        <v>616</v>
      </c>
      <c r="AY492">
        <v>688</v>
      </c>
      <c r="AZ492">
        <v>0</v>
      </c>
      <c r="BA492">
        <v>1304</v>
      </c>
      <c r="BB492">
        <v>0</v>
      </c>
      <c r="BC492">
        <v>0</v>
      </c>
      <c r="BD492">
        <v>1</v>
      </c>
      <c r="BE492">
        <v>1</v>
      </c>
      <c r="BF492">
        <v>3</v>
      </c>
      <c r="BG492">
        <v>1</v>
      </c>
      <c r="BH492" t="s">
        <v>98</v>
      </c>
      <c r="BI492">
        <v>4</v>
      </c>
      <c r="BJ492" t="s">
        <v>107</v>
      </c>
      <c r="BK492">
        <v>1</v>
      </c>
      <c r="BL492" t="s">
        <v>97</v>
      </c>
      <c r="BM492" t="s">
        <v>156</v>
      </c>
      <c r="BN492">
        <v>1976</v>
      </c>
      <c r="BO492" t="s">
        <v>157</v>
      </c>
      <c r="BP492">
        <v>1</v>
      </c>
      <c r="BQ492">
        <v>336</v>
      </c>
      <c r="BR492" t="s">
        <v>98</v>
      </c>
      <c r="BS492" t="s">
        <v>98</v>
      </c>
      <c r="BT492" t="s">
        <v>105</v>
      </c>
      <c r="BU492">
        <v>141</v>
      </c>
      <c r="BV492">
        <v>24</v>
      </c>
      <c r="BW492">
        <v>0</v>
      </c>
      <c r="BX492">
        <v>0</v>
      </c>
      <c r="BY492">
        <v>0</v>
      </c>
      <c r="BZ492">
        <v>0</v>
      </c>
      <c r="CA492" t="s">
        <v>83</v>
      </c>
      <c r="CB492" t="s">
        <v>83</v>
      </c>
      <c r="CC492" t="s">
        <v>83</v>
      </c>
      <c r="CD492">
        <v>0</v>
      </c>
      <c r="CE492">
        <v>6</v>
      </c>
      <c r="CF492">
        <v>2008</v>
      </c>
      <c r="CG492" t="str">
        <f t="shared" si="55"/>
        <v>6/2008</v>
      </c>
      <c r="CH492" t="s">
        <v>110</v>
      </c>
      <c r="CI492" t="s">
        <v>111</v>
      </c>
      <c r="CJ492" s="1">
        <v>115000</v>
      </c>
    </row>
    <row r="493" spans="1:88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 t="str">
        <f t="shared" si="51"/>
        <v>40's</v>
      </c>
      <c r="V493">
        <v>1950</v>
      </c>
      <c r="W493">
        <f t="shared" si="49"/>
        <v>9</v>
      </c>
      <c r="X493" t="str">
        <f t="shared" si="50"/>
        <v>Y</v>
      </c>
      <c r="Y493" t="str">
        <f t="shared" si="52"/>
        <v>N</v>
      </c>
      <c r="Z493" t="str">
        <f t="shared" si="53"/>
        <v>N</v>
      </c>
      <c r="AA493" t="str">
        <f t="shared" si="54"/>
        <v>N</v>
      </c>
      <c r="AB493" t="s">
        <v>93</v>
      </c>
      <c r="AC493" t="s">
        <v>94</v>
      </c>
      <c r="AD493" t="s">
        <v>124</v>
      </c>
      <c r="AE493" t="s">
        <v>124</v>
      </c>
      <c r="AF493" t="s">
        <v>117</v>
      </c>
      <c r="AG493">
        <v>0</v>
      </c>
      <c r="AH493" t="s">
        <v>98</v>
      </c>
      <c r="AI493" t="s">
        <v>98</v>
      </c>
      <c r="AJ493" t="s">
        <v>118</v>
      </c>
      <c r="AK493" t="s">
        <v>98</v>
      </c>
      <c r="AL493" t="s">
        <v>98</v>
      </c>
      <c r="AM493" t="s">
        <v>100</v>
      </c>
      <c r="AN493" t="s">
        <v>141</v>
      </c>
      <c r="AO493">
        <v>403</v>
      </c>
      <c r="AP493" t="s">
        <v>153</v>
      </c>
      <c r="AQ493">
        <v>165</v>
      </c>
      <c r="AR493">
        <v>238</v>
      </c>
      <c r="AS493">
        <v>806</v>
      </c>
      <c r="AT493" t="s">
        <v>103</v>
      </c>
      <c r="AU493" t="s">
        <v>98</v>
      </c>
      <c r="AV493" t="s">
        <v>105</v>
      </c>
      <c r="AW493" t="s">
        <v>164</v>
      </c>
      <c r="AX493">
        <v>958</v>
      </c>
      <c r="AY493">
        <v>620</v>
      </c>
      <c r="AZ493">
        <v>0</v>
      </c>
      <c r="BA493">
        <v>1578</v>
      </c>
      <c r="BB493">
        <v>1</v>
      </c>
      <c r="BC493">
        <v>0</v>
      </c>
      <c r="BD493">
        <v>1</v>
      </c>
      <c r="BE493">
        <v>0</v>
      </c>
      <c r="BF493">
        <v>3</v>
      </c>
      <c r="BG493">
        <v>1</v>
      </c>
      <c r="BH493" t="s">
        <v>147</v>
      </c>
      <c r="BI493">
        <v>5</v>
      </c>
      <c r="BJ493" t="s">
        <v>107</v>
      </c>
      <c r="BK493">
        <v>2</v>
      </c>
      <c r="BL493" t="s">
        <v>98</v>
      </c>
      <c r="BM493" t="s">
        <v>108</v>
      </c>
      <c r="BN493">
        <v>1941</v>
      </c>
      <c r="BO493" t="s">
        <v>102</v>
      </c>
      <c r="BP493">
        <v>1</v>
      </c>
      <c r="BQ493">
        <v>240</v>
      </c>
      <c r="BR493" t="s">
        <v>98</v>
      </c>
      <c r="BS493" t="s">
        <v>98</v>
      </c>
      <c r="BT493" t="s">
        <v>105</v>
      </c>
      <c r="BU493">
        <v>0</v>
      </c>
      <c r="BV493">
        <v>0</v>
      </c>
      <c r="BW493">
        <v>32</v>
      </c>
      <c r="BX493">
        <v>0</v>
      </c>
      <c r="BY493">
        <v>0</v>
      </c>
      <c r="BZ493">
        <v>0</v>
      </c>
      <c r="CA493" t="s">
        <v>83</v>
      </c>
      <c r="CB493" t="s">
        <v>134</v>
      </c>
      <c r="CC493" t="s">
        <v>83</v>
      </c>
      <c r="CD493">
        <v>0</v>
      </c>
      <c r="CE493">
        <v>8</v>
      </c>
      <c r="CF493">
        <v>2006</v>
      </c>
      <c r="CG493" t="str">
        <f t="shared" si="55"/>
        <v>8/2006</v>
      </c>
      <c r="CH493" t="s">
        <v>110</v>
      </c>
      <c r="CI493" t="s">
        <v>111</v>
      </c>
      <c r="CJ493" s="1">
        <v>133000</v>
      </c>
    </row>
    <row r="494" spans="1:88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 t="str">
        <f t="shared" si="51"/>
        <v>2000's</v>
      </c>
      <c r="V494">
        <v>2006</v>
      </c>
      <c r="W494">
        <f t="shared" si="49"/>
        <v>0</v>
      </c>
      <c r="X494" t="str">
        <f t="shared" si="50"/>
        <v>N</v>
      </c>
      <c r="Y494" t="str">
        <f t="shared" si="52"/>
        <v>Y</v>
      </c>
      <c r="Z494" t="str">
        <f t="shared" si="53"/>
        <v>Y</v>
      </c>
      <c r="AA494" t="str">
        <f t="shared" si="54"/>
        <v>Y</v>
      </c>
      <c r="AB494" t="s">
        <v>93</v>
      </c>
      <c r="AC494" t="s">
        <v>94</v>
      </c>
      <c r="AD494" t="s">
        <v>95</v>
      </c>
      <c r="AE494" t="s">
        <v>95</v>
      </c>
      <c r="AF494" t="s">
        <v>117</v>
      </c>
      <c r="AG494">
        <v>0</v>
      </c>
      <c r="AH494" t="s">
        <v>97</v>
      </c>
      <c r="AI494" t="s">
        <v>98</v>
      </c>
      <c r="AJ494" t="s">
        <v>99</v>
      </c>
      <c r="AK494" t="s">
        <v>97</v>
      </c>
      <c r="AL494" t="s">
        <v>98</v>
      </c>
      <c r="AM494" t="s">
        <v>100</v>
      </c>
      <c r="AN494" t="s">
        <v>102</v>
      </c>
      <c r="AO494">
        <v>0</v>
      </c>
      <c r="AP494" t="s">
        <v>102</v>
      </c>
      <c r="AQ494">
        <v>0</v>
      </c>
      <c r="AR494">
        <v>728</v>
      </c>
      <c r="AS494">
        <v>728</v>
      </c>
      <c r="AT494" t="s">
        <v>103</v>
      </c>
      <c r="AU494" t="s">
        <v>97</v>
      </c>
      <c r="AV494" t="s">
        <v>105</v>
      </c>
      <c r="AW494" t="s">
        <v>106</v>
      </c>
      <c r="AX494">
        <v>728</v>
      </c>
      <c r="AY494">
        <v>728</v>
      </c>
      <c r="AZ494">
        <v>0</v>
      </c>
      <c r="BA494">
        <v>1456</v>
      </c>
      <c r="BB494">
        <v>0</v>
      </c>
      <c r="BC494">
        <v>0</v>
      </c>
      <c r="BD494">
        <v>2</v>
      </c>
      <c r="BE494">
        <v>1</v>
      </c>
      <c r="BF494">
        <v>3</v>
      </c>
      <c r="BG494">
        <v>1</v>
      </c>
      <c r="BH494" t="s">
        <v>98</v>
      </c>
      <c r="BI494">
        <v>8</v>
      </c>
      <c r="BJ494" t="s">
        <v>107</v>
      </c>
      <c r="BK494">
        <v>0</v>
      </c>
      <c r="BL494" t="s">
        <v>83</v>
      </c>
      <c r="BM494" t="s">
        <v>108</v>
      </c>
      <c r="BN494">
        <v>2006</v>
      </c>
      <c r="BO494" t="s">
        <v>109</v>
      </c>
      <c r="BP494">
        <v>2</v>
      </c>
      <c r="BQ494">
        <v>429</v>
      </c>
      <c r="BR494" t="s">
        <v>98</v>
      </c>
      <c r="BS494" t="s">
        <v>98</v>
      </c>
      <c r="BT494" t="s">
        <v>105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 t="s">
        <v>83</v>
      </c>
      <c r="CB494" t="s">
        <v>83</v>
      </c>
      <c r="CC494" t="s">
        <v>83</v>
      </c>
      <c r="CD494">
        <v>0</v>
      </c>
      <c r="CE494">
        <v>5</v>
      </c>
      <c r="CF494">
        <v>2006</v>
      </c>
      <c r="CG494" t="str">
        <f t="shared" si="55"/>
        <v>5/2006</v>
      </c>
      <c r="CH494" t="s">
        <v>158</v>
      </c>
      <c r="CI494" t="s">
        <v>159</v>
      </c>
      <c r="CJ494" s="1">
        <v>172785</v>
      </c>
    </row>
    <row r="495" spans="1:88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 t="str">
        <f t="shared" si="51"/>
        <v>60's</v>
      </c>
      <c r="V495">
        <v>1960</v>
      </c>
      <c r="W495">
        <f t="shared" si="49"/>
        <v>0</v>
      </c>
      <c r="X495" t="str">
        <f t="shared" si="50"/>
        <v>N</v>
      </c>
      <c r="Y495" t="str">
        <f t="shared" si="52"/>
        <v>N</v>
      </c>
      <c r="Z495" t="str">
        <f t="shared" si="53"/>
        <v>N</v>
      </c>
      <c r="AA495" t="str">
        <f t="shared" si="54"/>
        <v>N</v>
      </c>
      <c r="AB495" t="s">
        <v>93</v>
      </c>
      <c r="AC495" t="s">
        <v>94</v>
      </c>
      <c r="AD495" t="s">
        <v>96</v>
      </c>
      <c r="AE495" t="s">
        <v>124</v>
      </c>
      <c r="AF495" t="s">
        <v>117</v>
      </c>
      <c r="AG495">
        <v>0</v>
      </c>
      <c r="AH495" t="s">
        <v>98</v>
      </c>
      <c r="AI495" t="s">
        <v>98</v>
      </c>
      <c r="AJ495" t="s">
        <v>118</v>
      </c>
      <c r="AK495" t="s">
        <v>98</v>
      </c>
      <c r="AL495" t="s">
        <v>98</v>
      </c>
      <c r="AM495" t="s">
        <v>100</v>
      </c>
      <c r="AN495" t="s">
        <v>141</v>
      </c>
      <c r="AO495">
        <v>374</v>
      </c>
      <c r="AP495" t="s">
        <v>172</v>
      </c>
      <c r="AQ495">
        <v>532</v>
      </c>
      <c r="AR495">
        <v>363</v>
      </c>
      <c r="AS495">
        <v>1269</v>
      </c>
      <c r="AT495" t="s">
        <v>103</v>
      </c>
      <c r="AU495" t="s">
        <v>98</v>
      </c>
      <c r="AV495" t="s">
        <v>105</v>
      </c>
      <c r="AW495" t="s">
        <v>164</v>
      </c>
      <c r="AX495">
        <v>1269</v>
      </c>
      <c r="AY495">
        <v>0</v>
      </c>
      <c r="AZ495">
        <v>0</v>
      </c>
      <c r="BA495">
        <v>1269</v>
      </c>
      <c r="BB495">
        <v>0</v>
      </c>
      <c r="BC495">
        <v>0</v>
      </c>
      <c r="BD495">
        <v>1</v>
      </c>
      <c r="BE495">
        <v>1</v>
      </c>
      <c r="BF495">
        <v>3</v>
      </c>
      <c r="BG495">
        <v>1</v>
      </c>
      <c r="BH495" t="s">
        <v>98</v>
      </c>
      <c r="BI495">
        <v>6</v>
      </c>
      <c r="BJ495" t="s">
        <v>107</v>
      </c>
      <c r="BK495">
        <v>1</v>
      </c>
      <c r="BL495" t="s">
        <v>147</v>
      </c>
      <c r="BM495" t="s">
        <v>127</v>
      </c>
      <c r="BN495">
        <v>1964</v>
      </c>
      <c r="BO495" t="s">
        <v>102</v>
      </c>
      <c r="BP495">
        <v>1</v>
      </c>
      <c r="BQ495">
        <v>308</v>
      </c>
      <c r="BR495" t="s">
        <v>98</v>
      </c>
      <c r="BS495" t="s">
        <v>98</v>
      </c>
      <c r="BT495" t="s">
        <v>105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 t="s">
        <v>83</v>
      </c>
      <c r="CB495" t="s">
        <v>83</v>
      </c>
      <c r="CC495" t="s">
        <v>83</v>
      </c>
      <c r="CD495">
        <v>0</v>
      </c>
      <c r="CE495">
        <v>6</v>
      </c>
      <c r="CF495">
        <v>2008</v>
      </c>
      <c r="CG495" t="str">
        <f t="shared" si="55"/>
        <v>6/2008</v>
      </c>
      <c r="CH495" t="s">
        <v>110</v>
      </c>
      <c r="CI495" t="s">
        <v>111</v>
      </c>
      <c r="CJ495" s="1">
        <v>155000</v>
      </c>
    </row>
    <row r="496" spans="1:88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 t="str">
        <f t="shared" si="51"/>
        <v>30's</v>
      </c>
      <c r="V496">
        <v>1996</v>
      </c>
      <c r="W496">
        <f t="shared" si="49"/>
        <v>58</v>
      </c>
      <c r="X496" t="str">
        <f t="shared" si="50"/>
        <v>Y</v>
      </c>
      <c r="Y496" t="str">
        <f t="shared" si="52"/>
        <v>N</v>
      </c>
      <c r="Z496" t="str">
        <f t="shared" si="53"/>
        <v>N</v>
      </c>
      <c r="AA496" t="str">
        <f t="shared" si="54"/>
        <v>Y</v>
      </c>
      <c r="AB496" t="s">
        <v>93</v>
      </c>
      <c r="AC496" t="s">
        <v>94</v>
      </c>
      <c r="AD496" t="s">
        <v>116</v>
      </c>
      <c r="AE496" t="s">
        <v>116</v>
      </c>
      <c r="AF496" t="s">
        <v>117</v>
      </c>
      <c r="AG496">
        <v>0</v>
      </c>
      <c r="AH496" t="s">
        <v>98</v>
      </c>
      <c r="AI496" t="s">
        <v>98</v>
      </c>
      <c r="AJ496" t="s">
        <v>126</v>
      </c>
      <c r="AK496" t="s">
        <v>147</v>
      </c>
      <c r="AL496" t="s">
        <v>98</v>
      </c>
      <c r="AM496" t="s">
        <v>100</v>
      </c>
      <c r="AN496" t="s">
        <v>102</v>
      </c>
      <c r="AO496">
        <v>0</v>
      </c>
      <c r="AP496" t="s">
        <v>102</v>
      </c>
      <c r="AQ496">
        <v>0</v>
      </c>
      <c r="AR496">
        <v>190</v>
      </c>
      <c r="AS496">
        <v>190</v>
      </c>
      <c r="AT496" t="s">
        <v>103</v>
      </c>
      <c r="AU496" t="s">
        <v>97</v>
      </c>
      <c r="AV496" t="s">
        <v>105</v>
      </c>
      <c r="AW496" t="s">
        <v>164</v>
      </c>
      <c r="AX496">
        <v>886</v>
      </c>
      <c r="AY496">
        <v>0</v>
      </c>
      <c r="AZ496">
        <v>0</v>
      </c>
      <c r="BA496">
        <v>886</v>
      </c>
      <c r="BB496">
        <v>0</v>
      </c>
      <c r="BC496">
        <v>0</v>
      </c>
      <c r="BD496">
        <v>1</v>
      </c>
      <c r="BE496">
        <v>0</v>
      </c>
      <c r="BF496">
        <v>2</v>
      </c>
      <c r="BG496">
        <v>1</v>
      </c>
      <c r="BH496" t="s">
        <v>98</v>
      </c>
      <c r="BI496">
        <v>4</v>
      </c>
      <c r="BJ496" t="s">
        <v>107</v>
      </c>
      <c r="BK496">
        <v>0</v>
      </c>
      <c r="BL496" t="s">
        <v>83</v>
      </c>
      <c r="BM496" t="s">
        <v>108</v>
      </c>
      <c r="BN496">
        <v>1938</v>
      </c>
      <c r="BO496" t="s">
        <v>102</v>
      </c>
      <c r="BP496">
        <v>1</v>
      </c>
      <c r="BQ496">
        <v>273</v>
      </c>
      <c r="BR496" t="s">
        <v>98</v>
      </c>
      <c r="BS496" t="s">
        <v>98</v>
      </c>
      <c r="BT496" t="s">
        <v>105</v>
      </c>
      <c r="BU496">
        <v>144</v>
      </c>
      <c r="BV496">
        <v>20</v>
      </c>
      <c r="BW496">
        <v>80</v>
      </c>
      <c r="BX496">
        <v>0</v>
      </c>
      <c r="BY496">
        <v>0</v>
      </c>
      <c r="BZ496">
        <v>0</v>
      </c>
      <c r="CA496" t="s">
        <v>83</v>
      </c>
      <c r="CB496" t="s">
        <v>83</v>
      </c>
      <c r="CC496" t="s">
        <v>83</v>
      </c>
      <c r="CD496">
        <v>0</v>
      </c>
      <c r="CE496">
        <v>12</v>
      </c>
      <c r="CF496">
        <v>2009</v>
      </c>
      <c r="CG496" t="str">
        <f t="shared" si="55"/>
        <v>12/2009</v>
      </c>
      <c r="CH496" t="s">
        <v>110</v>
      </c>
      <c r="CI496" t="s">
        <v>111</v>
      </c>
      <c r="CJ496" s="1">
        <v>91300</v>
      </c>
    </row>
    <row r="497" spans="1:88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 t="str">
        <f t="shared" si="51"/>
        <v>20's</v>
      </c>
      <c r="V497">
        <v>1950</v>
      </c>
      <c r="W497">
        <f t="shared" si="49"/>
        <v>30</v>
      </c>
      <c r="X497" t="str">
        <f t="shared" si="50"/>
        <v>Y</v>
      </c>
      <c r="Y497" t="str">
        <f t="shared" si="52"/>
        <v>N</v>
      </c>
      <c r="Z497" t="str">
        <f t="shared" si="53"/>
        <v>N</v>
      </c>
      <c r="AA497" t="str">
        <f t="shared" si="54"/>
        <v>N</v>
      </c>
      <c r="AB497" t="s">
        <v>93</v>
      </c>
      <c r="AC497" t="s">
        <v>94</v>
      </c>
      <c r="AD497" t="s">
        <v>124</v>
      </c>
      <c r="AE497" t="s">
        <v>124</v>
      </c>
      <c r="AF497" t="s">
        <v>117</v>
      </c>
      <c r="AG497">
        <v>0</v>
      </c>
      <c r="AH497" t="s">
        <v>98</v>
      </c>
      <c r="AI497" t="s">
        <v>98</v>
      </c>
      <c r="AJ497" t="s">
        <v>118</v>
      </c>
      <c r="AK497" t="s">
        <v>98</v>
      </c>
      <c r="AL497" t="s">
        <v>98</v>
      </c>
      <c r="AM497" t="s">
        <v>100</v>
      </c>
      <c r="AN497" t="s">
        <v>153</v>
      </c>
      <c r="AO497">
        <v>495</v>
      </c>
      <c r="AP497" t="s">
        <v>102</v>
      </c>
      <c r="AQ497">
        <v>0</v>
      </c>
      <c r="AR497">
        <v>225</v>
      </c>
      <c r="AS497">
        <v>720</v>
      </c>
      <c r="AT497" t="s">
        <v>103</v>
      </c>
      <c r="AU497" t="s">
        <v>98</v>
      </c>
      <c r="AV497" t="s">
        <v>177</v>
      </c>
      <c r="AW497" t="s">
        <v>164</v>
      </c>
      <c r="AX497">
        <v>720</v>
      </c>
      <c r="AY497">
        <v>0</v>
      </c>
      <c r="AZ497">
        <v>0</v>
      </c>
      <c r="BA497">
        <v>720</v>
      </c>
      <c r="BB497">
        <v>0</v>
      </c>
      <c r="BC497">
        <v>0</v>
      </c>
      <c r="BD497">
        <v>1</v>
      </c>
      <c r="BE497">
        <v>0</v>
      </c>
      <c r="BF497">
        <v>2</v>
      </c>
      <c r="BG497">
        <v>1</v>
      </c>
      <c r="BH497" t="s">
        <v>98</v>
      </c>
      <c r="BI497">
        <v>4</v>
      </c>
      <c r="BJ497" t="s">
        <v>107</v>
      </c>
      <c r="BK497">
        <v>0</v>
      </c>
      <c r="BL497" t="s">
        <v>83</v>
      </c>
      <c r="BM497" t="s">
        <v>83</v>
      </c>
      <c r="BN497" t="s">
        <v>83</v>
      </c>
      <c r="BO497" t="s">
        <v>83</v>
      </c>
      <c r="BP497">
        <v>0</v>
      </c>
      <c r="BQ497">
        <v>0</v>
      </c>
      <c r="BR497" t="s">
        <v>83</v>
      </c>
      <c r="BS497" t="s">
        <v>83</v>
      </c>
      <c r="BT497" t="s">
        <v>177</v>
      </c>
      <c r="BU497">
        <v>0</v>
      </c>
      <c r="BV497">
        <v>523</v>
      </c>
      <c r="BW497">
        <v>115</v>
      </c>
      <c r="BX497">
        <v>0</v>
      </c>
      <c r="BY497">
        <v>0</v>
      </c>
      <c r="BZ497">
        <v>0</v>
      </c>
      <c r="CA497" t="s">
        <v>83</v>
      </c>
      <c r="CB497" t="s">
        <v>163</v>
      </c>
      <c r="CC497" t="s">
        <v>83</v>
      </c>
      <c r="CD497">
        <v>0</v>
      </c>
      <c r="CE497">
        <v>11</v>
      </c>
      <c r="CF497">
        <v>2009</v>
      </c>
      <c r="CG497" t="str">
        <f t="shared" si="55"/>
        <v>11/2009</v>
      </c>
      <c r="CH497" t="s">
        <v>110</v>
      </c>
      <c r="CI497" t="s">
        <v>128</v>
      </c>
      <c r="CJ497" s="1">
        <v>34900</v>
      </c>
    </row>
    <row r="498" spans="1:88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 t="str">
        <f t="shared" si="51"/>
        <v>90's</v>
      </c>
      <c r="V498">
        <v>1993</v>
      </c>
      <c r="W498">
        <f t="shared" si="49"/>
        <v>1</v>
      </c>
      <c r="X498" t="str">
        <f t="shared" si="50"/>
        <v>Y</v>
      </c>
      <c r="Y498" t="str">
        <f t="shared" si="52"/>
        <v>N</v>
      </c>
      <c r="Z498" t="str">
        <f t="shared" si="53"/>
        <v>N</v>
      </c>
      <c r="AA498" t="str">
        <f t="shared" si="54"/>
        <v>N</v>
      </c>
      <c r="AB498" t="s">
        <v>152</v>
      </c>
      <c r="AC498" t="s">
        <v>94</v>
      </c>
      <c r="AD498" t="s">
        <v>96</v>
      </c>
      <c r="AE498" t="s">
        <v>96</v>
      </c>
      <c r="AF498" t="s">
        <v>117</v>
      </c>
      <c r="AG498">
        <v>0</v>
      </c>
      <c r="AH498" t="s">
        <v>97</v>
      </c>
      <c r="AI498" t="s">
        <v>98</v>
      </c>
      <c r="AJ498" t="s">
        <v>99</v>
      </c>
      <c r="AK498" t="s">
        <v>97</v>
      </c>
      <c r="AL498" t="s">
        <v>98</v>
      </c>
      <c r="AM498" t="s">
        <v>100</v>
      </c>
      <c r="AN498" t="s">
        <v>101</v>
      </c>
      <c r="AO498">
        <v>1231</v>
      </c>
      <c r="AP498" t="s">
        <v>102</v>
      </c>
      <c r="AQ498">
        <v>0</v>
      </c>
      <c r="AR498">
        <v>1969</v>
      </c>
      <c r="AS498">
        <v>3200</v>
      </c>
      <c r="AT498" t="s">
        <v>103</v>
      </c>
      <c r="AU498" t="s">
        <v>104</v>
      </c>
      <c r="AV498" t="s">
        <v>105</v>
      </c>
      <c r="AW498" t="s">
        <v>106</v>
      </c>
      <c r="AX498">
        <v>3228</v>
      </c>
      <c r="AY498">
        <v>0</v>
      </c>
      <c r="AZ498">
        <v>0</v>
      </c>
      <c r="BA498">
        <v>3228</v>
      </c>
      <c r="BB498">
        <v>1</v>
      </c>
      <c r="BC498">
        <v>0</v>
      </c>
      <c r="BD498">
        <v>3</v>
      </c>
      <c r="BE498">
        <v>0</v>
      </c>
      <c r="BF498">
        <v>4</v>
      </c>
      <c r="BG498">
        <v>1</v>
      </c>
      <c r="BH498" t="s">
        <v>97</v>
      </c>
      <c r="BI498">
        <v>10</v>
      </c>
      <c r="BJ498" t="s">
        <v>107</v>
      </c>
      <c r="BK498">
        <v>1</v>
      </c>
      <c r="BL498" t="s">
        <v>97</v>
      </c>
      <c r="BM498" t="s">
        <v>108</v>
      </c>
      <c r="BN498">
        <v>1992</v>
      </c>
      <c r="BO498" t="s">
        <v>109</v>
      </c>
      <c r="BP498">
        <v>2</v>
      </c>
      <c r="BQ498">
        <v>546</v>
      </c>
      <c r="BR498" t="s">
        <v>98</v>
      </c>
      <c r="BS498" t="s">
        <v>98</v>
      </c>
      <c r="BT498" t="s">
        <v>105</v>
      </c>
      <c r="BU498">
        <v>264</v>
      </c>
      <c r="BV498">
        <v>75</v>
      </c>
      <c r="BW498">
        <v>291</v>
      </c>
      <c r="BX498">
        <v>0</v>
      </c>
      <c r="BY498">
        <v>0</v>
      </c>
      <c r="BZ498">
        <v>0</v>
      </c>
      <c r="CA498" t="s">
        <v>83</v>
      </c>
      <c r="CB498" t="s">
        <v>83</v>
      </c>
      <c r="CC498" t="s">
        <v>83</v>
      </c>
      <c r="CD498">
        <v>0</v>
      </c>
      <c r="CE498">
        <v>5</v>
      </c>
      <c r="CF498">
        <v>2007</v>
      </c>
      <c r="CG498" t="str">
        <f t="shared" si="55"/>
        <v>5/2007</v>
      </c>
      <c r="CH498" t="s">
        <v>110</v>
      </c>
      <c r="CI498" t="s">
        <v>111</v>
      </c>
      <c r="CJ498" s="1">
        <v>430000</v>
      </c>
    </row>
    <row r="499" spans="1:88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 t="str">
        <f t="shared" si="51"/>
        <v>20's</v>
      </c>
      <c r="V499">
        <v>1950</v>
      </c>
      <c r="W499">
        <f t="shared" si="49"/>
        <v>25</v>
      </c>
      <c r="X499" t="str">
        <f t="shared" si="50"/>
        <v>Y</v>
      </c>
      <c r="Y499" t="str">
        <f t="shared" si="52"/>
        <v>N</v>
      </c>
      <c r="Z499" t="str">
        <f t="shared" si="53"/>
        <v>N</v>
      </c>
      <c r="AA499" t="str">
        <f t="shared" si="54"/>
        <v>N</v>
      </c>
      <c r="AB499" t="s">
        <v>93</v>
      </c>
      <c r="AC499" t="s">
        <v>94</v>
      </c>
      <c r="AD499" t="s">
        <v>124</v>
      </c>
      <c r="AE499" t="s">
        <v>124</v>
      </c>
      <c r="AF499" t="s">
        <v>117</v>
      </c>
      <c r="AG499">
        <v>0</v>
      </c>
      <c r="AH499" t="s">
        <v>98</v>
      </c>
      <c r="AI499" t="s">
        <v>97</v>
      </c>
      <c r="AJ499" t="s">
        <v>99</v>
      </c>
      <c r="AK499" t="s">
        <v>98</v>
      </c>
      <c r="AL499" t="s">
        <v>98</v>
      </c>
      <c r="AM499" t="s">
        <v>100</v>
      </c>
      <c r="AN499" t="s">
        <v>153</v>
      </c>
      <c r="AO499">
        <v>329</v>
      </c>
      <c r="AP499" t="s">
        <v>102</v>
      </c>
      <c r="AQ499">
        <v>0</v>
      </c>
      <c r="AR499">
        <v>697</v>
      </c>
      <c r="AS499">
        <v>1026</v>
      </c>
      <c r="AT499" t="s">
        <v>103</v>
      </c>
      <c r="AU499" t="s">
        <v>104</v>
      </c>
      <c r="AV499" t="s">
        <v>105</v>
      </c>
      <c r="AW499" t="s">
        <v>106</v>
      </c>
      <c r="AX499">
        <v>1133</v>
      </c>
      <c r="AY499">
        <v>687</v>
      </c>
      <c r="AZ499">
        <v>0</v>
      </c>
      <c r="BA499">
        <v>1820</v>
      </c>
      <c r="BB499">
        <v>1</v>
      </c>
      <c r="BC499">
        <v>0</v>
      </c>
      <c r="BD499">
        <v>2</v>
      </c>
      <c r="BE499">
        <v>0</v>
      </c>
      <c r="BF499">
        <v>4</v>
      </c>
      <c r="BG499">
        <v>1</v>
      </c>
      <c r="BH499" t="s">
        <v>98</v>
      </c>
      <c r="BI499">
        <v>8</v>
      </c>
      <c r="BJ499" t="s">
        <v>107</v>
      </c>
      <c r="BK499">
        <v>0</v>
      </c>
      <c r="BL499" t="s">
        <v>83</v>
      </c>
      <c r="BM499" t="s">
        <v>127</v>
      </c>
      <c r="BN499">
        <v>1925</v>
      </c>
      <c r="BO499" t="s">
        <v>102</v>
      </c>
      <c r="BP499">
        <v>1</v>
      </c>
      <c r="BQ499">
        <v>240</v>
      </c>
      <c r="BR499" t="s">
        <v>98</v>
      </c>
      <c r="BS499" t="s">
        <v>98</v>
      </c>
      <c r="BT499" t="s">
        <v>177</v>
      </c>
      <c r="BU499">
        <v>0</v>
      </c>
      <c r="BV499">
        <v>100</v>
      </c>
      <c r="BW499">
        <v>0</v>
      </c>
      <c r="BX499">
        <v>0</v>
      </c>
      <c r="BY499">
        <v>0</v>
      </c>
      <c r="BZ499">
        <v>0</v>
      </c>
      <c r="CA499" t="s">
        <v>83</v>
      </c>
      <c r="CB499" t="s">
        <v>165</v>
      </c>
      <c r="CC499" t="s">
        <v>83</v>
      </c>
      <c r="CD499">
        <v>0</v>
      </c>
      <c r="CE499">
        <v>6</v>
      </c>
      <c r="CF499">
        <v>2008</v>
      </c>
      <c r="CG499" t="str">
        <f t="shared" si="55"/>
        <v>6/2008</v>
      </c>
      <c r="CH499" t="s">
        <v>110</v>
      </c>
      <c r="CI499" t="s">
        <v>111</v>
      </c>
      <c r="CJ499" s="1">
        <v>184000</v>
      </c>
    </row>
    <row r="500" spans="1:88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 t="str">
        <f t="shared" si="51"/>
        <v>60's</v>
      </c>
      <c r="V500">
        <v>2004</v>
      </c>
      <c r="W500">
        <f t="shared" si="49"/>
        <v>37</v>
      </c>
      <c r="X500" t="str">
        <f t="shared" si="50"/>
        <v>Y</v>
      </c>
      <c r="Y500" t="str">
        <f t="shared" si="52"/>
        <v>N</v>
      </c>
      <c r="Z500" t="str">
        <f t="shared" si="53"/>
        <v>Y</v>
      </c>
      <c r="AA500" t="str">
        <f t="shared" si="54"/>
        <v>Y</v>
      </c>
      <c r="AB500" t="s">
        <v>152</v>
      </c>
      <c r="AC500" t="s">
        <v>94</v>
      </c>
      <c r="AD500" t="s">
        <v>140</v>
      </c>
      <c r="AE500" t="s">
        <v>140</v>
      </c>
      <c r="AF500" t="s">
        <v>96</v>
      </c>
      <c r="AG500">
        <v>89</v>
      </c>
      <c r="AH500" t="s">
        <v>98</v>
      </c>
      <c r="AI500" t="s">
        <v>98</v>
      </c>
      <c r="AJ500" t="s">
        <v>99</v>
      </c>
      <c r="AK500" t="s">
        <v>98</v>
      </c>
      <c r="AL500" t="s">
        <v>98</v>
      </c>
      <c r="AM500" t="s">
        <v>100</v>
      </c>
      <c r="AN500" t="s">
        <v>119</v>
      </c>
      <c r="AO500">
        <v>450</v>
      </c>
      <c r="AP500" t="s">
        <v>102</v>
      </c>
      <c r="AQ500">
        <v>0</v>
      </c>
      <c r="AR500">
        <v>414</v>
      </c>
      <c r="AS500">
        <v>864</v>
      </c>
      <c r="AT500" t="s">
        <v>103</v>
      </c>
      <c r="AU500" t="s">
        <v>104</v>
      </c>
      <c r="AV500" t="s">
        <v>105</v>
      </c>
      <c r="AW500" t="s">
        <v>106</v>
      </c>
      <c r="AX500">
        <v>899</v>
      </c>
      <c r="AY500">
        <v>0</v>
      </c>
      <c r="AZ500">
        <v>0</v>
      </c>
      <c r="BA500">
        <v>899</v>
      </c>
      <c r="BB500">
        <v>0</v>
      </c>
      <c r="BC500">
        <v>0</v>
      </c>
      <c r="BD500">
        <v>1</v>
      </c>
      <c r="BE500">
        <v>0</v>
      </c>
      <c r="BF500">
        <v>3</v>
      </c>
      <c r="BG500">
        <v>1</v>
      </c>
      <c r="BH500" t="s">
        <v>97</v>
      </c>
      <c r="BI500">
        <v>5</v>
      </c>
      <c r="BJ500" t="s">
        <v>107</v>
      </c>
      <c r="BK500">
        <v>0</v>
      </c>
      <c r="BL500" t="s">
        <v>83</v>
      </c>
      <c r="BM500" t="s">
        <v>108</v>
      </c>
      <c r="BN500">
        <v>1967</v>
      </c>
      <c r="BO500" t="s">
        <v>157</v>
      </c>
      <c r="BP500">
        <v>1</v>
      </c>
      <c r="BQ500">
        <v>288</v>
      </c>
      <c r="BR500" t="s">
        <v>98</v>
      </c>
      <c r="BS500" t="s">
        <v>98</v>
      </c>
      <c r="BT500" t="s">
        <v>105</v>
      </c>
      <c r="BU500">
        <v>64</v>
      </c>
      <c r="BV500">
        <v>0</v>
      </c>
      <c r="BW500">
        <v>0</v>
      </c>
      <c r="BX500">
        <v>0</v>
      </c>
      <c r="BY500">
        <v>0</v>
      </c>
      <c r="BZ500">
        <v>0</v>
      </c>
      <c r="CA500" t="s">
        <v>83</v>
      </c>
      <c r="CB500" t="s">
        <v>134</v>
      </c>
      <c r="CC500" t="s">
        <v>83</v>
      </c>
      <c r="CD500">
        <v>0</v>
      </c>
      <c r="CE500">
        <v>6</v>
      </c>
      <c r="CF500">
        <v>2009</v>
      </c>
      <c r="CG500" t="str">
        <f t="shared" si="55"/>
        <v>6/2009</v>
      </c>
      <c r="CH500" t="s">
        <v>110</v>
      </c>
      <c r="CI500" t="s">
        <v>111</v>
      </c>
      <c r="CJ500" s="1">
        <v>130000</v>
      </c>
    </row>
    <row r="501" spans="1:88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 t="str">
        <f t="shared" si="51"/>
        <v>50's</v>
      </c>
      <c r="V501">
        <v>1985</v>
      </c>
      <c r="W501">
        <f t="shared" si="49"/>
        <v>27</v>
      </c>
      <c r="X501" t="str">
        <f t="shared" si="50"/>
        <v>Y</v>
      </c>
      <c r="Y501" t="str">
        <f t="shared" si="52"/>
        <v>N</v>
      </c>
      <c r="Z501" t="str">
        <f t="shared" si="53"/>
        <v>N</v>
      </c>
      <c r="AA501" t="str">
        <f t="shared" si="54"/>
        <v>N</v>
      </c>
      <c r="AB501" t="s">
        <v>93</v>
      </c>
      <c r="AC501" t="s">
        <v>94</v>
      </c>
      <c r="AD501" t="s">
        <v>116</v>
      </c>
      <c r="AE501" t="s">
        <v>116</v>
      </c>
      <c r="AF501" t="s">
        <v>117</v>
      </c>
      <c r="AG501">
        <v>0</v>
      </c>
      <c r="AH501" t="s">
        <v>98</v>
      </c>
      <c r="AI501" t="s">
        <v>98</v>
      </c>
      <c r="AJ501" t="s">
        <v>118</v>
      </c>
      <c r="AK501" t="s">
        <v>98</v>
      </c>
      <c r="AL501" t="s">
        <v>98</v>
      </c>
      <c r="AM501" t="s">
        <v>100</v>
      </c>
      <c r="AN501" t="s">
        <v>141</v>
      </c>
      <c r="AO501">
        <v>111</v>
      </c>
      <c r="AP501" t="s">
        <v>172</v>
      </c>
      <c r="AQ501">
        <v>279</v>
      </c>
      <c r="AR501">
        <v>522</v>
      </c>
      <c r="AS501">
        <v>912</v>
      </c>
      <c r="AT501" t="s">
        <v>103</v>
      </c>
      <c r="AU501" t="s">
        <v>147</v>
      </c>
      <c r="AV501" t="s">
        <v>105</v>
      </c>
      <c r="AW501" t="s">
        <v>106</v>
      </c>
      <c r="AX501">
        <v>912</v>
      </c>
      <c r="AY501">
        <v>0</v>
      </c>
      <c r="AZ501">
        <v>0</v>
      </c>
      <c r="BA501">
        <v>912</v>
      </c>
      <c r="BB501">
        <v>0</v>
      </c>
      <c r="BC501">
        <v>1</v>
      </c>
      <c r="BD501">
        <v>1</v>
      </c>
      <c r="BE501">
        <v>0</v>
      </c>
      <c r="BF501">
        <v>2</v>
      </c>
      <c r="BG501">
        <v>1</v>
      </c>
      <c r="BH501" t="s">
        <v>98</v>
      </c>
      <c r="BI501">
        <v>5</v>
      </c>
      <c r="BJ501" t="s">
        <v>107</v>
      </c>
      <c r="BK501">
        <v>0</v>
      </c>
      <c r="BL501" t="s">
        <v>83</v>
      </c>
      <c r="BM501" t="s">
        <v>108</v>
      </c>
      <c r="BN501">
        <v>1958</v>
      </c>
      <c r="BO501" t="s">
        <v>157</v>
      </c>
      <c r="BP501">
        <v>1</v>
      </c>
      <c r="BQ501">
        <v>297</v>
      </c>
      <c r="BR501" t="s">
        <v>98</v>
      </c>
      <c r="BS501" t="s">
        <v>98</v>
      </c>
      <c r="BT501" t="s">
        <v>105</v>
      </c>
      <c r="BU501">
        <v>12</v>
      </c>
      <c r="BV501">
        <v>285</v>
      </c>
      <c r="BW501">
        <v>0</v>
      </c>
      <c r="BX501">
        <v>0</v>
      </c>
      <c r="BY501">
        <v>0</v>
      </c>
      <c r="BZ501">
        <v>0</v>
      </c>
      <c r="CA501" t="s">
        <v>83</v>
      </c>
      <c r="CB501" t="s">
        <v>218</v>
      </c>
      <c r="CC501" t="s">
        <v>135</v>
      </c>
      <c r="CD501">
        <v>480</v>
      </c>
      <c r="CE501">
        <v>6</v>
      </c>
      <c r="CF501">
        <v>2007</v>
      </c>
      <c r="CG501" t="str">
        <f t="shared" si="55"/>
        <v>6/2007</v>
      </c>
      <c r="CH501" t="s">
        <v>110</v>
      </c>
      <c r="CI501" t="s">
        <v>111</v>
      </c>
      <c r="CJ501" s="1">
        <v>120000</v>
      </c>
    </row>
    <row r="502" spans="1:88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 t="str">
        <f t="shared" si="51"/>
        <v>70's</v>
      </c>
      <c r="V502">
        <v>1973</v>
      </c>
      <c r="W502">
        <f t="shared" si="49"/>
        <v>0</v>
      </c>
      <c r="X502" t="str">
        <f t="shared" si="50"/>
        <v>N</v>
      </c>
      <c r="Y502" t="str">
        <f t="shared" si="52"/>
        <v>N</v>
      </c>
      <c r="Z502" t="str">
        <f t="shared" si="53"/>
        <v>N</v>
      </c>
      <c r="AA502" t="str">
        <f t="shared" si="54"/>
        <v>N</v>
      </c>
      <c r="AB502" t="s">
        <v>93</v>
      </c>
      <c r="AC502" t="s">
        <v>94</v>
      </c>
      <c r="AD502" t="s">
        <v>140</v>
      </c>
      <c r="AE502" t="s">
        <v>140</v>
      </c>
      <c r="AF502" t="s">
        <v>96</v>
      </c>
      <c r="AG502">
        <v>285</v>
      </c>
      <c r="AH502" t="s">
        <v>98</v>
      </c>
      <c r="AI502" t="s">
        <v>98</v>
      </c>
      <c r="AJ502" t="s">
        <v>118</v>
      </c>
      <c r="AK502" t="s">
        <v>98</v>
      </c>
      <c r="AL502" t="s">
        <v>98</v>
      </c>
      <c r="AM502" t="s">
        <v>100</v>
      </c>
      <c r="AN502" t="s">
        <v>141</v>
      </c>
      <c r="AO502">
        <v>356</v>
      </c>
      <c r="AP502" t="s">
        <v>102</v>
      </c>
      <c r="AQ502">
        <v>0</v>
      </c>
      <c r="AR502">
        <v>316</v>
      </c>
      <c r="AS502">
        <v>672</v>
      </c>
      <c r="AT502" t="s">
        <v>103</v>
      </c>
      <c r="AU502" t="s">
        <v>98</v>
      </c>
      <c r="AV502" t="s">
        <v>105</v>
      </c>
      <c r="AW502" t="s">
        <v>106</v>
      </c>
      <c r="AX502">
        <v>672</v>
      </c>
      <c r="AY502">
        <v>546</v>
      </c>
      <c r="AZ502">
        <v>0</v>
      </c>
      <c r="BA502">
        <v>1218</v>
      </c>
      <c r="BB502">
        <v>0</v>
      </c>
      <c r="BC502">
        <v>0</v>
      </c>
      <c r="BD502">
        <v>1</v>
      </c>
      <c r="BE502">
        <v>1</v>
      </c>
      <c r="BF502">
        <v>3</v>
      </c>
      <c r="BG502">
        <v>1</v>
      </c>
      <c r="BH502" t="s">
        <v>98</v>
      </c>
      <c r="BI502">
        <v>7</v>
      </c>
      <c r="BJ502" t="s">
        <v>107</v>
      </c>
      <c r="BK502">
        <v>0</v>
      </c>
      <c r="BL502" t="s">
        <v>83</v>
      </c>
      <c r="BM502" t="s">
        <v>127</v>
      </c>
      <c r="BN502">
        <v>1973</v>
      </c>
      <c r="BO502" t="s">
        <v>102</v>
      </c>
      <c r="BP502">
        <v>1</v>
      </c>
      <c r="BQ502">
        <v>264</v>
      </c>
      <c r="BR502" t="s">
        <v>98</v>
      </c>
      <c r="BS502" t="s">
        <v>98</v>
      </c>
      <c r="BT502" t="s">
        <v>105</v>
      </c>
      <c r="BU502">
        <v>144</v>
      </c>
      <c r="BV502">
        <v>28</v>
      </c>
      <c r="BW502">
        <v>0</v>
      </c>
      <c r="BX502">
        <v>0</v>
      </c>
      <c r="BY502">
        <v>0</v>
      </c>
      <c r="BZ502">
        <v>0</v>
      </c>
      <c r="CA502" t="s">
        <v>83</v>
      </c>
      <c r="CB502" t="s">
        <v>83</v>
      </c>
      <c r="CC502" t="s">
        <v>83</v>
      </c>
      <c r="CD502">
        <v>0</v>
      </c>
      <c r="CE502">
        <v>5</v>
      </c>
      <c r="CF502">
        <v>2007</v>
      </c>
      <c r="CG502" t="str">
        <f t="shared" si="55"/>
        <v>5/2007</v>
      </c>
      <c r="CH502" t="s">
        <v>110</v>
      </c>
      <c r="CI502" t="s">
        <v>111</v>
      </c>
      <c r="CJ502" s="1">
        <v>113000</v>
      </c>
    </row>
    <row r="503" spans="1:88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 t="str">
        <f t="shared" si="51"/>
        <v>2000's</v>
      </c>
      <c r="V503">
        <v>2005</v>
      </c>
      <c r="W503">
        <f t="shared" si="49"/>
        <v>0</v>
      </c>
      <c r="X503" t="str">
        <f t="shared" si="50"/>
        <v>N</v>
      </c>
      <c r="Y503" t="str">
        <f t="shared" si="52"/>
        <v>Y</v>
      </c>
      <c r="Z503" t="str">
        <f t="shared" si="53"/>
        <v>Y</v>
      </c>
      <c r="AA503" t="str">
        <f t="shared" si="54"/>
        <v>Y</v>
      </c>
      <c r="AB503" t="s">
        <v>93</v>
      </c>
      <c r="AC503" t="s">
        <v>94</v>
      </c>
      <c r="AD503" t="s">
        <v>95</v>
      </c>
      <c r="AE503" t="s">
        <v>95</v>
      </c>
      <c r="AF503" t="s">
        <v>117</v>
      </c>
      <c r="AG503">
        <v>0</v>
      </c>
      <c r="AH503" t="s">
        <v>97</v>
      </c>
      <c r="AI503" t="s">
        <v>98</v>
      </c>
      <c r="AJ503" t="s">
        <v>99</v>
      </c>
      <c r="AK503" t="s">
        <v>97</v>
      </c>
      <c r="AL503" t="s">
        <v>98</v>
      </c>
      <c r="AM503" t="s">
        <v>100</v>
      </c>
      <c r="AN503" t="s">
        <v>101</v>
      </c>
      <c r="AO503">
        <v>400</v>
      </c>
      <c r="AP503" t="s">
        <v>102</v>
      </c>
      <c r="AQ503">
        <v>0</v>
      </c>
      <c r="AR503">
        <v>466</v>
      </c>
      <c r="AS503">
        <v>866</v>
      </c>
      <c r="AT503" t="s">
        <v>103</v>
      </c>
      <c r="AU503" t="s">
        <v>97</v>
      </c>
      <c r="AV503" t="s">
        <v>105</v>
      </c>
      <c r="AW503" t="s">
        <v>106</v>
      </c>
      <c r="AX503">
        <v>866</v>
      </c>
      <c r="AY503">
        <v>902</v>
      </c>
      <c r="AZ503">
        <v>0</v>
      </c>
      <c r="BA503">
        <v>1768</v>
      </c>
      <c r="BB503">
        <v>0</v>
      </c>
      <c r="BC503">
        <v>0</v>
      </c>
      <c r="BD503">
        <v>2</v>
      </c>
      <c r="BE503">
        <v>1</v>
      </c>
      <c r="BF503">
        <v>3</v>
      </c>
      <c r="BG503">
        <v>1</v>
      </c>
      <c r="BH503" t="s">
        <v>97</v>
      </c>
      <c r="BI503">
        <v>7</v>
      </c>
      <c r="BJ503" t="s">
        <v>107</v>
      </c>
      <c r="BK503">
        <v>0</v>
      </c>
      <c r="BL503" t="s">
        <v>83</v>
      </c>
      <c r="BM503" t="s">
        <v>108</v>
      </c>
      <c r="BN503">
        <v>2005</v>
      </c>
      <c r="BO503" t="s">
        <v>109</v>
      </c>
      <c r="BP503">
        <v>2</v>
      </c>
      <c r="BQ503">
        <v>603</v>
      </c>
      <c r="BR503" t="s">
        <v>98</v>
      </c>
      <c r="BS503" t="s">
        <v>98</v>
      </c>
      <c r="BT503" t="s">
        <v>105</v>
      </c>
      <c r="BU503">
        <v>0</v>
      </c>
      <c r="BV503">
        <v>108</v>
      </c>
      <c r="BW503">
        <v>0</v>
      </c>
      <c r="BX503">
        <v>0</v>
      </c>
      <c r="BY503">
        <v>0</v>
      </c>
      <c r="BZ503">
        <v>0</v>
      </c>
      <c r="CA503" t="s">
        <v>83</v>
      </c>
      <c r="CB503" t="s">
        <v>83</v>
      </c>
      <c r="CC503" t="s">
        <v>83</v>
      </c>
      <c r="CD503">
        <v>0</v>
      </c>
      <c r="CE503">
        <v>2</v>
      </c>
      <c r="CF503">
        <v>2008</v>
      </c>
      <c r="CG503" t="str">
        <f t="shared" si="55"/>
        <v>2/2008</v>
      </c>
      <c r="CH503" t="s">
        <v>110</v>
      </c>
      <c r="CI503" t="s">
        <v>111</v>
      </c>
      <c r="CJ503" s="1">
        <v>226700</v>
      </c>
    </row>
    <row r="504" spans="1:88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 t="str">
        <f t="shared" si="51"/>
        <v>60's</v>
      </c>
      <c r="V504">
        <v>1965</v>
      </c>
      <c r="W504">
        <f t="shared" si="49"/>
        <v>0</v>
      </c>
      <c r="X504" t="str">
        <f t="shared" si="50"/>
        <v>N</v>
      </c>
      <c r="Y504" t="str">
        <f t="shared" si="52"/>
        <v>N</v>
      </c>
      <c r="Z504" t="str">
        <f t="shared" si="53"/>
        <v>N</v>
      </c>
      <c r="AA504" t="str">
        <f t="shared" si="54"/>
        <v>N</v>
      </c>
      <c r="AB504" t="s">
        <v>152</v>
      </c>
      <c r="AC504" t="s">
        <v>94</v>
      </c>
      <c r="AD504" t="s">
        <v>116</v>
      </c>
      <c r="AE504" t="s">
        <v>116</v>
      </c>
      <c r="AF504" t="s">
        <v>117</v>
      </c>
      <c r="AG504">
        <v>0</v>
      </c>
      <c r="AH504" t="s">
        <v>98</v>
      </c>
      <c r="AI504" t="s">
        <v>98</v>
      </c>
      <c r="AJ504" t="s">
        <v>118</v>
      </c>
      <c r="AK504" t="s">
        <v>98</v>
      </c>
      <c r="AL504" t="s">
        <v>98</v>
      </c>
      <c r="AM504" t="s">
        <v>100</v>
      </c>
      <c r="AN504" t="s">
        <v>119</v>
      </c>
      <c r="AO504">
        <v>698</v>
      </c>
      <c r="AP504" t="s">
        <v>101</v>
      </c>
      <c r="AQ504">
        <v>96</v>
      </c>
      <c r="AR504">
        <v>420</v>
      </c>
      <c r="AS504">
        <v>1214</v>
      </c>
      <c r="AT504" t="s">
        <v>103</v>
      </c>
      <c r="AU504" t="s">
        <v>104</v>
      </c>
      <c r="AV504" t="s">
        <v>105</v>
      </c>
      <c r="AW504" t="s">
        <v>106</v>
      </c>
      <c r="AX504">
        <v>1214</v>
      </c>
      <c r="AY504">
        <v>0</v>
      </c>
      <c r="AZ504">
        <v>0</v>
      </c>
      <c r="BA504">
        <v>1214</v>
      </c>
      <c r="BB504">
        <v>1</v>
      </c>
      <c r="BC504">
        <v>0</v>
      </c>
      <c r="BD504">
        <v>1</v>
      </c>
      <c r="BE504">
        <v>0</v>
      </c>
      <c r="BF504">
        <v>2</v>
      </c>
      <c r="BG504">
        <v>1</v>
      </c>
      <c r="BH504" t="s">
        <v>98</v>
      </c>
      <c r="BI504">
        <v>6</v>
      </c>
      <c r="BJ504" t="s">
        <v>107</v>
      </c>
      <c r="BK504">
        <v>0</v>
      </c>
      <c r="BL504" t="s">
        <v>83</v>
      </c>
      <c r="BM504" t="s">
        <v>127</v>
      </c>
      <c r="BN504">
        <v>1965</v>
      </c>
      <c r="BO504" t="s">
        <v>102</v>
      </c>
      <c r="BP504">
        <v>2</v>
      </c>
      <c r="BQ504">
        <v>461</v>
      </c>
      <c r="BR504" t="s">
        <v>147</v>
      </c>
      <c r="BS504" t="s">
        <v>147</v>
      </c>
      <c r="BT504" t="s">
        <v>105</v>
      </c>
      <c r="BU504">
        <v>0</v>
      </c>
      <c r="BV504">
        <v>0</v>
      </c>
      <c r="BW504">
        <v>184</v>
      </c>
      <c r="BX504">
        <v>0</v>
      </c>
      <c r="BY504">
        <v>0</v>
      </c>
      <c r="BZ504">
        <v>0</v>
      </c>
      <c r="CA504" t="s">
        <v>83</v>
      </c>
      <c r="CB504" t="s">
        <v>165</v>
      </c>
      <c r="CC504" t="s">
        <v>135</v>
      </c>
      <c r="CD504">
        <v>400</v>
      </c>
      <c r="CE504">
        <v>4</v>
      </c>
      <c r="CF504">
        <v>2007</v>
      </c>
      <c r="CG504" t="str">
        <f t="shared" si="55"/>
        <v>4/2007</v>
      </c>
      <c r="CH504" t="s">
        <v>110</v>
      </c>
      <c r="CI504" t="s">
        <v>111</v>
      </c>
      <c r="CJ504" s="1">
        <v>140000</v>
      </c>
    </row>
    <row r="505" spans="1:88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 t="str">
        <f t="shared" si="51"/>
        <v>50's</v>
      </c>
      <c r="V505">
        <v>1997</v>
      </c>
      <c r="W505">
        <f t="shared" si="49"/>
        <v>38</v>
      </c>
      <c r="X505" t="str">
        <f t="shared" si="50"/>
        <v>Y</v>
      </c>
      <c r="Y505" t="str">
        <f t="shared" si="52"/>
        <v>N</v>
      </c>
      <c r="Z505" t="str">
        <f t="shared" si="53"/>
        <v>N</v>
      </c>
      <c r="AA505" t="str">
        <f t="shared" si="54"/>
        <v>Y</v>
      </c>
      <c r="AB505" t="s">
        <v>93</v>
      </c>
      <c r="AC505" t="s">
        <v>94</v>
      </c>
      <c r="AD505" t="s">
        <v>96</v>
      </c>
      <c r="AE505" t="s">
        <v>124</v>
      </c>
      <c r="AF505" t="s">
        <v>117</v>
      </c>
      <c r="AG505">
        <v>0</v>
      </c>
      <c r="AH505" t="s">
        <v>98</v>
      </c>
      <c r="AI505" t="s">
        <v>98</v>
      </c>
      <c r="AJ505" t="s">
        <v>118</v>
      </c>
      <c r="AK505" t="s">
        <v>98</v>
      </c>
      <c r="AL505" t="s">
        <v>98</v>
      </c>
      <c r="AM505" t="s">
        <v>100</v>
      </c>
      <c r="AN505" t="s">
        <v>119</v>
      </c>
      <c r="AO505">
        <v>1247</v>
      </c>
      <c r="AP505" t="s">
        <v>102</v>
      </c>
      <c r="AQ505">
        <v>0</v>
      </c>
      <c r="AR505">
        <v>254</v>
      </c>
      <c r="AS505">
        <v>1501</v>
      </c>
      <c r="AT505" t="s">
        <v>103</v>
      </c>
      <c r="AU505" t="s">
        <v>98</v>
      </c>
      <c r="AV505" t="s">
        <v>105</v>
      </c>
      <c r="AW505" t="s">
        <v>106</v>
      </c>
      <c r="AX505">
        <v>1801</v>
      </c>
      <c r="AY505">
        <v>0</v>
      </c>
      <c r="AZ505">
        <v>0</v>
      </c>
      <c r="BA505">
        <v>1801</v>
      </c>
      <c r="BB505">
        <v>1</v>
      </c>
      <c r="BC505">
        <v>0</v>
      </c>
      <c r="BD505">
        <v>2</v>
      </c>
      <c r="BE505">
        <v>0</v>
      </c>
      <c r="BF505">
        <v>1</v>
      </c>
      <c r="BG505">
        <v>1</v>
      </c>
      <c r="BH505" t="s">
        <v>98</v>
      </c>
      <c r="BI505">
        <v>6</v>
      </c>
      <c r="BJ505" t="s">
        <v>107</v>
      </c>
      <c r="BK505">
        <v>2</v>
      </c>
      <c r="BL505" t="s">
        <v>98</v>
      </c>
      <c r="BM505" t="s">
        <v>108</v>
      </c>
      <c r="BN505">
        <v>1959</v>
      </c>
      <c r="BO505" t="s">
        <v>157</v>
      </c>
      <c r="BP505">
        <v>2</v>
      </c>
      <c r="BQ505">
        <v>484</v>
      </c>
      <c r="BR505" t="s">
        <v>98</v>
      </c>
      <c r="BS505" t="s">
        <v>98</v>
      </c>
      <c r="BT505" t="s">
        <v>105</v>
      </c>
      <c r="BU505">
        <v>0</v>
      </c>
      <c r="BV505">
        <v>54</v>
      </c>
      <c r="BW505">
        <v>0</v>
      </c>
      <c r="BX505">
        <v>0</v>
      </c>
      <c r="BY505">
        <v>161</v>
      </c>
      <c r="BZ505">
        <v>0</v>
      </c>
      <c r="CA505" t="s">
        <v>83</v>
      </c>
      <c r="CB505" t="s">
        <v>163</v>
      </c>
      <c r="CC505" t="s">
        <v>83</v>
      </c>
      <c r="CD505">
        <v>0</v>
      </c>
      <c r="CE505">
        <v>3</v>
      </c>
      <c r="CF505">
        <v>2010</v>
      </c>
      <c r="CG505" t="str">
        <f t="shared" si="55"/>
        <v>3/2010</v>
      </c>
      <c r="CH505" t="s">
        <v>110</v>
      </c>
      <c r="CI505" t="s">
        <v>111</v>
      </c>
      <c r="CJ505" s="1">
        <v>289000</v>
      </c>
    </row>
    <row r="506" spans="1:88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 t="str">
        <f t="shared" si="51"/>
        <v>70's</v>
      </c>
      <c r="V506">
        <v>1974</v>
      </c>
      <c r="W506">
        <f t="shared" si="49"/>
        <v>0</v>
      </c>
      <c r="X506" t="str">
        <f t="shared" si="50"/>
        <v>N</v>
      </c>
      <c r="Y506" t="str">
        <f t="shared" si="52"/>
        <v>N</v>
      </c>
      <c r="Z506" t="str">
        <f t="shared" si="53"/>
        <v>N</v>
      </c>
      <c r="AA506" t="str">
        <f t="shared" si="54"/>
        <v>N</v>
      </c>
      <c r="AB506" t="s">
        <v>93</v>
      </c>
      <c r="AC506" t="s">
        <v>94</v>
      </c>
      <c r="AD506" t="s">
        <v>161</v>
      </c>
      <c r="AE506" t="s">
        <v>226</v>
      </c>
      <c r="AF506" t="s">
        <v>117</v>
      </c>
      <c r="AG506">
        <v>0</v>
      </c>
      <c r="AH506" t="s">
        <v>98</v>
      </c>
      <c r="AI506" t="s">
        <v>98</v>
      </c>
      <c r="AJ506" t="s">
        <v>118</v>
      </c>
      <c r="AK506" t="s">
        <v>98</v>
      </c>
      <c r="AL506" t="s">
        <v>98</v>
      </c>
      <c r="AM506" t="s">
        <v>100</v>
      </c>
      <c r="AN506" t="s">
        <v>119</v>
      </c>
      <c r="AO506">
        <v>257</v>
      </c>
      <c r="AP506" t="s">
        <v>153</v>
      </c>
      <c r="AQ506">
        <v>495</v>
      </c>
      <c r="AR506">
        <v>103</v>
      </c>
      <c r="AS506">
        <v>855</v>
      </c>
      <c r="AT506" t="s">
        <v>103</v>
      </c>
      <c r="AU506" t="s">
        <v>98</v>
      </c>
      <c r="AV506" t="s">
        <v>105</v>
      </c>
      <c r="AW506" t="s">
        <v>106</v>
      </c>
      <c r="AX506">
        <v>855</v>
      </c>
      <c r="AY506">
        <v>467</v>
      </c>
      <c r="AZ506">
        <v>0</v>
      </c>
      <c r="BA506">
        <v>1322</v>
      </c>
      <c r="BB506">
        <v>0</v>
      </c>
      <c r="BC506">
        <v>1</v>
      </c>
      <c r="BD506">
        <v>2</v>
      </c>
      <c r="BE506">
        <v>1</v>
      </c>
      <c r="BF506">
        <v>3</v>
      </c>
      <c r="BG506">
        <v>1</v>
      </c>
      <c r="BH506" t="s">
        <v>98</v>
      </c>
      <c r="BI506">
        <v>6</v>
      </c>
      <c r="BJ506" t="s">
        <v>107</v>
      </c>
      <c r="BK506">
        <v>1</v>
      </c>
      <c r="BL506" t="s">
        <v>147</v>
      </c>
      <c r="BM506" t="s">
        <v>108</v>
      </c>
      <c r="BN506">
        <v>1974</v>
      </c>
      <c r="BO506" t="s">
        <v>102</v>
      </c>
      <c r="BP506">
        <v>2</v>
      </c>
      <c r="BQ506">
        <v>440</v>
      </c>
      <c r="BR506" t="s">
        <v>98</v>
      </c>
      <c r="BS506" t="s">
        <v>98</v>
      </c>
      <c r="BT506" t="s">
        <v>105</v>
      </c>
      <c r="BU506">
        <v>260</v>
      </c>
      <c r="BV506">
        <v>0</v>
      </c>
      <c r="BW506">
        <v>0</v>
      </c>
      <c r="BX506">
        <v>0</v>
      </c>
      <c r="BY506">
        <v>0</v>
      </c>
      <c r="BZ506">
        <v>0</v>
      </c>
      <c r="CA506" t="s">
        <v>83</v>
      </c>
      <c r="CB506" t="s">
        <v>83</v>
      </c>
      <c r="CC506" t="s">
        <v>83</v>
      </c>
      <c r="CD506">
        <v>0</v>
      </c>
      <c r="CE506">
        <v>6</v>
      </c>
      <c r="CF506">
        <v>2009</v>
      </c>
      <c r="CG506" t="str">
        <f t="shared" si="55"/>
        <v>6/2009</v>
      </c>
      <c r="CH506" t="s">
        <v>110</v>
      </c>
      <c r="CI506" t="s">
        <v>111</v>
      </c>
      <c r="CJ506" s="1">
        <v>147000</v>
      </c>
    </row>
    <row r="507" spans="1:88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 t="str">
        <f t="shared" si="51"/>
        <v>50's</v>
      </c>
      <c r="V507">
        <v>1952</v>
      </c>
      <c r="W507">
        <f t="shared" si="49"/>
        <v>0</v>
      </c>
      <c r="X507" t="str">
        <f t="shared" si="50"/>
        <v>N</v>
      </c>
      <c r="Y507" t="str">
        <f t="shared" si="52"/>
        <v>N</v>
      </c>
      <c r="Z507" t="str">
        <f t="shared" si="53"/>
        <v>N</v>
      </c>
      <c r="AA507" t="str">
        <f t="shared" si="54"/>
        <v>N</v>
      </c>
      <c r="AB507" t="s">
        <v>152</v>
      </c>
      <c r="AC507" t="s">
        <v>94</v>
      </c>
      <c r="AD507" t="s">
        <v>124</v>
      </c>
      <c r="AE507" t="s">
        <v>124</v>
      </c>
      <c r="AF507" t="s">
        <v>96</v>
      </c>
      <c r="AG507">
        <v>360</v>
      </c>
      <c r="AH507" t="s">
        <v>98</v>
      </c>
      <c r="AI507" t="s">
        <v>98</v>
      </c>
      <c r="AJ507" t="s">
        <v>118</v>
      </c>
      <c r="AK507" t="s">
        <v>98</v>
      </c>
      <c r="AL507" t="s">
        <v>98</v>
      </c>
      <c r="AM507" t="s">
        <v>100</v>
      </c>
      <c r="AN507" t="s">
        <v>102</v>
      </c>
      <c r="AO507">
        <v>0</v>
      </c>
      <c r="AP507" t="s">
        <v>102</v>
      </c>
      <c r="AQ507">
        <v>0</v>
      </c>
      <c r="AR507">
        <v>960</v>
      </c>
      <c r="AS507">
        <v>960</v>
      </c>
      <c r="AT507" t="s">
        <v>103</v>
      </c>
      <c r="AU507" t="s">
        <v>97</v>
      </c>
      <c r="AV507" t="s">
        <v>105</v>
      </c>
      <c r="AW507" t="s">
        <v>106</v>
      </c>
      <c r="AX507">
        <v>960</v>
      </c>
      <c r="AY507">
        <v>1000</v>
      </c>
      <c r="AZ507">
        <v>0</v>
      </c>
      <c r="BA507">
        <v>1960</v>
      </c>
      <c r="BB507">
        <v>0</v>
      </c>
      <c r="BC507">
        <v>0</v>
      </c>
      <c r="BD507">
        <v>2</v>
      </c>
      <c r="BE507">
        <v>0</v>
      </c>
      <c r="BF507">
        <v>4</v>
      </c>
      <c r="BG507">
        <v>2</v>
      </c>
      <c r="BH507" t="s">
        <v>98</v>
      </c>
      <c r="BI507">
        <v>10</v>
      </c>
      <c r="BJ507" t="s">
        <v>107</v>
      </c>
      <c r="BK507">
        <v>0</v>
      </c>
      <c r="BL507" t="s">
        <v>83</v>
      </c>
      <c r="BM507" t="s">
        <v>127</v>
      </c>
      <c r="BN507">
        <v>1952</v>
      </c>
      <c r="BO507" t="s">
        <v>102</v>
      </c>
      <c r="BP507">
        <v>2</v>
      </c>
      <c r="BQ507">
        <v>400</v>
      </c>
      <c r="BR507" t="s">
        <v>98</v>
      </c>
      <c r="BS507" t="s">
        <v>98</v>
      </c>
      <c r="BT507" t="s">
        <v>177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 t="s">
        <v>83</v>
      </c>
      <c r="CB507" t="s">
        <v>83</v>
      </c>
      <c r="CC507" t="s">
        <v>83</v>
      </c>
      <c r="CD507">
        <v>0</v>
      </c>
      <c r="CE507">
        <v>7</v>
      </c>
      <c r="CF507">
        <v>2009</v>
      </c>
      <c r="CG507" t="str">
        <f t="shared" si="55"/>
        <v>7/2009</v>
      </c>
      <c r="CH507" t="s">
        <v>173</v>
      </c>
      <c r="CI507" t="s">
        <v>111</v>
      </c>
      <c r="CJ507" s="1">
        <v>124500</v>
      </c>
    </row>
    <row r="508" spans="1:88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 t="str">
        <f t="shared" si="51"/>
        <v>90's</v>
      </c>
      <c r="V508">
        <v>1994</v>
      </c>
      <c r="W508">
        <f t="shared" si="49"/>
        <v>1</v>
      </c>
      <c r="X508" t="str">
        <f t="shared" si="50"/>
        <v>Y</v>
      </c>
      <c r="Y508" t="str">
        <f t="shared" si="52"/>
        <v>N</v>
      </c>
      <c r="Z508" t="str">
        <f t="shared" si="53"/>
        <v>N</v>
      </c>
      <c r="AA508" t="str">
        <f t="shared" si="54"/>
        <v>N</v>
      </c>
      <c r="AB508" t="s">
        <v>93</v>
      </c>
      <c r="AC508" t="s">
        <v>94</v>
      </c>
      <c r="AD508" t="s">
        <v>95</v>
      </c>
      <c r="AE508" t="s">
        <v>95</v>
      </c>
      <c r="AF508" t="s">
        <v>96</v>
      </c>
      <c r="AG508">
        <v>125</v>
      </c>
      <c r="AH508" t="s">
        <v>97</v>
      </c>
      <c r="AI508" t="s">
        <v>98</v>
      </c>
      <c r="AJ508" t="s">
        <v>99</v>
      </c>
      <c r="AK508" t="s">
        <v>97</v>
      </c>
      <c r="AL508" t="s">
        <v>98</v>
      </c>
      <c r="AM508" t="s">
        <v>100</v>
      </c>
      <c r="AN508" t="s">
        <v>101</v>
      </c>
      <c r="AO508">
        <v>380</v>
      </c>
      <c r="AP508" t="s">
        <v>102</v>
      </c>
      <c r="AQ508">
        <v>0</v>
      </c>
      <c r="AR508">
        <v>397</v>
      </c>
      <c r="AS508">
        <v>777</v>
      </c>
      <c r="AT508" t="s">
        <v>103</v>
      </c>
      <c r="AU508" t="s">
        <v>104</v>
      </c>
      <c r="AV508" t="s">
        <v>105</v>
      </c>
      <c r="AW508" t="s">
        <v>106</v>
      </c>
      <c r="AX508">
        <v>1065</v>
      </c>
      <c r="AY508">
        <v>846</v>
      </c>
      <c r="AZ508">
        <v>0</v>
      </c>
      <c r="BA508">
        <v>1911</v>
      </c>
      <c r="BB508">
        <v>0</v>
      </c>
      <c r="BC508">
        <v>0</v>
      </c>
      <c r="BD508">
        <v>2</v>
      </c>
      <c r="BE508">
        <v>1</v>
      </c>
      <c r="BF508">
        <v>3</v>
      </c>
      <c r="BG508">
        <v>1</v>
      </c>
      <c r="BH508" t="s">
        <v>97</v>
      </c>
      <c r="BI508">
        <v>8</v>
      </c>
      <c r="BJ508" t="s">
        <v>107</v>
      </c>
      <c r="BK508">
        <v>1</v>
      </c>
      <c r="BL508" t="s">
        <v>98</v>
      </c>
      <c r="BM508" t="s">
        <v>108</v>
      </c>
      <c r="BN508">
        <v>1993</v>
      </c>
      <c r="BO508" t="s">
        <v>109</v>
      </c>
      <c r="BP508">
        <v>2</v>
      </c>
      <c r="BQ508">
        <v>471</v>
      </c>
      <c r="BR508" t="s">
        <v>98</v>
      </c>
      <c r="BS508" t="s">
        <v>98</v>
      </c>
      <c r="BT508" t="s">
        <v>105</v>
      </c>
      <c r="BU508">
        <v>182</v>
      </c>
      <c r="BV508">
        <v>81</v>
      </c>
      <c r="BW508">
        <v>0</v>
      </c>
      <c r="BX508">
        <v>0</v>
      </c>
      <c r="BY508">
        <v>0</v>
      </c>
      <c r="BZ508">
        <v>0</v>
      </c>
      <c r="CA508" t="s">
        <v>83</v>
      </c>
      <c r="CB508" t="s">
        <v>83</v>
      </c>
      <c r="CC508" t="s">
        <v>83</v>
      </c>
      <c r="CD508">
        <v>0</v>
      </c>
      <c r="CE508">
        <v>9</v>
      </c>
      <c r="CF508">
        <v>2006</v>
      </c>
      <c r="CG508" t="str">
        <f t="shared" si="55"/>
        <v>9/2006</v>
      </c>
      <c r="CH508" t="s">
        <v>110</v>
      </c>
      <c r="CI508" t="s">
        <v>111</v>
      </c>
      <c r="CJ508" s="1">
        <v>215000</v>
      </c>
    </row>
    <row r="509" spans="1:88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 t="str">
        <f t="shared" si="51"/>
        <v>2000's</v>
      </c>
      <c r="V509">
        <v>2009</v>
      </c>
      <c r="W509">
        <f t="shared" si="49"/>
        <v>0</v>
      </c>
      <c r="X509" t="str">
        <f t="shared" si="50"/>
        <v>N</v>
      </c>
      <c r="Y509" t="str">
        <f t="shared" si="52"/>
        <v>Y</v>
      </c>
      <c r="Z509" t="str">
        <f t="shared" si="53"/>
        <v>Y</v>
      </c>
      <c r="AA509" t="str">
        <f t="shared" si="54"/>
        <v>Y</v>
      </c>
      <c r="AB509" t="s">
        <v>93</v>
      </c>
      <c r="AC509" t="s">
        <v>94</v>
      </c>
      <c r="AD509" t="s">
        <v>95</v>
      </c>
      <c r="AE509" t="s">
        <v>95</v>
      </c>
      <c r="AF509" t="s">
        <v>117</v>
      </c>
      <c r="AG509">
        <v>0</v>
      </c>
      <c r="AH509" t="s">
        <v>97</v>
      </c>
      <c r="AI509" t="s">
        <v>98</v>
      </c>
      <c r="AJ509" t="s">
        <v>99</v>
      </c>
      <c r="AK509" t="s">
        <v>97</v>
      </c>
      <c r="AL509" t="s">
        <v>98</v>
      </c>
      <c r="AM509" t="s">
        <v>100</v>
      </c>
      <c r="AN509" t="s">
        <v>101</v>
      </c>
      <c r="AO509">
        <v>27</v>
      </c>
      <c r="AP509" t="s">
        <v>102</v>
      </c>
      <c r="AQ509">
        <v>0</v>
      </c>
      <c r="AR509">
        <v>1191</v>
      </c>
      <c r="AS509">
        <v>1218</v>
      </c>
      <c r="AT509" t="s">
        <v>103</v>
      </c>
      <c r="AU509" t="s">
        <v>104</v>
      </c>
      <c r="AV509" t="s">
        <v>105</v>
      </c>
      <c r="AW509" t="s">
        <v>106</v>
      </c>
      <c r="AX509">
        <v>1218</v>
      </c>
      <c r="AY509">
        <v>0</v>
      </c>
      <c r="AZ509">
        <v>0</v>
      </c>
      <c r="BA509">
        <v>1218</v>
      </c>
      <c r="BB509">
        <v>0</v>
      </c>
      <c r="BC509">
        <v>0</v>
      </c>
      <c r="BD509">
        <v>2</v>
      </c>
      <c r="BE509">
        <v>0</v>
      </c>
      <c r="BF509">
        <v>2</v>
      </c>
      <c r="BG509">
        <v>1</v>
      </c>
      <c r="BH509" t="s">
        <v>97</v>
      </c>
      <c r="BI509">
        <v>4</v>
      </c>
      <c r="BJ509" t="s">
        <v>107</v>
      </c>
      <c r="BK509">
        <v>0</v>
      </c>
      <c r="BL509" t="s">
        <v>83</v>
      </c>
      <c r="BM509" t="s">
        <v>108</v>
      </c>
      <c r="BN509">
        <v>2009</v>
      </c>
      <c r="BO509" t="s">
        <v>157</v>
      </c>
      <c r="BP509">
        <v>2</v>
      </c>
      <c r="BQ509">
        <v>676</v>
      </c>
      <c r="BR509" t="s">
        <v>98</v>
      </c>
      <c r="BS509" t="s">
        <v>98</v>
      </c>
      <c r="BT509" t="s">
        <v>105</v>
      </c>
      <c r="BU509">
        <v>0</v>
      </c>
      <c r="BV509">
        <v>102</v>
      </c>
      <c r="BW509">
        <v>0</v>
      </c>
      <c r="BX509">
        <v>0</v>
      </c>
      <c r="BY509">
        <v>0</v>
      </c>
      <c r="BZ509">
        <v>0</v>
      </c>
      <c r="CA509" t="s">
        <v>83</v>
      </c>
      <c r="CB509" t="s">
        <v>83</v>
      </c>
      <c r="CC509" t="s">
        <v>83</v>
      </c>
      <c r="CD509">
        <v>0</v>
      </c>
      <c r="CE509">
        <v>9</v>
      </c>
      <c r="CF509">
        <v>2009</v>
      </c>
      <c r="CG509" t="str">
        <f t="shared" si="55"/>
        <v>9/2009</v>
      </c>
      <c r="CH509" t="s">
        <v>158</v>
      </c>
      <c r="CI509" t="s">
        <v>159</v>
      </c>
      <c r="CJ509" s="1">
        <v>208300</v>
      </c>
    </row>
    <row r="510" spans="1:88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 t="str">
        <f t="shared" si="51"/>
        <v>20's</v>
      </c>
      <c r="V510">
        <v>2005</v>
      </c>
      <c r="W510">
        <f t="shared" si="49"/>
        <v>77</v>
      </c>
      <c r="X510" t="str">
        <f t="shared" si="50"/>
        <v>Y</v>
      </c>
      <c r="Y510" t="str">
        <f t="shared" si="52"/>
        <v>Y</v>
      </c>
      <c r="Z510" t="str">
        <f t="shared" si="53"/>
        <v>Y</v>
      </c>
      <c r="AA510" t="str">
        <f t="shared" si="54"/>
        <v>Y</v>
      </c>
      <c r="AB510" t="s">
        <v>184</v>
      </c>
      <c r="AC510" t="s">
        <v>94</v>
      </c>
      <c r="AD510" t="s">
        <v>116</v>
      </c>
      <c r="AE510" t="s">
        <v>116</v>
      </c>
      <c r="AF510" t="s">
        <v>117</v>
      </c>
      <c r="AG510">
        <v>0</v>
      </c>
      <c r="AH510" t="s">
        <v>98</v>
      </c>
      <c r="AI510" t="s">
        <v>104</v>
      </c>
      <c r="AJ510" t="s">
        <v>126</v>
      </c>
      <c r="AK510" t="s">
        <v>98</v>
      </c>
      <c r="AL510" t="s">
        <v>98</v>
      </c>
      <c r="AM510" t="s">
        <v>100</v>
      </c>
      <c r="AN510" t="s">
        <v>153</v>
      </c>
      <c r="AO510">
        <v>141</v>
      </c>
      <c r="AP510" t="s">
        <v>102</v>
      </c>
      <c r="AQ510">
        <v>0</v>
      </c>
      <c r="AR510">
        <v>548</v>
      </c>
      <c r="AS510">
        <v>689</v>
      </c>
      <c r="AT510" t="s">
        <v>103</v>
      </c>
      <c r="AU510" t="s">
        <v>104</v>
      </c>
      <c r="AV510" t="s">
        <v>105</v>
      </c>
      <c r="AW510" t="s">
        <v>106</v>
      </c>
      <c r="AX510">
        <v>689</v>
      </c>
      <c r="AY510">
        <v>689</v>
      </c>
      <c r="AZ510">
        <v>0</v>
      </c>
      <c r="BA510">
        <v>1378</v>
      </c>
      <c r="BB510">
        <v>0</v>
      </c>
      <c r="BC510">
        <v>0</v>
      </c>
      <c r="BD510">
        <v>2</v>
      </c>
      <c r="BE510">
        <v>0</v>
      </c>
      <c r="BF510">
        <v>3</v>
      </c>
      <c r="BG510">
        <v>1</v>
      </c>
      <c r="BH510" t="s">
        <v>97</v>
      </c>
      <c r="BI510">
        <v>7</v>
      </c>
      <c r="BJ510" t="s">
        <v>107</v>
      </c>
      <c r="BK510">
        <v>1</v>
      </c>
      <c r="BL510" t="s">
        <v>97</v>
      </c>
      <c r="BM510" t="s">
        <v>127</v>
      </c>
      <c r="BN510">
        <v>1928</v>
      </c>
      <c r="BO510" t="s">
        <v>102</v>
      </c>
      <c r="BP510">
        <v>2</v>
      </c>
      <c r="BQ510">
        <v>360</v>
      </c>
      <c r="BR510" t="s">
        <v>98</v>
      </c>
      <c r="BS510" t="s">
        <v>98</v>
      </c>
      <c r="BT510" t="s">
        <v>177</v>
      </c>
      <c r="BU510">
        <v>0</v>
      </c>
      <c r="BV510">
        <v>0</v>
      </c>
      <c r="BW510">
        <v>116</v>
      </c>
      <c r="BX510">
        <v>0</v>
      </c>
      <c r="BY510">
        <v>0</v>
      </c>
      <c r="BZ510">
        <v>0</v>
      </c>
      <c r="CA510" t="s">
        <v>83</v>
      </c>
      <c r="CB510" t="s">
        <v>83</v>
      </c>
      <c r="CC510" t="s">
        <v>83</v>
      </c>
      <c r="CD510">
        <v>0</v>
      </c>
      <c r="CE510">
        <v>10</v>
      </c>
      <c r="CF510">
        <v>2008</v>
      </c>
      <c r="CG510" t="str">
        <f t="shared" si="55"/>
        <v>10/2008</v>
      </c>
      <c r="CH510" t="s">
        <v>110</v>
      </c>
      <c r="CI510" t="s">
        <v>111</v>
      </c>
      <c r="CJ510" s="1">
        <v>161000</v>
      </c>
    </row>
    <row r="511" spans="1:88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 t="str">
        <f t="shared" si="51"/>
        <v>50's</v>
      </c>
      <c r="V511">
        <v>1959</v>
      </c>
      <c r="W511">
        <f t="shared" si="49"/>
        <v>0</v>
      </c>
      <c r="X511" t="str">
        <f t="shared" si="50"/>
        <v>N</v>
      </c>
      <c r="Y511" t="str">
        <f t="shared" si="52"/>
        <v>N</v>
      </c>
      <c r="Z511" t="str">
        <f t="shared" si="53"/>
        <v>N</v>
      </c>
      <c r="AA511" t="str">
        <f t="shared" si="54"/>
        <v>N</v>
      </c>
      <c r="AB511" t="s">
        <v>93</v>
      </c>
      <c r="AC511" t="s">
        <v>94</v>
      </c>
      <c r="AD511" t="s">
        <v>116</v>
      </c>
      <c r="AE511" t="s">
        <v>116</v>
      </c>
      <c r="AF511" t="s">
        <v>96</v>
      </c>
      <c r="AG511">
        <v>132</v>
      </c>
      <c r="AH511" t="s">
        <v>98</v>
      </c>
      <c r="AI511" t="s">
        <v>98</v>
      </c>
      <c r="AJ511" t="s">
        <v>118</v>
      </c>
      <c r="AK511" t="s">
        <v>98</v>
      </c>
      <c r="AL511" t="s">
        <v>98</v>
      </c>
      <c r="AM511" t="s">
        <v>100</v>
      </c>
      <c r="AN511" t="s">
        <v>119</v>
      </c>
      <c r="AO511">
        <v>991</v>
      </c>
      <c r="AP511" t="s">
        <v>102</v>
      </c>
      <c r="AQ511">
        <v>0</v>
      </c>
      <c r="AR511">
        <v>50</v>
      </c>
      <c r="AS511">
        <v>1041</v>
      </c>
      <c r="AT511" t="s">
        <v>103</v>
      </c>
      <c r="AU511" t="s">
        <v>104</v>
      </c>
      <c r="AV511" t="s">
        <v>105</v>
      </c>
      <c r="AW511" t="s">
        <v>106</v>
      </c>
      <c r="AX511">
        <v>1041</v>
      </c>
      <c r="AY511">
        <v>0</v>
      </c>
      <c r="AZ511">
        <v>0</v>
      </c>
      <c r="BA511">
        <v>1041</v>
      </c>
      <c r="BB511">
        <v>1</v>
      </c>
      <c r="BC511">
        <v>0</v>
      </c>
      <c r="BD511">
        <v>1</v>
      </c>
      <c r="BE511">
        <v>0</v>
      </c>
      <c r="BF511">
        <v>3</v>
      </c>
      <c r="BG511">
        <v>1</v>
      </c>
      <c r="BH511" t="s">
        <v>98</v>
      </c>
      <c r="BI511">
        <v>6</v>
      </c>
      <c r="BJ511" t="s">
        <v>107</v>
      </c>
      <c r="BK511">
        <v>0</v>
      </c>
      <c r="BL511" t="s">
        <v>83</v>
      </c>
      <c r="BM511" t="s">
        <v>108</v>
      </c>
      <c r="BN511">
        <v>1959</v>
      </c>
      <c r="BO511" t="s">
        <v>109</v>
      </c>
      <c r="BP511">
        <v>1</v>
      </c>
      <c r="BQ511">
        <v>270</v>
      </c>
      <c r="BR511" t="s">
        <v>98</v>
      </c>
      <c r="BS511" t="s">
        <v>98</v>
      </c>
      <c r="BT511" t="s">
        <v>105</v>
      </c>
      <c r="BU511">
        <v>224</v>
      </c>
      <c r="BV511">
        <v>88</v>
      </c>
      <c r="BW511">
        <v>0</v>
      </c>
      <c r="BX511">
        <v>0</v>
      </c>
      <c r="BY511">
        <v>0</v>
      </c>
      <c r="BZ511">
        <v>0</v>
      </c>
      <c r="CA511" t="s">
        <v>83</v>
      </c>
      <c r="CB511" t="s">
        <v>134</v>
      </c>
      <c r="CC511" t="s">
        <v>83</v>
      </c>
      <c r="CD511">
        <v>0</v>
      </c>
      <c r="CE511">
        <v>7</v>
      </c>
      <c r="CF511">
        <v>2009</v>
      </c>
      <c r="CG511" t="str">
        <f t="shared" si="55"/>
        <v>7/2009</v>
      </c>
      <c r="CH511" t="s">
        <v>110</v>
      </c>
      <c r="CI511" t="s">
        <v>111</v>
      </c>
      <c r="CJ511" s="1">
        <v>124500</v>
      </c>
    </row>
    <row r="512" spans="1:88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 t="str">
        <f t="shared" si="51"/>
        <v>50's</v>
      </c>
      <c r="V512">
        <v>2000</v>
      </c>
      <c r="W512">
        <f t="shared" si="49"/>
        <v>49</v>
      </c>
      <c r="X512" t="str">
        <f t="shared" si="50"/>
        <v>Y</v>
      </c>
      <c r="Y512" t="str">
        <f t="shared" si="52"/>
        <v>N</v>
      </c>
      <c r="Z512" t="str">
        <f t="shared" si="53"/>
        <v>Y</v>
      </c>
      <c r="AA512" t="str">
        <f t="shared" si="54"/>
        <v>Y</v>
      </c>
      <c r="AB512" t="s">
        <v>152</v>
      </c>
      <c r="AC512" t="s">
        <v>94</v>
      </c>
      <c r="AD512" t="s">
        <v>124</v>
      </c>
      <c r="AE512" t="s">
        <v>124</v>
      </c>
      <c r="AF512" t="s">
        <v>207</v>
      </c>
      <c r="AG512">
        <v>70</v>
      </c>
      <c r="AH512" t="s">
        <v>97</v>
      </c>
      <c r="AI512" t="s">
        <v>98</v>
      </c>
      <c r="AJ512" t="s">
        <v>118</v>
      </c>
      <c r="AK512" t="s">
        <v>98</v>
      </c>
      <c r="AL512" t="s">
        <v>98</v>
      </c>
      <c r="AM512" t="s">
        <v>100</v>
      </c>
      <c r="AN512" t="s">
        <v>141</v>
      </c>
      <c r="AO512">
        <v>650</v>
      </c>
      <c r="AP512" t="s">
        <v>153</v>
      </c>
      <c r="AQ512">
        <v>180</v>
      </c>
      <c r="AR512">
        <v>178</v>
      </c>
      <c r="AS512">
        <v>1008</v>
      </c>
      <c r="AT512" t="s">
        <v>103</v>
      </c>
      <c r="AU512" t="s">
        <v>104</v>
      </c>
      <c r="AV512" t="s">
        <v>105</v>
      </c>
      <c r="AW512" t="s">
        <v>106</v>
      </c>
      <c r="AX512">
        <v>1363</v>
      </c>
      <c r="AY512">
        <v>0</v>
      </c>
      <c r="AZ512">
        <v>0</v>
      </c>
      <c r="BA512">
        <v>1363</v>
      </c>
      <c r="BB512">
        <v>1</v>
      </c>
      <c r="BC512">
        <v>0</v>
      </c>
      <c r="BD512">
        <v>1</v>
      </c>
      <c r="BE512">
        <v>0</v>
      </c>
      <c r="BF512">
        <v>2</v>
      </c>
      <c r="BG512">
        <v>1</v>
      </c>
      <c r="BH512" t="s">
        <v>98</v>
      </c>
      <c r="BI512">
        <v>6</v>
      </c>
      <c r="BJ512" t="s">
        <v>146</v>
      </c>
      <c r="BK512">
        <v>2</v>
      </c>
      <c r="BL512" t="s">
        <v>98</v>
      </c>
      <c r="BM512" t="s">
        <v>169</v>
      </c>
      <c r="BN512">
        <v>1951</v>
      </c>
      <c r="BO512" t="s">
        <v>102</v>
      </c>
      <c r="BP512">
        <v>1</v>
      </c>
      <c r="BQ512">
        <v>288</v>
      </c>
      <c r="BR512" t="s">
        <v>98</v>
      </c>
      <c r="BS512" t="s">
        <v>98</v>
      </c>
      <c r="BT512" t="s">
        <v>105</v>
      </c>
      <c r="BU512">
        <v>324</v>
      </c>
      <c r="BV512">
        <v>42</v>
      </c>
      <c r="BW512">
        <v>0</v>
      </c>
      <c r="BX512">
        <v>0</v>
      </c>
      <c r="BY512">
        <v>168</v>
      </c>
      <c r="BZ512">
        <v>0</v>
      </c>
      <c r="CA512" t="s">
        <v>83</v>
      </c>
      <c r="CB512" t="s">
        <v>83</v>
      </c>
      <c r="CC512" t="s">
        <v>135</v>
      </c>
      <c r="CD512">
        <v>2000</v>
      </c>
      <c r="CE512">
        <v>6</v>
      </c>
      <c r="CF512">
        <v>2009</v>
      </c>
      <c r="CG512" t="str">
        <f t="shared" si="55"/>
        <v>6/2009</v>
      </c>
      <c r="CH512" t="s">
        <v>110</v>
      </c>
      <c r="CI512" t="s">
        <v>111</v>
      </c>
      <c r="CJ512" s="1">
        <v>164900</v>
      </c>
    </row>
    <row r="513" spans="1:88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 t="str">
        <f t="shared" si="51"/>
        <v>2000's</v>
      </c>
      <c r="V513">
        <v>2006</v>
      </c>
      <c r="W513">
        <f t="shared" si="49"/>
        <v>1</v>
      </c>
      <c r="X513" t="str">
        <f t="shared" si="50"/>
        <v>Y</v>
      </c>
      <c r="Y513" t="str">
        <f t="shared" si="52"/>
        <v>Y</v>
      </c>
      <c r="Z513" t="str">
        <f t="shared" si="53"/>
        <v>Y</v>
      </c>
      <c r="AA513" t="str">
        <f t="shared" si="54"/>
        <v>Y</v>
      </c>
      <c r="AB513" t="s">
        <v>93</v>
      </c>
      <c r="AC513" t="s">
        <v>94</v>
      </c>
      <c r="AD513" t="s">
        <v>95</v>
      </c>
      <c r="AE513" t="s">
        <v>95</v>
      </c>
      <c r="AF513" t="s">
        <v>137</v>
      </c>
      <c r="AG513">
        <v>94</v>
      </c>
      <c r="AH513" t="s">
        <v>97</v>
      </c>
      <c r="AI513" t="s">
        <v>98</v>
      </c>
      <c r="AJ513" t="s">
        <v>99</v>
      </c>
      <c r="AK513" t="s">
        <v>97</v>
      </c>
      <c r="AL513" t="s">
        <v>98</v>
      </c>
      <c r="AM513" t="s">
        <v>100</v>
      </c>
      <c r="AN513" t="s">
        <v>102</v>
      </c>
      <c r="AO513">
        <v>0</v>
      </c>
      <c r="AP513" t="s">
        <v>102</v>
      </c>
      <c r="AQ513">
        <v>0</v>
      </c>
      <c r="AR513">
        <v>1368</v>
      </c>
      <c r="AS513">
        <v>1368</v>
      </c>
      <c r="AT513" t="s">
        <v>103</v>
      </c>
      <c r="AU513" t="s">
        <v>104</v>
      </c>
      <c r="AV513" t="s">
        <v>105</v>
      </c>
      <c r="AW513" t="s">
        <v>106</v>
      </c>
      <c r="AX513">
        <v>1368</v>
      </c>
      <c r="AY513">
        <v>0</v>
      </c>
      <c r="AZ513">
        <v>0</v>
      </c>
      <c r="BA513">
        <v>1368</v>
      </c>
      <c r="BB513">
        <v>0</v>
      </c>
      <c r="BC513">
        <v>0</v>
      </c>
      <c r="BD513">
        <v>2</v>
      </c>
      <c r="BE513">
        <v>0</v>
      </c>
      <c r="BF513">
        <v>2</v>
      </c>
      <c r="BG513">
        <v>1</v>
      </c>
      <c r="BH513" t="s">
        <v>97</v>
      </c>
      <c r="BI513">
        <v>6</v>
      </c>
      <c r="BJ513" t="s">
        <v>107</v>
      </c>
      <c r="BK513">
        <v>1</v>
      </c>
      <c r="BL513" t="s">
        <v>97</v>
      </c>
      <c r="BM513" t="s">
        <v>108</v>
      </c>
      <c r="BN513">
        <v>2005</v>
      </c>
      <c r="BO513" t="s">
        <v>109</v>
      </c>
      <c r="BP513">
        <v>2</v>
      </c>
      <c r="BQ513">
        <v>474</v>
      </c>
      <c r="BR513" t="s">
        <v>98</v>
      </c>
      <c r="BS513" t="s">
        <v>98</v>
      </c>
      <c r="BT513" t="s">
        <v>105</v>
      </c>
      <c r="BU513">
        <v>132</v>
      </c>
      <c r="BV513">
        <v>35</v>
      </c>
      <c r="BW513">
        <v>0</v>
      </c>
      <c r="BX513">
        <v>0</v>
      </c>
      <c r="BY513">
        <v>0</v>
      </c>
      <c r="BZ513">
        <v>0</v>
      </c>
      <c r="CA513" t="s">
        <v>83</v>
      </c>
      <c r="CB513" t="s">
        <v>83</v>
      </c>
      <c r="CC513" t="s">
        <v>83</v>
      </c>
      <c r="CD513">
        <v>0</v>
      </c>
      <c r="CE513">
        <v>3</v>
      </c>
      <c r="CF513">
        <v>2006</v>
      </c>
      <c r="CG513" t="str">
        <f t="shared" si="55"/>
        <v>3/2006</v>
      </c>
      <c r="CH513" t="s">
        <v>158</v>
      </c>
      <c r="CI513" t="s">
        <v>159</v>
      </c>
      <c r="CJ513" s="1">
        <v>202665</v>
      </c>
    </row>
    <row r="514" spans="1:88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 t="str">
        <f t="shared" si="51"/>
        <v>50's</v>
      </c>
      <c r="V514">
        <v>1958</v>
      </c>
      <c r="W514">
        <f t="shared" ref="W514:W577" si="56">V514-T514</f>
        <v>0</v>
      </c>
      <c r="X514" t="str">
        <f t="shared" ref="X514:X577" si="57">IF($W514&gt;0, "Y", "N")</f>
        <v>N</v>
      </c>
      <c r="Y514" t="str">
        <f t="shared" si="52"/>
        <v>N</v>
      </c>
      <c r="Z514" t="str">
        <f t="shared" si="53"/>
        <v>N</v>
      </c>
      <c r="AA514" t="str">
        <f t="shared" si="54"/>
        <v>N</v>
      </c>
      <c r="AB514" t="s">
        <v>93</v>
      </c>
      <c r="AC514" t="s">
        <v>94</v>
      </c>
      <c r="AD514" t="s">
        <v>95</v>
      </c>
      <c r="AE514" t="s">
        <v>95</v>
      </c>
      <c r="AF514" t="s">
        <v>117</v>
      </c>
      <c r="AG514">
        <v>0</v>
      </c>
      <c r="AH514" t="s">
        <v>98</v>
      </c>
      <c r="AI514" t="s">
        <v>98</v>
      </c>
      <c r="AJ514" t="s">
        <v>118</v>
      </c>
      <c r="AK514" t="s">
        <v>98</v>
      </c>
      <c r="AL514" t="s">
        <v>98</v>
      </c>
      <c r="AM514" t="s">
        <v>100</v>
      </c>
      <c r="AN514" t="s">
        <v>141</v>
      </c>
      <c r="AO514">
        <v>521</v>
      </c>
      <c r="AP514" t="s">
        <v>172</v>
      </c>
      <c r="AQ514">
        <v>174</v>
      </c>
      <c r="AR514">
        <v>169</v>
      </c>
      <c r="AS514">
        <v>864</v>
      </c>
      <c r="AT514" t="s">
        <v>103</v>
      </c>
      <c r="AU514" t="s">
        <v>98</v>
      </c>
      <c r="AV514" t="s">
        <v>105</v>
      </c>
      <c r="AW514" t="s">
        <v>106</v>
      </c>
      <c r="AX514">
        <v>864</v>
      </c>
      <c r="AY514">
        <v>0</v>
      </c>
      <c r="AZ514">
        <v>0</v>
      </c>
      <c r="BA514">
        <v>864</v>
      </c>
      <c r="BB514">
        <v>1</v>
      </c>
      <c r="BC514">
        <v>0</v>
      </c>
      <c r="BD514">
        <v>1</v>
      </c>
      <c r="BE514">
        <v>0</v>
      </c>
      <c r="BF514">
        <v>3</v>
      </c>
      <c r="BG514">
        <v>1</v>
      </c>
      <c r="BH514" t="s">
        <v>98</v>
      </c>
      <c r="BI514">
        <v>5</v>
      </c>
      <c r="BJ514" t="s">
        <v>107</v>
      </c>
      <c r="BK514">
        <v>0</v>
      </c>
      <c r="BL514" t="s">
        <v>83</v>
      </c>
      <c r="BM514" t="s">
        <v>127</v>
      </c>
      <c r="BN514">
        <v>1964</v>
      </c>
      <c r="BO514" t="s">
        <v>102</v>
      </c>
      <c r="BP514">
        <v>2</v>
      </c>
      <c r="BQ514">
        <v>624</v>
      </c>
      <c r="BR514" t="s">
        <v>98</v>
      </c>
      <c r="BS514" t="s">
        <v>98</v>
      </c>
      <c r="BT514" t="s">
        <v>105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 t="s">
        <v>83</v>
      </c>
      <c r="CB514" t="s">
        <v>83</v>
      </c>
      <c r="CC514" t="s">
        <v>83</v>
      </c>
      <c r="CD514">
        <v>0</v>
      </c>
      <c r="CE514">
        <v>7</v>
      </c>
      <c r="CF514">
        <v>2006</v>
      </c>
      <c r="CG514" t="str">
        <f t="shared" si="55"/>
        <v>7/2006</v>
      </c>
      <c r="CH514" t="s">
        <v>110</v>
      </c>
      <c r="CI514" t="s">
        <v>111</v>
      </c>
      <c r="CJ514" s="1">
        <v>129900</v>
      </c>
    </row>
    <row r="515" spans="1:88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 t="str">
        <f t="shared" ref="U515:U578" si="58">IF($T515&gt;=2010, "2010's", IF($T515&gt;=2000, "2000's", IF($T515&gt;=1990, "90's", IF($T515&gt;=1980, "80's", IF($T515&gt;=1970, "70's", IF($T515&gt;=1960, "60's", IF($T515&gt;=1950, "50's", IF($T515&gt;=1940, "40's", IF($T515&gt;=1930, "30's", IF($T515&gt;=1920, "20's", IF($T515&gt;1910, "10's", IF($T515&gt;=1900, "1900's", IF($T515&gt;=1890, "1890's", IF($T515&gt;=1880, "1880's", "1870's"))))))))))))))</f>
        <v>80's</v>
      </c>
      <c r="V515">
        <v>1983</v>
      </c>
      <c r="W515">
        <f t="shared" si="56"/>
        <v>0</v>
      </c>
      <c r="X515" t="str">
        <f t="shared" si="57"/>
        <v>N</v>
      </c>
      <c r="Y515" t="str">
        <f t="shared" ref="Y515:Y578" si="59">IF($V515&gt;2004, "Y", "N")</f>
        <v>N</v>
      </c>
      <c r="Z515" t="str">
        <f t="shared" ref="Z515:Z578" si="60">IF($V515&gt;1999, "Y", "N")</f>
        <v>N</v>
      </c>
      <c r="AA515" t="str">
        <f t="shared" ref="AA515:AA578" si="61">IF($V515&gt;1994, "Y", "N")</f>
        <v>N</v>
      </c>
      <c r="AB515" t="s">
        <v>93</v>
      </c>
      <c r="AC515" t="s">
        <v>94</v>
      </c>
      <c r="AD515" t="s">
        <v>95</v>
      </c>
      <c r="AE515" t="s">
        <v>95</v>
      </c>
      <c r="AF515" t="s">
        <v>117</v>
      </c>
      <c r="AG515">
        <v>0</v>
      </c>
      <c r="AH515" t="s">
        <v>98</v>
      </c>
      <c r="AI515" t="s">
        <v>97</v>
      </c>
      <c r="AJ515" t="s">
        <v>99</v>
      </c>
      <c r="AK515" t="s">
        <v>98</v>
      </c>
      <c r="AL515" t="s">
        <v>98</v>
      </c>
      <c r="AM515" t="s">
        <v>100</v>
      </c>
      <c r="AN515" t="s">
        <v>119</v>
      </c>
      <c r="AO515">
        <v>336</v>
      </c>
      <c r="AP515" t="s">
        <v>102</v>
      </c>
      <c r="AQ515">
        <v>0</v>
      </c>
      <c r="AR515">
        <v>748</v>
      </c>
      <c r="AS515">
        <v>1084</v>
      </c>
      <c r="AT515" t="s">
        <v>103</v>
      </c>
      <c r="AU515" t="s">
        <v>98</v>
      </c>
      <c r="AV515" t="s">
        <v>105</v>
      </c>
      <c r="AW515" t="s">
        <v>106</v>
      </c>
      <c r="AX515">
        <v>1080</v>
      </c>
      <c r="AY515">
        <v>0</v>
      </c>
      <c r="AZ515">
        <v>0</v>
      </c>
      <c r="BA515">
        <v>1080</v>
      </c>
      <c r="BB515">
        <v>0</v>
      </c>
      <c r="BC515">
        <v>0</v>
      </c>
      <c r="BD515">
        <v>1</v>
      </c>
      <c r="BE515">
        <v>1</v>
      </c>
      <c r="BF515">
        <v>3</v>
      </c>
      <c r="BG515">
        <v>1</v>
      </c>
      <c r="BH515" t="s">
        <v>98</v>
      </c>
      <c r="BI515">
        <v>5</v>
      </c>
      <c r="BJ515" t="s">
        <v>107</v>
      </c>
      <c r="BK515">
        <v>0</v>
      </c>
      <c r="BL515" t="s">
        <v>83</v>
      </c>
      <c r="BM515" t="s">
        <v>108</v>
      </c>
      <c r="BN515">
        <v>1983</v>
      </c>
      <c r="BO515" t="s">
        <v>102</v>
      </c>
      <c r="BP515">
        <v>2</v>
      </c>
      <c r="BQ515">
        <v>484</v>
      </c>
      <c r="BR515" t="s">
        <v>98</v>
      </c>
      <c r="BS515" t="s">
        <v>98</v>
      </c>
      <c r="BT515" t="s">
        <v>105</v>
      </c>
      <c r="BU515">
        <v>120</v>
      </c>
      <c r="BV515">
        <v>0</v>
      </c>
      <c r="BW515">
        <v>158</v>
      </c>
      <c r="BX515">
        <v>0</v>
      </c>
      <c r="BY515">
        <v>0</v>
      </c>
      <c r="BZ515">
        <v>0</v>
      </c>
      <c r="CA515" t="s">
        <v>83</v>
      </c>
      <c r="CB515" t="s">
        <v>83</v>
      </c>
      <c r="CC515" t="s">
        <v>83</v>
      </c>
      <c r="CD515">
        <v>0</v>
      </c>
      <c r="CE515">
        <v>6</v>
      </c>
      <c r="CF515">
        <v>2007</v>
      </c>
      <c r="CG515" t="str">
        <f t="shared" ref="CG515:CG578" si="62">_xlfn.CONCAT(CE515, "/",CF515)</f>
        <v>6/2007</v>
      </c>
      <c r="CH515" t="s">
        <v>110</v>
      </c>
      <c r="CI515" t="s">
        <v>111</v>
      </c>
      <c r="CJ515" s="1">
        <v>134000</v>
      </c>
    </row>
    <row r="516" spans="1:88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 t="str">
        <f t="shared" si="58"/>
        <v>20's</v>
      </c>
      <c r="V516">
        <v>1950</v>
      </c>
      <c r="W516">
        <f t="shared" si="56"/>
        <v>24</v>
      </c>
      <c r="X516" t="str">
        <f t="shared" si="57"/>
        <v>Y</v>
      </c>
      <c r="Y516" t="str">
        <f t="shared" si="59"/>
        <v>N</v>
      </c>
      <c r="Z516" t="str">
        <f t="shared" si="60"/>
        <v>N</v>
      </c>
      <c r="AA516" t="str">
        <f t="shared" si="61"/>
        <v>N</v>
      </c>
      <c r="AB516" t="s">
        <v>93</v>
      </c>
      <c r="AC516" t="s">
        <v>94</v>
      </c>
      <c r="AD516" t="s">
        <v>124</v>
      </c>
      <c r="AE516" t="s">
        <v>124</v>
      </c>
      <c r="AF516" t="s">
        <v>117</v>
      </c>
      <c r="AG516">
        <v>0</v>
      </c>
      <c r="AH516" t="s">
        <v>98</v>
      </c>
      <c r="AI516" t="s">
        <v>98</v>
      </c>
      <c r="AJ516" t="s">
        <v>126</v>
      </c>
      <c r="AK516" t="s">
        <v>98</v>
      </c>
      <c r="AL516" t="s">
        <v>98</v>
      </c>
      <c r="AM516" t="s">
        <v>100</v>
      </c>
      <c r="AN516" t="s">
        <v>102</v>
      </c>
      <c r="AO516">
        <v>0</v>
      </c>
      <c r="AP516" t="s">
        <v>102</v>
      </c>
      <c r="AQ516">
        <v>0</v>
      </c>
      <c r="AR516">
        <v>768</v>
      </c>
      <c r="AS516">
        <v>768</v>
      </c>
      <c r="AT516" t="s">
        <v>222</v>
      </c>
      <c r="AU516" t="s">
        <v>147</v>
      </c>
      <c r="AV516" t="s">
        <v>177</v>
      </c>
      <c r="AW516" t="s">
        <v>106</v>
      </c>
      <c r="AX516">
        <v>789</v>
      </c>
      <c r="AY516">
        <v>0</v>
      </c>
      <c r="AZ516">
        <v>0</v>
      </c>
      <c r="BA516">
        <v>789</v>
      </c>
      <c r="BB516">
        <v>0</v>
      </c>
      <c r="BC516">
        <v>0</v>
      </c>
      <c r="BD516">
        <v>1</v>
      </c>
      <c r="BE516">
        <v>0</v>
      </c>
      <c r="BF516">
        <v>2</v>
      </c>
      <c r="BG516">
        <v>1</v>
      </c>
      <c r="BH516" t="s">
        <v>98</v>
      </c>
      <c r="BI516">
        <v>5</v>
      </c>
      <c r="BJ516" t="s">
        <v>107</v>
      </c>
      <c r="BK516">
        <v>0</v>
      </c>
      <c r="BL516" t="s">
        <v>83</v>
      </c>
      <c r="BM516" t="s">
        <v>127</v>
      </c>
      <c r="BN516">
        <v>1926</v>
      </c>
      <c r="BO516" t="s">
        <v>102</v>
      </c>
      <c r="BP516">
        <v>1</v>
      </c>
      <c r="BQ516">
        <v>200</v>
      </c>
      <c r="BR516" t="s">
        <v>212</v>
      </c>
      <c r="BS516" t="s">
        <v>212</v>
      </c>
      <c r="BT516" t="s">
        <v>105</v>
      </c>
      <c r="BU516">
        <v>0</v>
      </c>
      <c r="BV516">
        <v>0</v>
      </c>
      <c r="BW516">
        <v>112</v>
      </c>
      <c r="BX516">
        <v>0</v>
      </c>
      <c r="BY516">
        <v>0</v>
      </c>
      <c r="BZ516">
        <v>0</v>
      </c>
      <c r="CA516" t="s">
        <v>83</v>
      </c>
      <c r="CB516" t="s">
        <v>134</v>
      </c>
      <c r="CC516" t="s">
        <v>83</v>
      </c>
      <c r="CD516">
        <v>0</v>
      </c>
      <c r="CE516">
        <v>6</v>
      </c>
      <c r="CF516">
        <v>2007</v>
      </c>
      <c r="CG516" t="str">
        <f t="shared" si="62"/>
        <v>6/2007</v>
      </c>
      <c r="CH516" t="s">
        <v>110</v>
      </c>
      <c r="CI516" t="s">
        <v>111</v>
      </c>
      <c r="CJ516" s="1">
        <v>96500</v>
      </c>
    </row>
    <row r="517" spans="1:88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 t="str">
        <f t="shared" si="58"/>
        <v>2000's</v>
      </c>
      <c r="V517">
        <v>2009</v>
      </c>
      <c r="W517">
        <f t="shared" si="56"/>
        <v>0</v>
      </c>
      <c r="X517" t="str">
        <f t="shared" si="57"/>
        <v>N</v>
      </c>
      <c r="Y517" t="str">
        <f t="shared" si="59"/>
        <v>Y</v>
      </c>
      <c r="Z517" t="str">
        <f t="shared" si="60"/>
        <v>Y</v>
      </c>
      <c r="AA517" t="str">
        <f t="shared" si="61"/>
        <v>Y</v>
      </c>
      <c r="AB517" t="s">
        <v>152</v>
      </c>
      <c r="AC517" t="s">
        <v>94</v>
      </c>
      <c r="AD517" t="s">
        <v>180</v>
      </c>
      <c r="AE517" t="s">
        <v>181</v>
      </c>
      <c r="AF517" t="s">
        <v>96</v>
      </c>
      <c r="AG517">
        <v>305</v>
      </c>
      <c r="AH517" t="s">
        <v>104</v>
      </c>
      <c r="AI517" t="s">
        <v>98</v>
      </c>
      <c r="AJ517" t="s">
        <v>118</v>
      </c>
      <c r="AK517" t="s">
        <v>104</v>
      </c>
      <c r="AL517" t="s">
        <v>98</v>
      </c>
      <c r="AM517" t="s">
        <v>100</v>
      </c>
      <c r="AN517" t="s">
        <v>101</v>
      </c>
      <c r="AO517">
        <v>1436</v>
      </c>
      <c r="AP517" t="s">
        <v>102</v>
      </c>
      <c r="AQ517">
        <v>0</v>
      </c>
      <c r="AR517">
        <v>570</v>
      </c>
      <c r="AS517">
        <v>2006</v>
      </c>
      <c r="AT517" t="s">
        <v>103</v>
      </c>
      <c r="AU517" t="s">
        <v>104</v>
      </c>
      <c r="AV517" t="s">
        <v>105</v>
      </c>
      <c r="AW517" t="s">
        <v>106</v>
      </c>
      <c r="AX517">
        <v>2020</v>
      </c>
      <c r="AY517">
        <v>0</v>
      </c>
      <c r="AZ517">
        <v>0</v>
      </c>
      <c r="BA517">
        <v>2020</v>
      </c>
      <c r="BB517">
        <v>1</v>
      </c>
      <c r="BC517">
        <v>0</v>
      </c>
      <c r="BD517">
        <v>2</v>
      </c>
      <c r="BE517">
        <v>1</v>
      </c>
      <c r="BF517">
        <v>3</v>
      </c>
      <c r="BG517">
        <v>1</v>
      </c>
      <c r="BH517" t="s">
        <v>104</v>
      </c>
      <c r="BI517">
        <v>9</v>
      </c>
      <c r="BJ517" t="s">
        <v>107</v>
      </c>
      <c r="BK517">
        <v>1</v>
      </c>
      <c r="BL517" t="s">
        <v>97</v>
      </c>
      <c r="BM517" t="s">
        <v>108</v>
      </c>
      <c r="BN517">
        <v>2009</v>
      </c>
      <c r="BO517" t="s">
        <v>157</v>
      </c>
      <c r="BP517">
        <v>3</v>
      </c>
      <c r="BQ517">
        <v>900</v>
      </c>
      <c r="BR517" t="s">
        <v>98</v>
      </c>
      <c r="BS517" t="s">
        <v>98</v>
      </c>
      <c r="BT517" t="s">
        <v>105</v>
      </c>
      <c r="BU517">
        <v>156</v>
      </c>
      <c r="BV517">
        <v>54</v>
      </c>
      <c r="BW517">
        <v>0</v>
      </c>
      <c r="BX517">
        <v>0</v>
      </c>
      <c r="BY517">
        <v>0</v>
      </c>
      <c r="BZ517">
        <v>0</v>
      </c>
      <c r="CA517" t="s">
        <v>83</v>
      </c>
      <c r="CB517" t="s">
        <v>83</v>
      </c>
      <c r="CC517" t="s">
        <v>83</v>
      </c>
      <c r="CD517">
        <v>0</v>
      </c>
      <c r="CE517">
        <v>9</v>
      </c>
      <c r="CF517">
        <v>2009</v>
      </c>
      <c r="CG517" t="str">
        <f t="shared" si="62"/>
        <v>9/2009</v>
      </c>
      <c r="CH517" t="s">
        <v>158</v>
      </c>
      <c r="CI517" t="s">
        <v>159</v>
      </c>
      <c r="CJ517" s="1">
        <v>402861</v>
      </c>
    </row>
    <row r="518" spans="1:88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 t="str">
        <f t="shared" si="58"/>
        <v>70's</v>
      </c>
      <c r="V518">
        <v>1972</v>
      </c>
      <c r="W518">
        <f t="shared" si="56"/>
        <v>0</v>
      </c>
      <c r="X518" t="str">
        <f t="shared" si="57"/>
        <v>N</v>
      </c>
      <c r="Y518" t="str">
        <f t="shared" si="59"/>
        <v>N</v>
      </c>
      <c r="Z518" t="str">
        <f t="shared" si="60"/>
        <v>N</v>
      </c>
      <c r="AA518" t="str">
        <f t="shared" si="61"/>
        <v>N</v>
      </c>
      <c r="AB518" t="s">
        <v>93</v>
      </c>
      <c r="AC518" t="s">
        <v>94</v>
      </c>
      <c r="AD518" t="s">
        <v>140</v>
      </c>
      <c r="AE518" t="s">
        <v>140</v>
      </c>
      <c r="AF518" t="s">
        <v>96</v>
      </c>
      <c r="AG518">
        <v>333</v>
      </c>
      <c r="AH518" t="s">
        <v>98</v>
      </c>
      <c r="AI518" t="s">
        <v>98</v>
      </c>
      <c r="AJ518" t="s">
        <v>118</v>
      </c>
      <c r="AK518" t="s">
        <v>98</v>
      </c>
      <c r="AL518" t="s">
        <v>98</v>
      </c>
      <c r="AM518" t="s">
        <v>100</v>
      </c>
      <c r="AN518" t="s">
        <v>102</v>
      </c>
      <c r="AO518">
        <v>0</v>
      </c>
      <c r="AP518" t="s">
        <v>102</v>
      </c>
      <c r="AQ518">
        <v>0</v>
      </c>
      <c r="AR518">
        <v>689</v>
      </c>
      <c r="AS518">
        <v>689</v>
      </c>
      <c r="AT518" t="s">
        <v>103</v>
      </c>
      <c r="AU518" t="s">
        <v>98</v>
      </c>
      <c r="AV518" t="s">
        <v>105</v>
      </c>
      <c r="AW518" t="s">
        <v>106</v>
      </c>
      <c r="AX518">
        <v>1378</v>
      </c>
      <c r="AY518">
        <v>741</v>
      </c>
      <c r="AZ518">
        <v>0</v>
      </c>
      <c r="BA518">
        <v>2119</v>
      </c>
      <c r="BB518">
        <v>0</v>
      </c>
      <c r="BC518">
        <v>0</v>
      </c>
      <c r="BD518">
        <v>2</v>
      </c>
      <c r="BE518">
        <v>1</v>
      </c>
      <c r="BF518">
        <v>3</v>
      </c>
      <c r="BG518">
        <v>1</v>
      </c>
      <c r="BH518" t="s">
        <v>98</v>
      </c>
      <c r="BI518">
        <v>7</v>
      </c>
      <c r="BJ518" t="s">
        <v>107</v>
      </c>
      <c r="BK518">
        <v>1</v>
      </c>
      <c r="BL518" t="s">
        <v>98</v>
      </c>
      <c r="BM518" t="s">
        <v>108</v>
      </c>
      <c r="BN518">
        <v>1972</v>
      </c>
      <c r="BO518" t="s">
        <v>109</v>
      </c>
      <c r="BP518">
        <v>2</v>
      </c>
      <c r="BQ518">
        <v>583</v>
      </c>
      <c r="BR518" t="s">
        <v>98</v>
      </c>
      <c r="BS518" t="s">
        <v>98</v>
      </c>
      <c r="BT518" t="s">
        <v>105</v>
      </c>
      <c r="BU518">
        <v>0</v>
      </c>
      <c r="BV518">
        <v>104</v>
      </c>
      <c r="BW518">
        <v>0</v>
      </c>
      <c r="BX518">
        <v>0</v>
      </c>
      <c r="BY518">
        <v>0</v>
      </c>
      <c r="BZ518">
        <v>0</v>
      </c>
      <c r="CA518" t="s">
        <v>83</v>
      </c>
      <c r="CB518" t="s">
        <v>165</v>
      </c>
      <c r="CC518" t="s">
        <v>83</v>
      </c>
      <c r="CD518">
        <v>0</v>
      </c>
      <c r="CE518">
        <v>8</v>
      </c>
      <c r="CF518">
        <v>2009</v>
      </c>
      <c r="CG518" t="str">
        <f t="shared" si="62"/>
        <v>8/2009</v>
      </c>
      <c r="CH518" t="s">
        <v>173</v>
      </c>
      <c r="CI518" t="s">
        <v>128</v>
      </c>
      <c r="CJ518" s="1">
        <v>158000</v>
      </c>
    </row>
    <row r="519" spans="1:88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 t="str">
        <f t="shared" si="58"/>
        <v>90's</v>
      </c>
      <c r="V519">
        <v>1997</v>
      </c>
      <c r="W519">
        <f t="shared" si="56"/>
        <v>1</v>
      </c>
      <c r="X519" t="str">
        <f t="shared" si="57"/>
        <v>Y</v>
      </c>
      <c r="Y519" t="str">
        <f t="shared" si="59"/>
        <v>N</v>
      </c>
      <c r="Z519" t="str">
        <f t="shared" si="60"/>
        <v>N</v>
      </c>
      <c r="AA519" t="str">
        <f t="shared" si="61"/>
        <v>Y</v>
      </c>
      <c r="AB519" t="s">
        <v>93</v>
      </c>
      <c r="AC519" t="s">
        <v>94</v>
      </c>
      <c r="AD519" t="s">
        <v>95</v>
      </c>
      <c r="AE519" t="s">
        <v>95</v>
      </c>
      <c r="AF519" t="s">
        <v>96</v>
      </c>
      <c r="AG519">
        <v>921</v>
      </c>
      <c r="AH519" t="s">
        <v>97</v>
      </c>
      <c r="AI519" t="s">
        <v>98</v>
      </c>
      <c r="AJ519" t="s">
        <v>99</v>
      </c>
      <c r="AK519" t="s">
        <v>97</v>
      </c>
      <c r="AL519" t="s">
        <v>98</v>
      </c>
      <c r="AM519" t="s">
        <v>100</v>
      </c>
      <c r="AN519" t="s">
        <v>102</v>
      </c>
      <c r="AO519">
        <v>0</v>
      </c>
      <c r="AP519" t="s">
        <v>102</v>
      </c>
      <c r="AQ519">
        <v>0</v>
      </c>
      <c r="AR519">
        <v>1264</v>
      </c>
      <c r="AS519">
        <v>1264</v>
      </c>
      <c r="AT519" t="s">
        <v>103</v>
      </c>
      <c r="AU519" t="s">
        <v>104</v>
      </c>
      <c r="AV519" t="s">
        <v>105</v>
      </c>
      <c r="AW519" t="s">
        <v>106</v>
      </c>
      <c r="AX519">
        <v>1277</v>
      </c>
      <c r="AY519">
        <v>1067</v>
      </c>
      <c r="AZ519">
        <v>0</v>
      </c>
      <c r="BA519">
        <v>2344</v>
      </c>
      <c r="BB519">
        <v>0</v>
      </c>
      <c r="BC519">
        <v>0</v>
      </c>
      <c r="BD519">
        <v>2</v>
      </c>
      <c r="BE519">
        <v>1</v>
      </c>
      <c r="BF519">
        <v>3</v>
      </c>
      <c r="BG519">
        <v>1</v>
      </c>
      <c r="BH519" t="s">
        <v>97</v>
      </c>
      <c r="BI519">
        <v>7</v>
      </c>
      <c r="BJ519" t="s">
        <v>107</v>
      </c>
      <c r="BK519">
        <v>1</v>
      </c>
      <c r="BL519" t="s">
        <v>98</v>
      </c>
      <c r="BM519" t="s">
        <v>108</v>
      </c>
      <c r="BN519">
        <v>1996</v>
      </c>
      <c r="BO519" t="s">
        <v>109</v>
      </c>
      <c r="BP519">
        <v>3</v>
      </c>
      <c r="BQ519">
        <v>889</v>
      </c>
      <c r="BR519" t="s">
        <v>98</v>
      </c>
      <c r="BS519" t="s">
        <v>98</v>
      </c>
      <c r="BT519" t="s">
        <v>105</v>
      </c>
      <c r="BU519">
        <v>220</v>
      </c>
      <c r="BV519">
        <v>0</v>
      </c>
      <c r="BW519">
        <v>0</v>
      </c>
      <c r="BX519">
        <v>0</v>
      </c>
      <c r="BY519">
        <v>0</v>
      </c>
      <c r="BZ519">
        <v>0</v>
      </c>
      <c r="CA519" t="s">
        <v>83</v>
      </c>
      <c r="CB519" t="s">
        <v>83</v>
      </c>
      <c r="CC519" t="s">
        <v>83</v>
      </c>
      <c r="CD519">
        <v>0</v>
      </c>
      <c r="CE519">
        <v>7</v>
      </c>
      <c r="CF519">
        <v>2009</v>
      </c>
      <c r="CG519" t="str">
        <f t="shared" si="62"/>
        <v>7/2009</v>
      </c>
      <c r="CH519" t="s">
        <v>110</v>
      </c>
      <c r="CI519" t="s">
        <v>111</v>
      </c>
      <c r="CJ519" s="1">
        <v>265000</v>
      </c>
    </row>
    <row r="520" spans="1:88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 t="str">
        <f t="shared" si="58"/>
        <v>90's</v>
      </c>
      <c r="V520">
        <v>1998</v>
      </c>
      <c r="W520">
        <f t="shared" si="56"/>
        <v>0</v>
      </c>
      <c r="X520" t="str">
        <f t="shared" si="57"/>
        <v>N</v>
      </c>
      <c r="Y520" t="str">
        <f t="shared" si="59"/>
        <v>N</v>
      </c>
      <c r="Z520" t="str">
        <f t="shared" si="60"/>
        <v>N</v>
      </c>
      <c r="AA520" t="str">
        <f t="shared" si="61"/>
        <v>Y</v>
      </c>
      <c r="AB520" t="s">
        <v>93</v>
      </c>
      <c r="AC520" t="s">
        <v>94</v>
      </c>
      <c r="AD520" t="s">
        <v>95</v>
      </c>
      <c r="AE520" t="s">
        <v>95</v>
      </c>
      <c r="AF520" t="s">
        <v>117</v>
      </c>
      <c r="AG520">
        <v>0</v>
      </c>
      <c r="AH520" t="s">
        <v>98</v>
      </c>
      <c r="AI520" t="s">
        <v>98</v>
      </c>
      <c r="AJ520" t="s">
        <v>99</v>
      </c>
      <c r="AK520" t="s">
        <v>97</v>
      </c>
      <c r="AL520" t="s">
        <v>98</v>
      </c>
      <c r="AM520" t="s">
        <v>121</v>
      </c>
      <c r="AN520" t="s">
        <v>101</v>
      </c>
      <c r="AO520">
        <v>706</v>
      </c>
      <c r="AP520" t="s">
        <v>102</v>
      </c>
      <c r="AQ520">
        <v>0</v>
      </c>
      <c r="AR520">
        <v>88</v>
      </c>
      <c r="AS520">
        <v>794</v>
      </c>
      <c r="AT520" t="s">
        <v>103</v>
      </c>
      <c r="AU520" t="s">
        <v>104</v>
      </c>
      <c r="AV520" t="s">
        <v>105</v>
      </c>
      <c r="AW520" t="s">
        <v>106</v>
      </c>
      <c r="AX520">
        <v>882</v>
      </c>
      <c r="AY520">
        <v>914</v>
      </c>
      <c r="AZ520">
        <v>0</v>
      </c>
      <c r="BA520">
        <v>1796</v>
      </c>
      <c r="BB520">
        <v>1</v>
      </c>
      <c r="BC520">
        <v>0</v>
      </c>
      <c r="BD520">
        <v>2</v>
      </c>
      <c r="BE520">
        <v>1</v>
      </c>
      <c r="BF520">
        <v>3</v>
      </c>
      <c r="BG520">
        <v>1</v>
      </c>
      <c r="BH520" t="s">
        <v>98</v>
      </c>
      <c r="BI520">
        <v>7</v>
      </c>
      <c r="BJ520" t="s">
        <v>107</v>
      </c>
      <c r="BK520">
        <v>0</v>
      </c>
      <c r="BL520" t="s">
        <v>83</v>
      </c>
      <c r="BM520" t="s">
        <v>108</v>
      </c>
      <c r="BN520">
        <v>1998</v>
      </c>
      <c r="BO520" t="s">
        <v>109</v>
      </c>
      <c r="BP520">
        <v>2</v>
      </c>
      <c r="BQ520">
        <v>546</v>
      </c>
      <c r="BR520" t="s">
        <v>98</v>
      </c>
      <c r="BS520" t="s">
        <v>98</v>
      </c>
      <c r="BT520" t="s">
        <v>105</v>
      </c>
      <c r="BU520">
        <v>0</v>
      </c>
      <c r="BV520">
        <v>36</v>
      </c>
      <c r="BW520">
        <v>0</v>
      </c>
      <c r="BX520">
        <v>0</v>
      </c>
      <c r="BY520">
        <v>0</v>
      </c>
      <c r="BZ520">
        <v>0</v>
      </c>
      <c r="CA520" t="s">
        <v>83</v>
      </c>
      <c r="CB520" t="s">
        <v>134</v>
      </c>
      <c r="CC520" t="s">
        <v>83</v>
      </c>
      <c r="CD520">
        <v>0</v>
      </c>
      <c r="CE520">
        <v>5</v>
      </c>
      <c r="CF520">
        <v>2007</v>
      </c>
      <c r="CG520" t="str">
        <f t="shared" si="62"/>
        <v>5/2007</v>
      </c>
      <c r="CH520" t="s">
        <v>110</v>
      </c>
      <c r="CI520" t="s">
        <v>111</v>
      </c>
      <c r="CJ520" s="1">
        <v>211000</v>
      </c>
    </row>
    <row r="521" spans="1:88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 t="str">
        <f t="shared" si="58"/>
        <v>20's</v>
      </c>
      <c r="V521">
        <v>2004</v>
      </c>
      <c r="W521">
        <f t="shared" si="56"/>
        <v>78</v>
      </c>
      <c r="X521" t="str">
        <f t="shared" si="57"/>
        <v>Y</v>
      </c>
      <c r="Y521" t="str">
        <f t="shared" si="59"/>
        <v>N</v>
      </c>
      <c r="Z521" t="str">
        <f t="shared" si="60"/>
        <v>Y</v>
      </c>
      <c r="AA521" t="str">
        <f t="shared" si="61"/>
        <v>Y</v>
      </c>
      <c r="AB521" t="s">
        <v>184</v>
      </c>
      <c r="AC521" t="s">
        <v>94</v>
      </c>
      <c r="AD521" t="s">
        <v>116</v>
      </c>
      <c r="AE521" t="s">
        <v>116</v>
      </c>
      <c r="AF521" t="s">
        <v>117</v>
      </c>
      <c r="AG521">
        <v>0</v>
      </c>
      <c r="AH521" t="s">
        <v>97</v>
      </c>
      <c r="AI521" t="s">
        <v>98</v>
      </c>
      <c r="AJ521" t="s">
        <v>126</v>
      </c>
      <c r="AK521" t="s">
        <v>97</v>
      </c>
      <c r="AL521" t="s">
        <v>98</v>
      </c>
      <c r="AM521" t="s">
        <v>100</v>
      </c>
      <c r="AN521" t="s">
        <v>102</v>
      </c>
      <c r="AO521">
        <v>0</v>
      </c>
      <c r="AP521" t="s">
        <v>102</v>
      </c>
      <c r="AQ521">
        <v>0</v>
      </c>
      <c r="AR521">
        <v>1276</v>
      </c>
      <c r="AS521">
        <v>1276</v>
      </c>
      <c r="AT521" t="s">
        <v>103</v>
      </c>
      <c r="AU521" t="s">
        <v>104</v>
      </c>
      <c r="AV521" t="s">
        <v>105</v>
      </c>
      <c r="AW521" t="s">
        <v>106</v>
      </c>
      <c r="AX521">
        <v>1276</v>
      </c>
      <c r="AY521">
        <v>804</v>
      </c>
      <c r="AZ521">
        <v>0</v>
      </c>
      <c r="BA521">
        <v>2080</v>
      </c>
      <c r="BB521">
        <v>0</v>
      </c>
      <c r="BC521">
        <v>0</v>
      </c>
      <c r="BD521">
        <v>1</v>
      </c>
      <c r="BE521">
        <v>1</v>
      </c>
      <c r="BF521">
        <v>3</v>
      </c>
      <c r="BG521">
        <v>1</v>
      </c>
      <c r="BH521" t="s">
        <v>97</v>
      </c>
      <c r="BI521">
        <v>9</v>
      </c>
      <c r="BJ521" t="s">
        <v>107</v>
      </c>
      <c r="BK521">
        <v>2</v>
      </c>
      <c r="BL521" t="s">
        <v>97</v>
      </c>
      <c r="BM521" t="s">
        <v>127</v>
      </c>
      <c r="BN521">
        <v>1926</v>
      </c>
      <c r="BO521" t="s">
        <v>102</v>
      </c>
      <c r="BP521">
        <v>1</v>
      </c>
      <c r="BQ521">
        <v>282</v>
      </c>
      <c r="BR521" t="s">
        <v>98</v>
      </c>
      <c r="BS521" t="s">
        <v>98</v>
      </c>
      <c r="BT521" t="s">
        <v>105</v>
      </c>
      <c r="BU521">
        <v>0</v>
      </c>
      <c r="BV521">
        <v>0</v>
      </c>
      <c r="BW521">
        <v>0</v>
      </c>
      <c r="BX521">
        <v>0</v>
      </c>
      <c r="BY521">
        <v>145</v>
      </c>
      <c r="BZ521">
        <v>0</v>
      </c>
      <c r="CA521" t="s">
        <v>83</v>
      </c>
      <c r="CB521" t="s">
        <v>134</v>
      </c>
      <c r="CC521" t="s">
        <v>83</v>
      </c>
      <c r="CD521">
        <v>0</v>
      </c>
      <c r="CE521">
        <v>6</v>
      </c>
      <c r="CF521">
        <v>2009</v>
      </c>
      <c r="CG521" t="str">
        <f t="shared" si="62"/>
        <v>6/2009</v>
      </c>
      <c r="CH521" t="s">
        <v>110</v>
      </c>
      <c r="CI521" t="s">
        <v>111</v>
      </c>
      <c r="CJ521" s="1">
        <v>234000</v>
      </c>
    </row>
    <row r="522" spans="1:88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 t="str">
        <f t="shared" si="58"/>
        <v>1900's</v>
      </c>
      <c r="V522">
        <v>2000</v>
      </c>
      <c r="W522">
        <f t="shared" si="56"/>
        <v>100</v>
      </c>
      <c r="X522" t="str">
        <f t="shared" si="57"/>
        <v>Y</v>
      </c>
      <c r="Y522" t="str">
        <f t="shared" si="59"/>
        <v>N</v>
      </c>
      <c r="Z522" t="str">
        <f t="shared" si="60"/>
        <v>Y</v>
      </c>
      <c r="AA522" t="str">
        <f t="shared" si="61"/>
        <v>Y</v>
      </c>
      <c r="AB522" t="s">
        <v>93</v>
      </c>
      <c r="AC522" t="s">
        <v>94</v>
      </c>
      <c r="AD522" t="s">
        <v>116</v>
      </c>
      <c r="AE522" t="s">
        <v>116</v>
      </c>
      <c r="AF522" t="s">
        <v>117</v>
      </c>
      <c r="AG522">
        <v>0</v>
      </c>
      <c r="AH522" t="s">
        <v>98</v>
      </c>
      <c r="AI522" t="s">
        <v>98</v>
      </c>
      <c r="AJ522" t="s">
        <v>126</v>
      </c>
      <c r="AK522" t="s">
        <v>83</v>
      </c>
      <c r="AL522" t="s">
        <v>83</v>
      </c>
      <c r="AM522" t="s">
        <v>83</v>
      </c>
      <c r="AN522" t="s">
        <v>83</v>
      </c>
      <c r="AO522">
        <v>0</v>
      </c>
      <c r="AP522" t="s">
        <v>83</v>
      </c>
      <c r="AQ522">
        <v>0</v>
      </c>
      <c r="AR522">
        <v>0</v>
      </c>
      <c r="AS522">
        <v>0</v>
      </c>
      <c r="AT522" t="s">
        <v>103</v>
      </c>
      <c r="AU522" t="s">
        <v>98</v>
      </c>
      <c r="AV522" t="s">
        <v>177</v>
      </c>
      <c r="AW522" t="s">
        <v>164</v>
      </c>
      <c r="AX522">
        <v>694</v>
      </c>
      <c r="AY522">
        <v>600</v>
      </c>
      <c r="AZ522">
        <v>0</v>
      </c>
      <c r="BA522">
        <v>1294</v>
      </c>
      <c r="BB522">
        <v>0</v>
      </c>
      <c r="BC522">
        <v>0</v>
      </c>
      <c r="BD522">
        <v>2</v>
      </c>
      <c r="BE522">
        <v>0</v>
      </c>
      <c r="BF522">
        <v>3</v>
      </c>
      <c r="BG522">
        <v>2</v>
      </c>
      <c r="BH522" t="s">
        <v>98</v>
      </c>
      <c r="BI522">
        <v>7</v>
      </c>
      <c r="BJ522" t="s">
        <v>107</v>
      </c>
      <c r="BK522">
        <v>0</v>
      </c>
      <c r="BL522" t="s">
        <v>83</v>
      </c>
      <c r="BM522" t="s">
        <v>83</v>
      </c>
      <c r="BN522" t="s">
        <v>83</v>
      </c>
      <c r="BO522" t="s">
        <v>83</v>
      </c>
      <c r="BP522">
        <v>0</v>
      </c>
      <c r="BQ522">
        <v>0</v>
      </c>
      <c r="BR522" t="s">
        <v>83</v>
      </c>
      <c r="BS522" t="s">
        <v>83</v>
      </c>
      <c r="BT522" t="s">
        <v>177</v>
      </c>
      <c r="BU522">
        <v>220</v>
      </c>
      <c r="BV522">
        <v>114</v>
      </c>
      <c r="BW522">
        <v>210</v>
      </c>
      <c r="BX522">
        <v>0</v>
      </c>
      <c r="BY522">
        <v>0</v>
      </c>
      <c r="BZ522">
        <v>0</v>
      </c>
      <c r="CA522" t="s">
        <v>83</v>
      </c>
      <c r="CB522" t="s">
        <v>83</v>
      </c>
      <c r="CC522" t="s">
        <v>83</v>
      </c>
      <c r="CD522">
        <v>0</v>
      </c>
      <c r="CE522">
        <v>8</v>
      </c>
      <c r="CF522">
        <v>2008</v>
      </c>
      <c r="CG522" t="str">
        <f t="shared" si="62"/>
        <v>8/2008</v>
      </c>
      <c r="CH522" t="s">
        <v>110</v>
      </c>
      <c r="CI522" t="s">
        <v>111</v>
      </c>
      <c r="CJ522" s="1">
        <v>106250</v>
      </c>
    </row>
    <row r="523" spans="1:88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 t="str">
        <f t="shared" si="58"/>
        <v>50's</v>
      </c>
      <c r="V523">
        <v>1957</v>
      </c>
      <c r="W523">
        <f t="shared" si="56"/>
        <v>0</v>
      </c>
      <c r="X523" t="str">
        <f t="shared" si="57"/>
        <v>N</v>
      </c>
      <c r="Y523" t="str">
        <f t="shared" si="59"/>
        <v>N</v>
      </c>
      <c r="Z523" t="str">
        <f t="shared" si="60"/>
        <v>N</v>
      </c>
      <c r="AA523" t="str">
        <f t="shared" si="61"/>
        <v>N</v>
      </c>
      <c r="AB523" t="s">
        <v>93</v>
      </c>
      <c r="AC523" t="s">
        <v>94</v>
      </c>
      <c r="AD523" t="s">
        <v>95</v>
      </c>
      <c r="AE523" t="s">
        <v>95</v>
      </c>
      <c r="AF523" t="s">
        <v>117</v>
      </c>
      <c r="AG523">
        <v>0</v>
      </c>
      <c r="AH523" t="s">
        <v>98</v>
      </c>
      <c r="AI523" t="s">
        <v>98</v>
      </c>
      <c r="AJ523" t="s">
        <v>118</v>
      </c>
      <c r="AK523" t="s">
        <v>98</v>
      </c>
      <c r="AL523" t="s">
        <v>98</v>
      </c>
      <c r="AM523" t="s">
        <v>100</v>
      </c>
      <c r="AN523" t="s">
        <v>153</v>
      </c>
      <c r="AO523">
        <v>777</v>
      </c>
      <c r="AP523" t="s">
        <v>102</v>
      </c>
      <c r="AQ523">
        <v>0</v>
      </c>
      <c r="AR523">
        <v>467</v>
      </c>
      <c r="AS523">
        <v>1244</v>
      </c>
      <c r="AT523" t="s">
        <v>103</v>
      </c>
      <c r="AU523" t="s">
        <v>104</v>
      </c>
      <c r="AV523" t="s">
        <v>105</v>
      </c>
      <c r="AW523" t="s">
        <v>164</v>
      </c>
      <c r="AX523">
        <v>1244</v>
      </c>
      <c r="AY523">
        <v>0</v>
      </c>
      <c r="AZ523">
        <v>0</v>
      </c>
      <c r="BA523">
        <v>1244</v>
      </c>
      <c r="BB523">
        <v>0</v>
      </c>
      <c r="BC523">
        <v>0</v>
      </c>
      <c r="BD523">
        <v>1</v>
      </c>
      <c r="BE523">
        <v>1</v>
      </c>
      <c r="BF523">
        <v>3</v>
      </c>
      <c r="BG523">
        <v>1</v>
      </c>
      <c r="BH523" t="s">
        <v>98</v>
      </c>
      <c r="BI523">
        <v>6</v>
      </c>
      <c r="BJ523" t="s">
        <v>107</v>
      </c>
      <c r="BK523">
        <v>2</v>
      </c>
      <c r="BL523" t="s">
        <v>97</v>
      </c>
      <c r="BM523" t="s">
        <v>108</v>
      </c>
      <c r="BN523">
        <v>1957</v>
      </c>
      <c r="BO523" t="s">
        <v>102</v>
      </c>
      <c r="BP523">
        <v>1</v>
      </c>
      <c r="BQ523">
        <v>336</v>
      </c>
      <c r="BR523" t="s">
        <v>98</v>
      </c>
      <c r="BS523" t="s">
        <v>98</v>
      </c>
      <c r="BT523" t="s">
        <v>105</v>
      </c>
      <c r="BU523">
        <v>0</v>
      </c>
      <c r="BV523">
        <v>40</v>
      </c>
      <c r="BW523">
        <v>0</v>
      </c>
      <c r="BX523">
        <v>0</v>
      </c>
      <c r="BY523">
        <v>0</v>
      </c>
      <c r="BZ523">
        <v>0</v>
      </c>
      <c r="CA523" t="s">
        <v>83</v>
      </c>
      <c r="CB523" t="s">
        <v>83</v>
      </c>
      <c r="CC523" t="s">
        <v>83</v>
      </c>
      <c r="CD523">
        <v>0</v>
      </c>
      <c r="CE523">
        <v>5</v>
      </c>
      <c r="CF523">
        <v>2007</v>
      </c>
      <c r="CG523" t="str">
        <f t="shared" si="62"/>
        <v>5/2007</v>
      </c>
      <c r="CH523" t="s">
        <v>110</v>
      </c>
      <c r="CI523" t="s">
        <v>111</v>
      </c>
      <c r="CJ523" s="1">
        <v>150000</v>
      </c>
    </row>
    <row r="524" spans="1:88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 t="str">
        <f t="shared" si="58"/>
        <v>40's</v>
      </c>
      <c r="V524">
        <v>1950</v>
      </c>
      <c r="W524">
        <f t="shared" si="56"/>
        <v>3</v>
      </c>
      <c r="X524" t="str">
        <f t="shared" si="57"/>
        <v>Y</v>
      </c>
      <c r="Y524" t="str">
        <f t="shared" si="59"/>
        <v>N</v>
      </c>
      <c r="Z524" t="str">
        <f t="shared" si="60"/>
        <v>N</v>
      </c>
      <c r="AA524" t="str">
        <f t="shared" si="61"/>
        <v>N</v>
      </c>
      <c r="AB524" t="s">
        <v>93</v>
      </c>
      <c r="AC524" t="s">
        <v>94</v>
      </c>
      <c r="AD524" t="s">
        <v>180</v>
      </c>
      <c r="AE524" t="s">
        <v>181</v>
      </c>
      <c r="AF524" t="s">
        <v>117</v>
      </c>
      <c r="AG524">
        <v>0</v>
      </c>
      <c r="AH524" t="s">
        <v>98</v>
      </c>
      <c r="AI524" t="s">
        <v>97</v>
      </c>
      <c r="AJ524" t="s">
        <v>118</v>
      </c>
      <c r="AK524" t="s">
        <v>98</v>
      </c>
      <c r="AL524" t="s">
        <v>98</v>
      </c>
      <c r="AM524" t="s">
        <v>100</v>
      </c>
      <c r="AN524" t="s">
        <v>119</v>
      </c>
      <c r="AO524">
        <v>399</v>
      </c>
      <c r="AP524" t="s">
        <v>102</v>
      </c>
      <c r="AQ524">
        <v>0</v>
      </c>
      <c r="AR524">
        <v>605</v>
      </c>
      <c r="AS524">
        <v>1004</v>
      </c>
      <c r="AT524" t="s">
        <v>103</v>
      </c>
      <c r="AU524" t="s">
        <v>104</v>
      </c>
      <c r="AV524" t="s">
        <v>105</v>
      </c>
      <c r="AW524" t="s">
        <v>106</v>
      </c>
      <c r="AX524">
        <v>1004</v>
      </c>
      <c r="AY524">
        <v>660</v>
      </c>
      <c r="AZ524">
        <v>0</v>
      </c>
      <c r="BA524">
        <v>1664</v>
      </c>
      <c r="BB524">
        <v>0</v>
      </c>
      <c r="BC524">
        <v>0</v>
      </c>
      <c r="BD524">
        <v>2</v>
      </c>
      <c r="BE524">
        <v>0</v>
      </c>
      <c r="BF524">
        <v>3</v>
      </c>
      <c r="BG524">
        <v>1</v>
      </c>
      <c r="BH524" t="s">
        <v>98</v>
      </c>
      <c r="BI524">
        <v>7</v>
      </c>
      <c r="BJ524" t="s">
        <v>107</v>
      </c>
      <c r="BK524">
        <v>2</v>
      </c>
      <c r="BL524" t="s">
        <v>97</v>
      </c>
      <c r="BM524" t="s">
        <v>127</v>
      </c>
      <c r="BN524">
        <v>1950</v>
      </c>
      <c r="BO524" t="s">
        <v>102</v>
      </c>
      <c r="BP524">
        <v>2</v>
      </c>
      <c r="BQ524">
        <v>420</v>
      </c>
      <c r="BR524" t="s">
        <v>98</v>
      </c>
      <c r="BS524" t="s">
        <v>98</v>
      </c>
      <c r="BT524" t="s">
        <v>105</v>
      </c>
      <c r="BU524">
        <v>0</v>
      </c>
      <c r="BV524">
        <v>24</v>
      </c>
      <c r="BW524">
        <v>36</v>
      </c>
      <c r="BX524">
        <v>0</v>
      </c>
      <c r="BY524">
        <v>0</v>
      </c>
      <c r="BZ524">
        <v>0</v>
      </c>
      <c r="CA524" t="s">
        <v>83</v>
      </c>
      <c r="CB524" t="s">
        <v>83</v>
      </c>
      <c r="CC524" t="s">
        <v>83</v>
      </c>
      <c r="CD524">
        <v>0</v>
      </c>
      <c r="CE524">
        <v>10</v>
      </c>
      <c r="CF524">
        <v>2006</v>
      </c>
      <c r="CG524" t="str">
        <f t="shared" si="62"/>
        <v>10/2006</v>
      </c>
      <c r="CH524" t="s">
        <v>110</v>
      </c>
      <c r="CI524" t="s">
        <v>111</v>
      </c>
      <c r="CJ524" s="1">
        <v>159000</v>
      </c>
    </row>
    <row r="525" spans="1:88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 t="str">
        <f t="shared" si="58"/>
        <v>2000's</v>
      </c>
      <c r="V525">
        <v>2008</v>
      </c>
      <c r="W525">
        <f t="shared" si="56"/>
        <v>1</v>
      </c>
      <c r="X525" t="str">
        <f t="shared" si="57"/>
        <v>Y</v>
      </c>
      <c r="Y525" t="str">
        <f t="shared" si="59"/>
        <v>Y</v>
      </c>
      <c r="Z525" t="str">
        <f t="shared" si="60"/>
        <v>Y</v>
      </c>
      <c r="AA525" t="str">
        <f t="shared" si="61"/>
        <v>Y</v>
      </c>
      <c r="AB525" t="s">
        <v>152</v>
      </c>
      <c r="AC525" t="s">
        <v>94</v>
      </c>
      <c r="AD525" t="s">
        <v>180</v>
      </c>
      <c r="AE525" t="s">
        <v>181</v>
      </c>
      <c r="AF525" t="s">
        <v>137</v>
      </c>
      <c r="AG525">
        <v>762</v>
      </c>
      <c r="AH525" t="s">
        <v>104</v>
      </c>
      <c r="AI525" t="s">
        <v>98</v>
      </c>
      <c r="AJ525" t="s">
        <v>99</v>
      </c>
      <c r="AK525" t="s">
        <v>104</v>
      </c>
      <c r="AL525" t="s">
        <v>98</v>
      </c>
      <c r="AM525" t="s">
        <v>97</v>
      </c>
      <c r="AN525" t="s">
        <v>101</v>
      </c>
      <c r="AO525">
        <v>2260</v>
      </c>
      <c r="AP525" t="s">
        <v>102</v>
      </c>
      <c r="AQ525">
        <v>0</v>
      </c>
      <c r="AR525">
        <v>878</v>
      </c>
      <c r="AS525">
        <v>3138</v>
      </c>
      <c r="AT525" t="s">
        <v>103</v>
      </c>
      <c r="AU525" t="s">
        <v>104</v>
      </c>
      <c r="AV525" t="s">
        <v>105</v>
      </c>
      <c r="AW525" t="s">
        <v>106</v>
      </c>
      <c r="AX525">
        <v>3138</v>
      </c>
      <c r="AY525">
        <v>1538</v>
      </c>
      <c r="AZ525">
        <v>0</v>
      </c>
      <c r="BA525">
        <v>4676</v>
      </c>
      <c r="BB525">
        <v>1</v>
      </c>
      <c r="BC525">
        <v>0</v>
      </c>
      <c r="BD525">
        <v>3</v>
      </c>
      <c r="BE525">
        <v>1</v>
      </c>
      <c r="BF525">
        <v>3</v>
      </c>
      <c r="BG525">
        <v>1</v>
      </c>
      <c r="BH525" t="s">
        <v>104</v>
      </c>
      <c r="BI525">
        <v>11</v>
      </c>
      <c r="BJ525" t="s">
        <v>107</v>
      </c>
      <c r="BK525">
        <v>1</v>
      </c>
      <c r="BL525" t="s">
        <v>97</v>
      </c>
      <c r="BM525" t="s">
        <v>156</v>
      </c>
      <c r="BN525">
        <v>2007</v>
      </c>
      <c r="BO525" t="s">
        <v>157</v>
      </c>
      <c r="BP525">
        <v>3</v>
      </c>
      <c r="BQ525">
        <v>884</v>
      </c>
      <c r="BR525" t="s">
        <v>98</v>
      </c>
      <c r="BS525" t="s">
        <v>98</v>
      </c>
      <c r="BT525" t="s">
        <v>105</v>
      </c>
      <c r="BU525">
        <v>208</v>
      </c>
      <c r="BV525">
        <v>406</v>
      </c>
      <c r="BW525">
        <v>0</v>
      </c>
      <c r="BX525">
        <v>0</v>
      </c>
      <c r="BY525">
        <v>0</v>
      </c>
      <c r="BZ525">
        <v>0</v>
      </c>
      <c r="CA525" t="s">
        <v>83</v>
      </c>
      <c r="CB525" t="s">
        <v>83</v>
      </c>
      <c r="CC525" t="s">
        <v>83</v>
      </c>
      <c r="CD525">
        <v>0</v>
      </c>
      <c r="CE525">
        <v>10</v>
      </c>
      <c r="CF525">
        <v>2007</v>
      </c>
      <c r="CG525" t="str">
        <f t="shared" si="62"/>
        <v>10/2007</v>
      </c>
      <c r="CH525" t="s">
        <v>158</v>
      </c>
      <c r="CI525" t="s">
        <v>159</v>
      </c>
      <c r="CJ525" s="1">
        <v>184750</v>
      </c>
    </row>
    <row r="526" spans="1:88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 t="str">
        <f t="shared" si="58"/>
        <v>90's</v>
      </c>
      <c r="V526">
        <v>1997</v>
      </c>
      <c r="W526">
        <f t="shared" si="56"/>
        <v>1</v>
      </c>
      <c r="X526" t="str">
        <f t="shared" si="57"/>
        <v>Y</v>
      </c>
      <c r="Y526" t="str">
        <f t="shared" si="59"/>
        <v>N</v>
      </c>
      <c r="Z526" t="str">
        <f t="shared" si="60"/>
        <v>N</v>
      </c>
      <c r="AA526" t="str">
        <f t="shared" si="61"/>
        <v>Y</v>
      </c>
      <c r="AB526" t="s">
        <v>93</v>
      </c>
      <c r="AC526" t="s">
        <v>94</v>
      </c>
      <c r="AD526" t="s">
        <v>95</v>
      </c>
      <c r="AE526" t="s">
        <v>95</v>
      </c>
      <c r="AF526" t="s">
        <v>96</v>
      </c>
      <c r="AG526">
        <v>594</v>
      </c>
      <c r="AH526" t="s">
        <v>97</v>
      </c>
      <c r="AI526" t="s">
        <v>98</v>
      </c>
      <c r="AJ526" t="s">
        <v>99</v>
      </c>
      <c r="AK526" t="s">
        <v>97</v>
      </c>
      <c r="AL526" t="s">
        <v>98</v>
      </c>
      <c r="AM526" t="s">
        <v>100</v>
      </c>
      <c r="AN526" t="s">
        <v>101</v>
      </c>
      <c r="AO526">
        <v>719</v>
      </c>
      <c r="AP526" t="s">
        <v>102</v>
      </c>
      <c r="AQ526">
        <v>0</v>
      </c>
      <c r="AR526">
        <v>660</v>
      </c>
      <c r="AS526">
        <v>1379</v>
      </c>
      <c r="AT526" t="s">
        <v>103</v>
      </c>
      <c r="AU526" t="s">
        <v>104</v>
      </c>
      <c r="AV526" t="s">
        <v>105</v>
      </c>
      <c r="AW526" t="s">
        <v>106</v>
      </c>
      <c r="AX526">
        <v>1383</v>
      </c>
      <c r="AY526">
        <v>1015</v>
      </c>
      <c r="AZ526">
        <v>0</v>
      </c>
      <c r="BA526">
        <v>2398</v>
      </c>
      <c r="BB526">
        <v>1</v>
      </c>
      <c r="BC526">
        <v>0</v>
      </c>
      <c r="BD526">
        <v>2</v>
      </c>
      <c r="BE526">
        <v>1</v>
      </c>
      <c r="BF526">
        <v>3</v>
      </c>
      <c r="BG526">
        <v>1</v>
      </c>
      <c r="BH526" t="s">
        <v>97</v>
      </c>
      <c r="BI526">
        <v>8</v>
      </c>
      <c r="BJ526" t="s">
        <v>107</v>
      </c>
      <c r="BK526">
        <v>1</v>
      </c>
      <c r="BL526" t="s">
        <v>98</v>
      </c>
      <c r="BM526" t="s">
        <v>108</v>
      </c>
      <c r="BN526">
        <v>1996</v>
      </c>
      <c r="BO526" t="s">
        <v>157</v>
      </c>
      <c r="BP526">
        <v>3</v>
      </c>
      <c r="BQ526">
        <v>834</v>
      </c>
      <c r="BR526" t="s">
        <v>98</v>
      </c>
      <c r="BS526" t="s">
        <v>98</v>
      </c>
      <c r="BT526" t="s">
        <v>105</v>
      </c>
      <c r="BU526">
        <v>239</v>
      </c>
      <c r="BV526">
        <v>60</v>
      </c>
      <c r="BW526">
        <v>0</v>
      </c>
      <c r="BX526">
        <v>0</v>
      </c>
      <c r="BY526">
        <v>0</v>
      </c>
      <c r="BZ526">
        <v>0</v>
      </c>
      <c r="CA526" t="s">
        <v>83</v>
      </c>
      <c r="CB526" t="s">
        <v>83</v>
      </c>
      <c r="CC526" t="s">
        <v>83</v>
      </c>
      <c r="CD526">
        <v>0</v>
      </c>
      <c r="CE526">
        <v>8</v>
      </c>
      <c r="CF526">
        <v>2007</v>
      </c>
      <c r="CG526" t="str">
        <f t="shared" si="62"/>
        <v>8/2007</v>
      </c>
      <c r="CH526" t="s">
        <v>110</v>
      </c>
      <c r="CI526" t="s">
        <v>111</v>
      </c>
      <c r="CJ526" s="1">
        <v>315750</v>
      </c>
    </row>
    <row r="527" spans="1:88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 t="str">
        <f t="shared" si="58"/>
        <v>2000's</v>
      </c>
      <c r="V527">
        <v>2005</v>
      </c>
      <c r="W527">
        <f t="shared" si="56"/>
        <v>0</v>
      </c>
      <c r="X527" t="str">
        <f t="shared" si="57"/>
        <v>N</v>
      </c>
      <c r="Y527" t="str">
        <f t="shared" si="59"/>
        <v>Y</v>
      </c>
      <c r="Z527" t="str">
        <f t="shared" si="60"/>
        <v>Y</v>
      </c>
      <c r="AA527" t="str">
        <f t="shared" si="61"/>
        <v>Y</v>
      </c>
      <c r="AB527" t="s">
        <v>93</v>
      </c>
      <c r="AC527" t="s">
        <v>94</v>
      </c>
      <c r="AD527" t="s">
        <v>95</v>
      </c>
      <c r="AE527" t="s">
        <v>95</v>
      </c>
      <c r="AF527" t="s">
        <v>117</v>
      </c>
      <c r="AG527">
        <v>0</v>
      </c>
      <c r="AH527" t="s">
        <v>97</v>
      </c>
      <c r="AI527" t="s">
        <v>98</v>
      </c>
      <c r="AJ527" t="s">
        <v>99</v>
      </c>
      <c r="AK527" t="s">
        <v>97</v>
      </c>
      <c r="AL527" t="s">
        <v>98</v>
      </c>
      <c r="AM527" t="s">
        <v>100</v>
      </c>
      <c r="AN527" t="s">
        <v>102</v>
      </c>
      <c r="AO527">
        <v>0</v>
      </c>
      <c r="AP527" t="s">
        <v>102</v>
      </c>
      <c r="AQ527">
        <v>0</v>
      </c>
      <c r="AR527">
        <v>1257</v>
      </c>
      <c r="AS527">
        <v>1257</v>
      </c>
      <c r="AT527" t="s">
        <v>103</v>
      </c>
      <c r="AU527" t="s">
        <v>104</v>
      </c>
      <c r="AV527" t="s">
        <v>105</v>
      </c>
      <c r="AW527" t="s">
        <v>106</v>
      </c>
      <c r="AX527">
        <v>1266</v>
      </c>
      <c r="AY527">
        <v>0</v>
      </c>
      <c r="AZ527">
        <v>0</v>
      </c>
      <c r="BA527">
        <v>1266</v>
      </c>
      <c r="BB527">
        <v>0</v>
      </c>
      <c r="BC527">
        <v>0</v>
      </c>
      <c r="BD527">
        <v>2</v>
      </c>
      <c r="BE527">
        <v>0</v>
      </c>
      <c r="BF527">
        <v>3</v>
      </c>
      <c r="BG527">
        <v>1</v>
      </c>
      <c r="BH527" t="s">
        <v>97</v>
      </c>
      <c r="BI527">
        <v>6</v>
      </c>
      <c r="BJ527" t="s">
        <v>107</v>
      </c>
      <c r="BK527">
        <v>1</v>
      </c>
      <c r="BL527" t="s">
        <v>98</v>
      </c>
      <c r="BM527" t="s">
        <v>108</v>
      </c>
      <c r="BN527">
        <v>2005</v>
      </c>
      <c r="BO527" t="s">
        <v>102</v>
      </c>
      <c r="BP527">
        <v>2</v>
      </c>
      <c r="BQ527">
        <v>453</v>
      </c>
      <c r="BR527" t="s">
        <v>98</v>
      </c>
      <c r="BS527" t="s">
        <v>98</v>
      </c>
      <c r="BT527" t="s">
        <v>105</v>
      </c>
      <c r="BU527">
        <v>38</v>
      </c>
      <c r="BV527">
        <v>144</v>
      </c>
      <c r="BW527">
        <v>0</v>
      </c>
      <c r="BX527">
        <v>0</v>
      </c>
      <c r="BY527">
        <v>0</v>
      </c>
      <c r="BZ527">
        <v>0</v>
      </c>
      <c r="CA527" t="s">
        <v>83</v>
      </c>
      <c r="CB527" t="s">
        <v>83</v>
      </c>
      <c r="CC527" t="s">
        <v>83</v>
      </c>
      <c r="CD527">
        <v>0</v>
      </c>
      <c r="CE527">
        <v>4</v>
      </c>
      <c r="CF527">
        <v>2006</v>
      </c>
      <c r="CG527" t="str">
        <f t="shared" si="62"/>
        <v>4/2006</v>
      </c>
      <c r="CH527" t="s">
        <v>110</v>
      </c>
      <c r="CI527" t="s">
        <v>111</v>
      </c>
      <c r="CJ527" s="1">
        <v>176000</v>
      </c>
    </row>
    <row r="528" spans="1:88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 t="str">
        <f t="shared" si="58"/>
        <v>50's</v>
      </c>
      <c r="V528">
        <v>2000</v>
      </c>
      <c r="W528">
        <f t="shared" si="56"/>
        <v>44</v>
      </c>
      <c r="X528" t="str">
        <f t="shared" si="57"/>
        <v>Y</v>
      </c>
      <c r="Y528" t="str">
        <f t="shared" si="59"/>
        <v>N</v>
      </c>
      <c r="Z528" t="str">
        <f t="shared" si="60"/>
        <v>Y</v>
      </c>
      <c r="AA528" t="str">
        <f t="shared" si="61"/>
        <v>Y</v>
      </c>
      <c r="AB528" t="s">
        <v>152</v>
      </c>
      <c r="AC528" t="s">
        <v>94</v>
      </c>
      <c r="AD528" t="s">
        <v>124</v>
      </c>
      <c r="AE528" t="s">
        <v>124</v>
      </c>
      <c r="AF528" t="s">
        <v>117</v>
      </c>
      <c r="AG528">
        <v>0</v>
      </c>
      <c r="AH528" t="s">
        <v>98</v>
      </c>
      <c r="AI528" t="s">
        <v>98</v>
      </c>
      <c r="AJ528" t="s">
        <v>118</v>
      </c>
      <c r="AK528" t="s">
        <v>97</v>
      </c>
      <c r="AL528" t="s">
        <v>98</v>
      </c>
      <c r="AM528" t="s">
        <v>100</v>
      </c>
      <c r="AN528" t="s">
        <v>153</v>
      </c>
      <c r="AO528">
        <v>377</v>
      </c>
      <c r="AP528" t="s">
        <v>102</v>
      </c>
      <c r="AQ528">
        <v>0</v>
      </c>
      <c r="AR528">
        <v>551</v>
      </c>
      <c r="AS528">
        <v>928</v>
      </c>
      <c r="AT528" t="s">
        <v>103</v>
      </c>
      <c r="AU528" t="s">
        <v>98</v>
      </c>
      <c r="AV528" t="s">
        <v>105</v>
      </c>
      <c r="AW528" t="s">
        <v>106</v>
      </c>
      <c r="AX528">
        <v>928</v>
      </c>
      <c r="AY528">
        <v>0</v>
      </c>
      <c r="AZ528">
        <v>0</v>
      </c>
      <c r="BA528">
        <v>928</v>
      </c>
      <c r="BB528">
        <v>0</v>
      </c>
      <c r="BC528">
        <v>0</v>
      </c>
      <c r="BD528">
        <v>1</v>
      </c>
      <c r="BE528">
        <v>0</v>
      </c>
      <c r="BF528">
        <v>2</v>
      </c>
      <c r="BG528">
        <v>1</v>
      </c>
      <c r="BH528" t="s">
        <v>98</v>
      </c>
      <c r="BI528">
        <v>4</v>
      </c>
      <c r="BJ528" t="s">
        <v>107</v>
      </c>
      <c r="BK528">
        <v>0</v>
      </c>
      <c r="BL528" t="s">
        <v>83</v>
      </c>
      <c r="BM528" t="s">
        <v>108</v>
      </c>
      <c r="BN528">
        <v>1956</v>
      </c>
      <c r="BO528" t="s">
        <v>102</v>
      </c>
      <c r="BP528">
        <v>1</v>
      </c>
      <c r="BQ528">
        <v>252</v>
      </c>
      <c r="BR528" t="s">
        <v>98</v>
      </c>
      <c r="BS528" t="s">
        <v>98</v>
      </c>
      <c r="BT528" t="s">
        <v>105</v>
      </c>
      <c r="BU528">
        <v>261</v>
      </c>
      <c r="BV528">
        <v>0</v>
      </c>
      <c r="BW528">
        <v>156</v>
      </c>
      <c r="BX528">
        <v>0</v>
      </c>
      <c r="BY528">
        <v>0</v>
      </c>
      <c r="BZ528">
        <v>0</v>
      </c>
      <c r="CA528" t="s">
        <v>83</v>
      </c>
      <c r="CB528" t="s">
        <v>83</v>
      </c>
      <c r="CC528" t="s">
        <v>83</v>
      </c>
      <c r="CD528">
        <v>0</v>
      </c>
      <c r="CE528">
        <v>6</v>
      </c>
      <c r="CF528">
        <v>2007</v>
      </c>
      <c r="CG528" t="str">
        <f t="shared" si="62"/>
        <v>6/2007</v>
      </c>
      <c r="CH528" t="s">
        <v>110</v>
      </c>
      <c r="CI528" t="s">
        <v>111</v>
      </c>
      <c r="CJ528" s="1">
        <v>132000</v>
      </c>
    </row>
    <row r="529" spans="1:88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 t="str">
        <f t="shared" si="58"/>
        <v>2000's</v>
      </c>
      <c r="V529">
        <v>2008</v>
      </c>
      <c r="W529">
        <f t="shared" si="56"/>
        <v>0</v>
      </c>
      <c r="X529" t="str">
        <f t="shared" si="57"/>
        <v>N</v>
      </c>
      <c r="Y529" t="str">
        <f t="shared" si="59"/>
        <v>Y</v>
      </c>
      <c r="Z529" t="str">
        <f t="shared" si="60"/>
        <v>Y</v>
      </c>
      <c r="AA529" t="str">
        <f t="shared" si="61"/>
        <v>Y</v>
      </c>
      <c r="AB529" t="s">
        <v>152</v>
      </c>
      <c r="AC529" t="s">
        <v>94</v>
      </c>
      <c r="AD529" t="s">
        <v>95</v>
      </c>
      <c r="AE529" t="s">
        <v>95</v>
      </c>
      <c r="AF529" t="s">
        <v>137</v>
      </c>
      <c r="AG529">
        <v>268</v>
      </c>
      <c r="AH529" t="s">
        <v>104</v>
      </c>
      <c r="AI529" t="s">
        <v>98</v>
      </c>
      <c r="AJ529" t="s">
        <v>99</v>
      </c>
      <c r="AK529" t="s">
        <v>104</v>
      </c>
      <c r="AL529" t="s">
        <v>98</v>
      </c>
      <c r="AM529" t="s">
        <v>130</v>
      </c>
      <c r="AN529" t="s">
        <v>101</v>
      </c>
      <c r="AO529">
        <v>1330</v>
      </c>
      <c r="AP529" t="s">
        <v>102</v>
      </c>
      <c r="AQ529">
        <v>0</v>
      </c>
      <c r="AR529">
        <v>122</v>
      </c>
      <c r="AS529">
        <v>1452</v>
      </c>
      <c r="AT529" t="s">
        <v>103</v>
      </c>
      <c r="AU529" t="s">
        <v>104</v>
      </c>
      <c r="AV529" t="s">
        <v>105</v>
      </c>
      <c r="AW529" t="s">
        <v>106</v>
      </c>
      <c r="AX529">
        <v>1476</v>
      </c>
      <c r="AY529">
        <v>1237</v>
      </c>
      <c r="AZ529">
        <v>0</v>
      </c>
      <c r="BA529">
        <v>2713</v>
      </c>
      <c r="BB529">
        <v>1</v>
      </c>
      <c r="BC529">
        <v>0</v>
      </c>
      <c r="BD529">
        <v>2</v>
      </c>
      <c r="BE529">
        <v>1</v>
      </c>
      <c r="BF529">
        <v>3</v>
      </c>
      <c r="BG529">
        <v>1</v>
      </c>
      <c r="BH529" t="s">
        <v>104</v>
      </c>
      <c r="BI529">
        <v>11</v>
      </c>
      <c r="BJ529" t="s">
        <v>107</v>
      </c>
      <c r="BK529">
        <v>1</v>
      </c>
      <c r="BL529" t="s">
        <v>97</v>
      </c>
      <c r="BM529" t="s">
        <v>108</v>
      </c>
      <c r="BN529">
        <v>2008</v>
      </c>
      <c r="BO529" t="s">
        <v>157</v>
      </c>
      <c r="BP529">
        <v>3</v>
      </c>
      <c r="BQ529">
        <v>858</v>
      </c>
      <c r="BR529" t="s">
        <v>98</v>
      </c>
      <c r="BS529" t="s">
        <v>98</v>
      </c>
      <c r="BT529" t="s">
        <v>105</v>
      </c>
      <c r="BU529">
        <v>126</v>
      </c>
      <c r="BV529">
        <v>66</v>
      </c>
      <c r="BW529">
        <v>0</v>
      </c>
      <c r="BX529">
        <v>0</v>
      </c>
      <c r="BY529">
        <v>0</v>
      </c>
      <c r="BZ529">
        <v>0</v>
      </c>
      <c r="CA529" t="s">
        <v>83</v>
      </c>
      <c r="CB529" t="s">
        <v>83</v>
      </c>
      <c r="CC529" t="s">
        <v>83</v>
      </c>
      <c r="CD529">
        <v>0</v>
      </c>
      <c r="CE529">
        <v>11</v>
      </c>
      <c r="CF529">
        <v>2008</v>
      </c>
      <c r="CG529" t="str">
        <f t="shared" si="62"/>
        <v>11/2008</v>
      </c>
      <c r="CH529" t="s">
        <v>158</v>
      </c>
      <c r="CI529" t="s">
        <v>159</v>
      </c>
      <c r="CJ529" s="1">
        <v>446261</v>
      </c>
    </row>
    <row r="530" spans="1:88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 t="str">
        <f t="shared" si="58"/>
        <v>20's</v>
      </c>
      <c r="V530">
        <v>2002</v>
      </c>
      <c r="W530">
        <f t="shared" si="56"/>
        <v>82</v>
      </c>
      <c r="X530" t="str">
        <f t="shared" si="57"/>
        <v>Y</v>
      </c>
      <c r="Y530" t="str">
        <f t="shared" si="59"/>
        <v>N</v>
      </c>
      <c r="Z530" t="str">
        <f t="shared" si="60"/>
        <v>Y</v>
      </c>
      <c r="AA530" t="str">
        <f t="shared" si="61"/>
        <v>Y</v>
      </c>
      <c r="AB530" t="s">
        <v>93</v>
      </c>
      <c r="AC530" t="s">
        <v>94</v>
      </c>
      <c r="AD530" t="s">
        <v>124</v>
      </c>
      <c r="AE530" t="s">
        <v>124</v>
      </c>
      <c r="AF530" t="s">
        <v>117</v>
      </c>
      <c r="AG530">
        <v>0</v>
      </c>
      <c r="AH530" t="s">
        <v>98</v>
      </c>
      <c r="AI530" t="s">
        <v>98</v>
      </c>
      <c r="AJ530" t="s">
        <v>126</v>
      </c>
      <c r="AK530" t="s">
        <v>98</v>
      </c>
      <c r="AL530" t="s">
        <v>98</v>
      </c>
      <c r="AM530" t="s">
        <v>121</v>
      </c>
      <c r="AN530" t="s">
        <v>119</v>
      </c>
      <c r="AO530">
        <v>348</v>
      </c>
      <c r="AP530" t="s">
        <v>102</v>
      </c>
      <c r="AQ530">
        <v>0</v>
      </c>
      <c r="AR530">
        <v>180</v>
      </c>
      <c r="AS530">
        <v>528</v>
      </c>
      <c r="AT530" t="s">
        <v>103</v>
      </c>
      <c r="AU530" t="s">
        <v>104</v>
      </c>
      <c r="AV530" t="s">
        <v>105</v>
      </c>
      <c r="AW530" t="s">
        <v>106</v>
      </c>
      <c r="AX530">
        <v>605</v>
      </c>
      <c r="AY530">
        <v>0</v>
      </c>
      <c r="AZ530">
        <v>0</v>
      </c>
      <c r="BA530">
        <v>605</v>
      </c>
      <c r="BB530">
        <v>1</v>
      </c>
      <c r="BC530">
        <v>0</v>
      </c>
      <c r="BD530">
        <v>1</v>
      </c>
      <c r="BE530">
        <v>0</v>
      </c>
      <c r="BF530">
        <v>2</v>
      </c>
      <c r="BG530">
        <v>1</v>
      </c>
      <c r="BH530" t="s">
        <v>98</v>
      </c>
      <c r="BI530">
        <v>5</v>
      </c>
      <c r="BJ530" t="s">
        <v>107</v>
      </c>
      <c r="BK530">
        <v>0</v>
      </c>
      <c r="BL530" t="s">
        <v>83</v>
      </c>
      <c r="BM530" t="s">
        <v>83</v>
      </c>
      <c r="BN530" t="s">
        <v>83</v>
      </c>
      <c r="BO530" t="s">
        <v>83</v>
      </c>
      <c r="BP530">
        <v>0</v>
      </c>
      <c r="BQ530">
        <v>0</v>
      </c>
      <c r="BR530" t="s">
        <v>83</v>
      </c>
      <c r="BS530" t="s">
        <v>83</v>
      </c>
      <c r="BT530" t="s">
        <v>177</v>
      </c>
      <c r="BU530">
        <v>0</v>
      </c>
      <c r="BV530">
        <v>0</v>
      </c>
      <c r="BW530">
        <v>144</v>
      </c>
      <c r="BX530">
        <v>0</v>
      </c>
      <c r="BY530">
        <v>0</v>
      </c>
      <c r="BZ530">
        <v>0</v>
      </c>
      <c r="CA530" t="s">
        <v>83</v>
      </c>
      <c r="CB530" t="s">
        <v>83</v>
      </c>
      <c r="CC530" t="s">
        <v>83</v>
      </c>
      <c r="CD530">
        <v>0</v>
      </c>
      <c r="CE530">
        <v>7</v>
      </c>
      <c r="CF530">
        <v>2007</v>
      </c>
      <c r="CG530" t="str">
        <f t="shared" si="62"/>
        <v>7/2007</v>
      </c>
      <c r="CH530" t="s">
        <v>110</v>
      </c>
      <c r="CI530" t="s">
        <v>111</v>
      </c>
      <c r="CJ530" s="1">
        <v>86000</v>
      </c>
    </row>
    <row r="531" spans="1:88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 t="str">
        <f t="shared" si="58"/>
        <v>50's</v>
      </c>
      <c r="V531">
        <v>1975</v>
      </c>
      <c r="W531">
        <f t="shared" si="56"/>
        <v>18</v>
      </c>
      <c r="X531" t="str">
        <f t="shared" si="57"/>
        <v>Y</v>
      </c>
      <c r="Y531" t="str">
        <f t="shared" si="59"/>
        <v>N</v>
      </c>
      <c r="Z531" t="str">
        <f t="shared" si="60"/>
        <v>N</v>
      </c>
      <c r="AA531" t="str">
        <f t="shared" si="61"/>
        <v>N</v>
      </c>
      <c r="AB531" t="s">
        <v>152</v>
      </c>
      <c r="AC531" t="s">
        <v>94</v>
      </c>
      <c r="AD531" t="s">
        <v>124</v>
      </c>
      <c r="AE531" t="s">
        <v>137</v>
      </c>
      <c r="AF531" t="s">
        <v>83</v>
      </c>
      <c r="AG531" t="s">
        <v>83</v>
      </c>
      <c r="AH531" t="s">
        <v>97</v>
      </c>
      <c r="AI531" t="s">
        <v>98</v>
      </c>
      <c r="AJ531" t="s">
        <v>99</v>
      </c>
      <c r="AK531" t="s">
        <v>98</v>
      </c>
      <c r="AL531" t="s">
        <v>98</v>
      </c>
      <c r="AM531" t="s">
        <v>100</v>
      </c>
      <c r="AN531" t="s">
        <v>153</v>
      </c>
      <c r="AO531">
        <v>1219</v>
      </c>
      <c r="AP531" t="s">
        <v>102</v>
      </c>
      <c r="AQ531">
        <v>0</v>
      </c>
      <c r="AR531">
        <v>816</v>
      </c>
      <c r="AS531">
        <v>2035</v>
      </c>
      <c r="AT531" t="s">
        <v>103</v>
      </c>
      <c r="AU531" t="s">
        <v>98</v>
      </c>
      <c r="AV531" t="s">
        <v>105</v>
      </c>
      <c r="AW531" t="s">
        <v>106</v>
      </c>
      <c r="AX531">
        <v>2515</v>
      </c>
      <c r="AY531">
        <v>0</v>
      </c>
      <c r="AZ531">
        <v>0</v>
      </c>
      <c r="BA531">
        <v>2515</v>
      </c>
      <c r="BB531">
        <v>1</v>
      </c>
      <c r="BC531">
        <v>0</v>
      </c>
      <c r="BD531">
        <v>3</v>
      </c>
      <c r="BE531">
        <v>0</v>
      </c>
      <c r="BF531">
        <v>4</v>
      </c>
      <c r="BG531">
        <v>2</v>
      </c>
      <c r="BH531" t="s">
        <v>98</v>
      </c>
      <c r="BI531">
        <v>9</v>
      </c>
      <c r="BJ531" t="s">
        <v>221</v>
      </c>
      <c r="BK531">
        <v>2</v>
      </c>
      <c r="BL531" t="s">
        <v>98</v>
      </c>
      <c r="BM531" t="s">
        <v>108</v>
      </c>
      <c r="BN531">
        <v>1975</v>
      </c>
      <c r="BO531" t="s">
        <v>109</v>
      </c>
      <c r="BP531">
        <v>2</v>
      </c>
      <c r="BQ531">
        <v>484</v>
      </c>
      <c r="BR531" t="s">
        <v>98</v>
      </c>
      <c r="BS531" t="s">
        <v>98</v>
      </c>
      <c r="BT531" t="s">
        <v>105</v>
      </c>
      <c r="BU531">
        <v>0</v>
      </c>
      <c r="BV531">
        <v>0</v>
      </c>
      <c r="BW531">
        <v>200</v>
      </c>
      <c r="BX531">
        <v>0</v>
      </c>
      <c r="BY531">
        <v>0</v>
      </c>
      <c r="BZ531">
        <v>0</v>
      </c>
      <c r="CA531" t="s">
        <v>83</v>
      </c>
      <c r="CB531" t="s">
        <v>83</v>
      </c>
      <c r="CC531" t="s">
        <v>83</v>
      </c>
      <c r="CD531">
        <v>0</v>
      </c>
      <c r="CE531">
        <v>3</v>
      </c>
      <c r="CF531">
        <v>2007</v>
      </c>
      <c r="CG531" t="str">
        <f t="shared" si="62"/>
        <v>3/2007</v>
      </c>
      <c r="CH531" t="s">
        <v>110</v>
      </c>
      <c r="CI531" t="s">
        <v>210</v>
      </c>
      <c r="CJ531" s="1">
        <v>200624</v>
      </c>
    </row>
    <row r="532" spans="1:88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 t="str">
        <f t="shared" si="58"/>
        <v>80's</v>
      </c>
      <c r="V532">
        <v>1989</v>
      </c>
      <c r="W532">
        <f t="shared" si="56"/>
        <v>1</v>
      </c>
      <c r="X532" t="str">
        <f t="shared" si="57"/>
        <v>Y</v>
      </c>
      <c r="Y532" t="str">
        <f t="shared" si="59"/>
        <v>N</v>
      </c>
      <c r="Z532" t="str">
        <f t="shared" si="60"/>
        <v>N</v>
      </c>
      <c r="AA532" t="str">
        <f t="shared" si="61"/>
        <v>N</v>
      </c>
      <c r="AB532" t="s">
        <v>93</v>
      </c>
      <c r="AC532" t="s">
        <v>94</v>
      </c>
      <c r="AD532" t="s">
        <v>140</v>
      </c>
      <c r="AE532" t="s">
        <v>140</v>
      </c>
      <c r="AF532" t="s">
        <v>96</v>
      </c>
      <c r="AG532">
        <v>219</v>
      </c>
      <c r="AH532" t="s">
        <v>97</v>
      </c>
      <c r="AI532" t="s">
        <v>98</v>
      </c>
      <c r="AJ532" t="s">
        <v>118</v>
      </c>
      <c r="AK532" t="s">
        <v>97</v>
      </c>
      <c r="AL532" t="s">
        <v>98</v>
      </c>
      <c r="AM532" t="s">
        <v>130</v>
      </c>
      <c r="AN532" t="s">
        <v>101</v>
      </c>
      <c r="AO532">
        <v>783</v>
      </c>
      <c r="AP532" t="s">
        <v>102</v>
      </c>
      <c r="AQ532">
        <v>0</v>
      </c>
      <c r="AR532">
        <v>678</v>
      </c>
      <c r="AS532">
        <v>1461</v>
      </c>
      <c r="AT532" t="s">
        <v>103</v>
      </c>
      <c r="AU532" t="s">
        <v>104</v>
      </c>
      <c r="AV532" t="s">
        <v>105</v>
      </c>
      <c r="AW532" t="s">
        <v>106</v>
      </c>
      <c r="AX532">
        <v>1509</v>
      </c>
      <c r="AY532">
        <v>0</v>
      </c>
      <c r="AZ532">
        <v>0</v>
      </c>
      <c r="BA532">
        <v>1509</v>
      </c>
      <c r="BB532">
        <v>1</v>
      </c>
      <c r="BC532">
        <v>0</v>
      </c>
      <c r="BD532">
        <v>2</v>
      </c>
      <c r="BE532">
        <v>0</v>
      </c>
      <c r="BF532">
        <v>3</v>
      </c>
      <c r="BG532">
        <v>1</v>
      </c>
      <c r="BH532" t="s">
        <v>97</v>
      </c>
      <c r="BI532">
        <v>5</v>
      </c>
      <c r="BJ532" t="s">
        <v>107</v>
      </c>
      <c r="BK532">
        <v>1</v>
      </c>
      <c r="BL532" t="s">
        <v>147</v>
      </c>
      <c r="BM532" t="s">
        <v>108</v>
      </c>
      <c r="BN532">
        <v>1988</v>
      </c>
      <c r="BO532" t="s">
        <v>109</v>
      </c>
      <c r="BP532">
        <v>2</v>
      </c>
      <c r="BQ532">
        <v>600</v>
      </c>
      <c r="BR532" t="s">
        <v>98</v>
      </c>
      <c r="BS532" t="s">
        <v>98</v>
      </c>
      <c r="BT532" t="s">
        <v>105</v>
      </c>
      <c r="BU532">
        <v>224</v>
      </c>
      <c r="BV532">
        <v>0</v>
      </c>
      <c r="BW532">
        <v>0</v>
      </c>
      <c r="BX532">
        <v>0</v>
      </c>
      <c r="BY532">
        <v>0</v>
      </c>
      <c r="BZ532">
        <v>0</v>
      </c>
      <c r="CA532" t="s">
        <v>83</v>
      </c>
      <c r="CB532" t="s">
        <v>83</v>
      </c>
      <c r="CC532" t="s">
        <v>83</v>
      </c>
      <c r="CD532">
        <v>0</v>
      </c>
      <c r="CE532">
        <v>8</v>
      </c>
      <c r="CF532">
        <v>2008</v>
      </c>
      <c r="CG532" t="str">
        <f t="shared" si="62"/>
        <v>8/2008</v>
      </c>
      <c r="CH532" t="s">
        <v>110</v>
      </c>
      <c r="CI532" t="s">
        <v>128</v>
      </c>
      <c r="CJ532" s="1">
        <v>175000</v>
      </c>
    </row>
    <row r="533" spans="1:88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 t="str">
        <f t="shared" si="58"/>
        <v>20's</v>
      </c>
      <c r="V533">
        <v>1999</v>
      </c>
      <c r="W533">
        <f t="shared" si="56"/>
        <v>79</v>
      </c>
      <c r="X533" t="str">
        <f t="shared" si="57"/>
        <v>Y</v>
      </c>
      <c r="Y533" t="str">
        <f t="shared" si="59"/>
        <v>N</v>
      </c>
      <c r="Z533" t="str">
        <f t="shared" si="60"/>
        <v>N</v>
      </c>
      <c r="AA533" t="str">
        <f t="shared" si="61"/>
        <v>Y</v>
      </c>
      <c r="AB533" t="s">
        <v>93</v>
      </c>
      <c r="AC533" t="s">
        <v>94</v>
      </c>
      <c r="AD533" t="s">
        <v>124</v>
      </c>
      <c r="AE533" t="s">
        <v>124</v>
      </c>
      <c r="AF533" t="s">
        <v>117</v>
      </c>
      <c r="AG533">
        <v>0</v>
      </c>
      <c r="AH533" t="s">
        <v>98</v>
      </c>
      <c r="AI533" t="s">
        <v>98</v>
      </c>
      <c r="AJ533" t="s">
        <v>126</v>
      </c>
      <c r="AK533" t="s">
        <v>147</v>
      </c>
      <c r="AL533" t="s">
        <v>147</v>
      </c>
      <c r="AM533" t="s">
        <v>121</v>
      </c>
      <c r="AN533" t="s">
        <v>102</v>
      </c>
      <c r="AO533">
        <v>0</v>
      </c>
      <c r="AP533" t="s">
        <v>102</v>
      </c>
      <c r="AQ533">
        <v>0</v>
      </c>
      <c r="AR533">
        <v>611</v>
      </c>
      <c r="AS533">
        <v>611</v>
      </c>
      <c r="AT533" t="s">
        <v>103</v>
      </c>
      <c r="AU533" t="s">
        <v>104</v>
      </c>
      <c r="AV533" t="s">
        <v>105</v>
      </c>
      <c r="AW533" t="s">
        <v>106</v>
      </c>
      <c r="AX533">
        <v>751</v>
      </c>
      <c r="AY533">
        <v>611</v>
      </c>
      <c r="AZ533">
        <v>0</v>
      </c>
      <c r="BA533">
        <v>1362</v>
      </c>
      <c r="BB533">
        <v>0</v>
      </c>
      <c r="BC533">
        <v>0</v>
      </c>
      <c r="BD533">
        <v>2</v>
      </c>
      <c r="BE533">
        <v>0</v>
      </c>
      <c r="BF533">
        <v>3</v>
      </c>
      <c r="BG533">
        <v>1</v>
      </c>
      <c r="BH533" t="s">
        <v>98</v>
      </c>
      <c r="BI533">
        <v>6</v>
      </c>
      <c r="BJ533" t="s">
        <v>107</v>
      </c>
      <c r="BK533">
        <v>0</v>
      </c>
      <c r="BL533" t="s">
        <v>83</v>
      </c>
      <c r="BM533" t="s">
        <v>127</v>
      </c>
      <c r="BN533">
        <v>1920</v>
      </c>
      <c r="BO533" t="s">
        <v>157</v>
      </c>
      <c r="BP533">
        <v>2</v>
      </c>
      <c r="BQ533">
        <v>502</v>
      </c>
      <c r="BR533" t="s">
        <v>98</v>
      </c>
      <c r="BS533" t="s">
        <v>147</v>
      </c>
      <c r="BT533" t="s">
        <v>105</v>
      </c>
      <c r="BU533">
        <v>0</v>
      </c>
      <c r="BV533">
        <v>0</v>
      </c>
      <c r="BW533">
        <v>84</v>
      </c>
      <c r="BX533">
        <v>0</v>
      </c>
      <c r="BY533">
        <v>0</v>
      </c>
      <c r="BZ533">
        <v>0</v>
      </c>
      <c r="CA533" t="s">
        <v>83</v>
      </c>
      <c r="CB533" t="s">
        <v>83</v>
      </c>
      <c r="CC533" t="s">
        <v>83</v>
      </c>
      <c r="CD533">
        <v>0</v>
      </c>
      <c r="CE533">
        <v>6</v>
      </c>
      <c r="CF533">
        <v>2008</v>
      </c>
      <c r="CG533" t="str">
        <f t="shared" si="62"/>
        <v>6/2008</v>
      </c>
      <c r="CH533" t="s">
        <v>110</v>
      </c>
      <c r="CI533" t="s">
        <v>111</v>
      </c>
      <c r="CJ533" s="1">
        <v>128000</v>
      </c>
    </row>
    <row r="534" spans="1:88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 t="str">
        <f t="shared" si="58"/>
        <v>50's</v>
      </c>
      <c r="V534">
        <v>2007</v>
      </c>
      <c r="W534">
        <f t="shared" si="56"/>
        <v>52</v>
      </c>
      <c r="X534" t="str">
        <f t="shared" si="57"/>
        <v>Y</v>
      </c>
      <c r="Y534" t="str">
        <f t="shared" si="59"/>
        <v>Y</v>
      </c>
      <c r="Z534" t="str">
        <f t="shared" si="60"/>
        <v>Y</v>
      </c>
      <c r="AA534" t="str">
        <f t="shared" si="61"/>
        <v>Y</v>
      </c>
      <c r="AB534" t="s">
        <v>93</v>
      </c>
      <c r="AC534" t="s">
        <v>94</v>
      </c>
      <c r="AD534" t="s">
        <v>95</v>
      </c>
      <c r="AE534" t="s">
        <v>95</v>
      </c>
      <c r="AF534" t="s">
        <v>117</v>
      </c>
      <c r="AG534">
        <v>0</v>
      </c>
      <c r="AH534" t="s">
        <v>98</v>
      </c>
      <c r="AI534" t="s">
        <v>98</v>
      </c>
      <c r="AJ534" t="s">
        <v>168</v>
      </c>
      <c r="AK534" t="s">
        <v>83</v>
      </c>
      <c r="AL534" t="s">
        <v>83</v>
      </c>
      <c r="AM534" t="s">
        <v>83</v>
      </c>
      <c r="AN534" t="s">
        <v>83</v>
      </c>
      <c r="AO534">
        <v>0</v>
      </c>
      <c r="AP534" t="s">
        <v>83</v>
      </c>
      <c r="AQ534">
        <v>0</v>
      </c>
      <c r="AR534">
        <v>0</v>
      </c>
      <c r="AS534">
        <v>0</v>
      </c>
      <c r="AT534" t="s">
        <v>103</v>
      </c>
      <c r="AU534" t="s">
        <v>104</v>
      </c>
      <c r="AV534" t="s">
        <v>105</v>
      </c>
      <c r="AW534" t="s">
        <v>106</v>
      </c>
      <c r="AX534">
        <v>827</v>
      </c>
      <c r="AY534">
        <v>0</v>
      </c>
      <c r="AZ534">
        <v>0</v>
      </c>
      <c r="BA534">
        <v>827</v>
      </c>
      <c r="BB534">
        <v>0</v>
      </c>
      <c r="BC534">
        <v>0</v>
      </c>
      <c r="BD534">
        <v>1</v>
      </c>
      <c r="BE534">
        <v>0</v>
      </c>
      <c r="BF534">
        <v>2</v>
      </c>
      <c r="BG534">
        <v>1</v>
      </c>
      <c r="BH534" t="s">
        <v>98</v>
      </c>
      <c r="BI534">
        <v>5</v>
      </c>
      <c r="BJ534" t="s">
        <v>194</v>
      </c>
      <c r="BK534">
        <v>1</v>
      </c>
      <c r="BL534" t="s">
        <v>212</v>
      </c>
      <c r="BM534" t="s">
        <v>127</v>
      </c>
      <c r="BN534">
        <v>1967</v>
      </c>
      <c r="BO534" t="s">
        <v>102</v>
      </c>
      <c r="BP534">
        <v>1</v>
      </c>
      <c r="BQ534">
        <v>392</v>
      </c>
      <c r="BR534" t="s">
        <v>98</v>
      </c>
      <c r="BS534" t="s">
        <v>98</v>
      </c>
      <c r="BT534" t="s">
        <v>105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 t="s">
        <v>83</v>
      </c>
      <c r="CB534" t="s">
        <v>83</v>
      </c>
      <c r="CC534" t="s">
        <v>83</v>
      </c>
      <c r="CD534">
        <v>0</v>
      </c>
      <c r="CE534">
        <v>4</v>
      </c>
      <c r="CF534">
        <v>2010</v>
      </c>
      <c r="CG534" t="str">
        <f t="shared" si="62"/>
        <v>4/2010</v>
      </c>
      <c r="CH534" t="s">
        <v>110</v>
      </c>
      <c r="CI534" t="s">
        <v>111</v>
      </c>
      <c r="CJ534" s="1">
        <v>107500</v>
      </c>
    </row>
    <row r="535" spans="1:88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 t="str">
        <f t="shared" si="58"/>
        <v>40's</v>
      </c>
      <c r="V535">
        <v>1950</v>
      </c>
      <c r="W535">
        <f t="shared" si="56"/>
        <v>4</v>
      </c>
      <c r="X535" t="str">
        <f t="shared" si="57"/>
        <v>Y</v>
      </c>
      <c r="Y535" t="str">
        <f t="shared" si="59"/>
        <v>N</v>
      </c>
      <c r="Z535" t="str">
        <f t="shared" si="60"/>
        <v>N</v>
      </c>
      <c r="AA535" t="str">
        <f t="shared" si="61"/>
        <v>N</v>
      </c>
      <c r="AB535" t="s">
        <v>93</v>
      </c>
      <c r="AC535" t="s">
        <v>94</v>
      </c>
      <c r="AD535" t="s">
        <v>95</v>
      </c>
      <c r="AE535" t="s">
        <v>95</v>
      </c>
      <c r="AF535" t="s">
        <v>117</v>
      </c>
      <c r="AG535">
        <v>0</v>
      </c>
      <c r="AH535" t="s">
        <v>147</v>
      </c>
      <c r="AI535" t="s">
        <v>147</v>
      </c>
      <c r="AJ535" t="s">
        <v>168</v>
      </c>
      <c r="AK535" t="s">
        <v>83</v>
      </c>
      <c r="AL535" t="s">
        <v>83</v>
      </c>
      <c r="AM535" t="s">
        <v>83</v>
      </c>
      <c r="AN535" t="s">
        <v>83</v>
      </c>
      <c r="AO535">
        <v>0</v>
      </c>
      <c r="AP535" t="s">
        <v>83</v>
      </c>
      <c r="AQ535">
        <v>0</v>
      </c>
      <c r="AR535">
        <v>0</v>
      </c>
      <c r="AS535">
        <v>0</v>
      </c>
      <c r="AT535" t="s">
        <v>103</v>
      </c>
      <c r="AU535" t="s">
        <v>147</v>
      </c>
      <c r="AV535" t="s">
        <v>177</v>
      </c>
      <c r="AW535" t="s">
        <v>145</v>
      </c>
      <c r="AX535">
        <v>334</v>
      </c>
      <c r="AY535">
        <v>0</v>
      </c>
      <c r="AZ535">
        <v>0</v>
      </c>
      <c r="BA535">
        <v>334</v>
      </c>
      <c r="BB535">
        <v>0</v>
      </c>
      <c r="BC535">
        <v>0</v>
      </c>
      <c r="BD535">
        <v>1</v>
      </c>
      <c r="BE535">
        <v>0</v>
      </c>
      <c r="BF535">
        <v>1</v>
      </c>
      <c r="BG535">
        <v>1</v>
      </c>
      <c r="BH535" t="s">
        <v>147</v>
      </c>
      <c r="BI535">
        <v>2</v>
      </c>
      <c r="BJ535" t="s">
        <v>107</v>
      </c>
      <c r="BK535">
        <v>0</v>
      </c>
      <c r="BL535" t="s">
        <v>83</v>
      </c>
      <c r="BM535" t="s">
        <v>83</v>
      </c>
      <c r="BN535" t="s">
        <v>83</v>
      </c>
      <c r="BO535" t="s">
        <v>83</v>
      </c>
      <c r="BP535">
        <v>0</v>
      </c>
      <c r="BQ535">
        <v>0</v>
      </c>
      <c r="BR535" t="s">
        <v>83</v>
      </c>
      <c r="BS535" t="s">
        <v>83</v>
      </c>
      <c r="BT535" t="s">
        <v>177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 t="s">
        <v>83</v>
      </c>
      <c r="CB535" t="s">
        <v>83</v>
      </c>
      <c r="CC535" t="s">
        <v>83</v>
      </c>
      <c r="CD535">
        <v>0</v>
      </c>
      <c r="CE535">
        <v>1</v>
      </c>
      <c r="CF535">
        <v>2007</v>
      </c>
      <c r="CG535" t="str">
        <f t="shared" si="62"/>
        <v>1/2007</v>
      </c>
      <c r="CH535" t="s">
        <v>110</v>
      </c>
      <c r="CI535" t="s">
        <v>111</v>
      </c>
      <c r="CJ535" s="1">
        <v>39300</v>
      </c>
    </row>
    <row r="536" spans="1:88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 t="str">
        <f t="shared" si="58"/>
        <v>2000's</v>
      </c>
      <c r="V536">
        <v>2004</v>
      </c>
      <c r="W536">
        <f t="shared" si="56"/>
        <v>0</v>
      </c>
      <c r="X536" t="str">
        <f t="shared" si="57"/>
        <v>N</v>
      </c>
      <c r="Y536" t="str">
        <f t="shared" si="59"/>
        <v>N</v>
      </c>
      <c r="Z536" t="str">
        <f t="shared" si="60"/>
        <v>Y</v>
      </c>
      <c r="AA536" t="str">
        <f t="shared" si="61"/>
        <v>Y</v>
      </c>
      <c r="AB536" t="s">
        <v>93</v>
      </c>
      <c r="AC536" t="s">
        <v>94</v>
      </c>
      <c r="AD536" t="s">
        <v>95</v>
      </c>
      <c r="AE536" t="s">
        <v>95</v>
      </c>
      <c r="AF536" t="s">
        <v>117</v>
      </c>
      <c r="AG536">
        <v>0</v>
      </c>
      <c r="AH536" t="s">
        <v>97</v>
      </c>
      <c r="AI536" t="s">
        <v>98</v>
      </c>
      <c r="AJ536" t="s">
        <v>99</v>
      </c>
      <c r="AK536" t="s">
        <v>104</v>
      </c>
      <c r="AL536" t="s">
        <v>97</v>
      </c>
      <c r="AM536" t="s">
        <v>130</v>
      </c>
      <c r="AN536" t="s">
        <v>102</v>
      </c>
      <c r="AO536">
        <v>0</v>
      </c>
      <c r="AP536" t="s">
        <v>102</v>
      </c>
      <c r="AQ536">
        <v>0</v>
      </c>
      <c r="AR536">
        <v>707</v>
      </c>
      <c r="AS536">
        <v>707</v>
      </c>
      <c r="AT536" t="s">
        <v>103</v>
      </c>
      <c r="AU536" t="s">
        <v>104</v>
      </c>
      <c r="AV536" t="s">
        <v>105</v>
      </c>
      <c r="AW536" t="s">
        <v>106</v>
      </c>
      <c r="AX536">
        <v>707</v>
      </c>
      <c r="AY536">
        <v>707</v>
      </c>
      <c r="AZ536">
        <v>0</v>
      </c>
      <c r="BA536">
        <v>1414</v>
      </c>
      <c r="BB536">
        <v>0</v>
      </c>
      <c r="BC536">
        <v>0</v>
      </c>
      <c r="BD536">
        <v>2</v>
      </c>
      <c r="BE536">
        <v>1</v>
      </c>
      <c r="BF536">
        <v>3</v>
      </c>
      <c r="BG536">
        <v>1</v>
      </c>
      <c r="BH536" t="s">
        <v>97</v>
      </c>
      <c r="BI536">
        <v>6</v>
      </c>
      <c r="BJ536" t="s">
        <v>107</v>
      </c>
      <c r="BK536">
        <v>1</v>
      </c>
      <c r="BL536" t="s">
        <v>97</v>
      </c>
      <c r="BM536" t="s">
        <v>108</v>
      </c>
      <c r="BN536">
        <v>2004</v>
      </c>
      <c r="BO536" t="s">
        <v>157</v>
      </c>
      <c r="BP536">
        <v>2</v>
      </c>
      <c r="BQ536">
        <v>403</v>
      </c>
      <c r="BR536" t="s">
        <v>98</v>
      </c>
      <c r="BS536" t="s">
        <v>98</v>
      </c>
      <c r="BT536" t="s">
        <v>105</v>
      </c>
      <c r="BU536">
        <v>100</v>
      </c>
      <c r="BV536">
        <v>35</v>
      </c>
      <c r="BW536">
        <v>0</v>
      </c>
      <c r="BX536">
        <v>0</v>
      </c>
      <c r="BY536">
        <v>0</v>
      </c>
      <c r="BZ536">
        <v>0</v>
      </c>
      <c r="CA536" t="s">
        <v>83</v>
      </c>
      <c r="CB536" t="s">
        <v>83</v>
      </c>
      <c r="CC536" t="s">
        <v>83</v>
      </c>
      <c r="CD536">
        <v>0</v>
      </c>
      <c r="CE536">
        <v>10</v>
      </c>
      <c r="CF536">
        <v>2006</v>
      </c>
      <c r="CG536" t="str">
        <f t="shared" si="62"/>
        <v>10/2006</v>
      </c>
      <c r="CH536" t="s">
        <v>110</v>
      </c>
      <c r="CI536" t="s">
        <v>111</v>
      </c>
      <c r="CJ536" s="1">
        <v>178000</v>
      </c>
    </row>
    <row r="537" spans="1:88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 t="str">
        <f t="shared" si="58"/>
        <v>1900's</v>
      </c>
      <c r="V537">
        <v>1991</v>
      </c>
      <c r="W537">
        <f t="shared" si="56"/>
        <v>81</v>
      </c>
      <c r="X537" t="str">
        <f t="shared" si="57"/>
        <v>Y</v>
      </c>
      <c r="Y537" t="str">
        <f t="shared" si="59"/>
        <v>N</v>
      </c>
      <c r="Z537" t="str">
        <f t="shared" si="60"/>
        <v>N</v>
      </c>
      <c r="AA537" t="str">
        <f t="shared" si="61"/>
        <v>N</v>
      </c>
      <c r="AB537" t="s">
        <v>93</v>
      </c>
      <c r="AC537" t="s">
        <v>94</v>
      </c>
      <c r="AD537" t="s">
        <v>116</v>
      </c>
      <c r="AE537" t="s">
        <v>116</v>
      </c>
      <c r="AF537" t="s">
        <v>117</v>
      </c>
      <c r="AG537">
        <v>0</v>
      </c>
      <c r="AH537" t="s">
        <v>98</v>
      </c>
      <c r="AI537" t="s">
        <v>98</v>
      </c>
      <c r="AJ537" t="s">
        <v>118</v>
      </c>
      <c r="AK537" t="s">
        <v>97</v>
      </c>
      <c r="AL537" t="s">
        <v>98</v>
      </c>
      <c r="AM537" t="s">
        <v>97</v>
      </c>
      <c r="AN537" t="s">
        <v>101</v>
      </c>
      <c r="AO537">
        <v>969</v>
      </c>
      <c r="AP537" t="s">
        <v>102</v>
      </c>
      <c r="AQ537">
        <v>0</v>
      </c>
      <c r="AR537">
        <v>148</v>
      </c>
      <c r="AS537">
        <v>1117</v>
      </c>
      <c r="AT537" t="s">
        <v>103</v>
      </c>
      <c r="AU537" t="s">
        <v>98</v>
      </c>
      <c r="AV537" t="s">
        <v>105</v>
      </c>
      <c r="AW537" t="s">
        <v>106</v>
      </c>
      <c r="AX537">
        <v>820</v>
      </c>
      <c r="AY537">
        <v>527</v>
      </c>
      <c r="AZ537">
        <v>0</v>
      </c>
      <c r="BA537">
        <v>1347</v>
      </c>
      <c r="BB537">
        <v>1</v>
      </c>
      <c r="BC537">
        <v>0</v>
      </c>
      <c r="BD537">
        <v>1</v>
      </c>
      <c r="BE537">
        <v>0</v>
      </c>
      <c r="BF537">
        <v>3</v>
      </c>
      <c r="BG537">
        <v>1</v>
      </c>
      <c r="BH537" t="s">
        <v>98</v>
      </c>
      <c r="BI537">
        <v>5</v>
      </c>
      <c r="BJ537" t="s">
        <v>107</v>
      </c>
      <c r="BK537">
        <v>0</v>
      </c>
      <c r="BL537" t="s">
        <v>83</v>
      </c>
      <c r="BM537" t="s">
        <v>83</v>
      </c>
      <c r="BN537" t="s">
        <v>83</v>
      </c>
      <c r="BO537" t="s">
        <v>83</v>
      </c>
      <c r="BP537">
        <v>0</v>
      </c>
      <c r="BQ537">
        <v>0</v>
      </c>
      <c r="BR537" t="s">
        <v>83</v>
      </c>
      <c r="BS537" t="s">
        <v>83</v>
      </c>
      <c r="BT537" t="s">
        <v>177</v>
      </c>
      <c r="BU537">
        <v>85</v>
      </c>
      <c r="BV537">
        <v>0</v>
      </c>
      <c r="BW537">
        <v>148</v>
      </c>
      <c r="BX537">
        <v>0</v>
      </c>
      <c r="BY537">
        <v>0</v>
      </c>
      <c r="BZ537">
        <v>0</v>
      </c>
      <c r="CA537" t="s">
        <v>83</v>
      </c>
      <c r="CB537" t="s">
        <v>83</v>
      </c>
      <c r="CC537" t="s">
        <v>83</v>
      </c>
      <c r="CD537">
        <v>0</v>
      </c>
      <c r="CE537">
        <v>1</v>
      </c>
      <c r="CF537">
        <v>2008</v>
      </c>
      <c r="CG537" t="str">
        <f t="shared" si="62"/>
        <v>1/2008</v>
      </c>
      <c r="CH537" t="s">
        <v>110</v>
      </c>
      <c r="CI537" t="s">
        <v>111</v>
      </c>
      <c r="CJ537" s="1">
        <v>107500</v>
      </c>
    </row>
    <row r="538" spans="1:88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 t="str">
        <f t="shared" si="58"/>
        <v>90's</v>
      </c>
      <c r="V538">
        <v>1999</v>
      </c>
      <c r="W538">
        <f t="shared" si="56"/>
        <v>1</v>
      </c>
      <c r="X538" t="str">
        <f t="shared" si="57"/>
        <v>Y</v>
      </c>
      <c r="Y538" t="str">
        <f t="shared" si="59"/>
        <v>N</v>
      </c>
      <c r="Z538" t="str">
        <f t="shared" si="60"/>
        <v>N</v>
      </c>
      <c r="AA538" t="str">
        <f t="shared" si="61"/>
        <v>Y</v>
      </c>
      <c r="AB538" t="s">
        <v>93</v>
      </c>
      <c r="AC538" t="s">
        <v>94</v>
      </c>
      <c r="AD538" t="s">
        <v>95</v>
      </c>
      <c r="AE538" t="s">
        <v>95</v>
      </c>
      <c r="AF538" t="s">
        <v>117</v>
      </c>
      <c r="AG538">
        <v>0</v>
      </c>
      <c r="AH538" t="s">
        <v>98</v>
      </c>
      <c r="AI538" t="s">
        <v>98</v>
      </c>
      <c r="AJ538" t="s">
        <v>99</v>
      </c>
      <c r="AK538" t="s">
        <v>97</v>
      </c>
      <c r="AL538" t="s">
        <v>98</v>
      </c>
      <c r="AM538" t="s">
        <v>130</v>
      </c>
      <c r="AN538" t="s">
        <v>102</v>
      </c>
      <c r="AO538">
        <v>0</v>
      </c>
      <c r="AP538" t="s">
        <v>102</v>
      </c>
      <c r="AQ538">
        <v>0</v>
      </c>
      <c r="AR538">
        <v>880</v>
      </c>
      <c r="AS538">
        <v>880</v>
      </c>
      <c r="AT538" t="s">
        <v>103</v>
      </c>
      <c r="AU538" t="s">
        <v>104</v>
      </c>
      <c r="AV538" t="s">
        <v>105</v>
      </c>
      <c r="AW538" t="s">
        <v>106</v>
      </c>
      <c r="AX538">
        <v>880</v>
      </c>
      <c r="AY538">
        <v>844</v>
      </c>
      <c r="AZ538">
        <v>0</v>
      </c>
      <c r="BA538">
        <v>1724</v>
      </c>
      <c r="BB538">
        <v>0</v>
      </c>
      <c r="BC538">
        <v>0</v>
      </c>
      <c r="BD538">
        <v>2</v>
      </c>
      <c r="BE538">
        <v>1</v>
      </c>
      <c r="BF538">
        <v>3</v>
      </c>
      <c r="BG538">
        <v>1</v>
      </c>
      <c r="BH538" t="s">
        <v>97</v>
      </c>
      <c r="BI538">
        <v>8</v>
      </c>
      <c r="BJ538" t="s">
        <v>107</v>
      </c>
      <c r="BK538">
        <v>0</v>
      </c>
      <c r="BL538" t="s">
        <v>83</v>
      </c>
      <c r="BM538" t="s">
        <v>108</v>
      </c>
      <c r="BN538">
        <v>1998</v>
      </c>
      <c r="BO538" t="s">
        <v>157</v>
      </c>
      <c r="BP538">
        <v>2</v>
      </c>
      <c r="BQ538">
        <v>527</v>
      </c>
      <c r="BR538" t="s">
        <v>98</v>
      </c>
      <c r="BS538" t="s">
        <v>98</v>
      </c>
      <c r="BT538" t="s">
        <v>105</v>
      </c>
      <c r="BU538">
        <v>120</v>
      </c>
      <c r="BV538">
        <v>155</v>
      </c>
      <c r="BW538">
        <v>0</v>
      </c>
      <c r="BX538">
        <v>0</v>
      </c>
      <c r="BY538">
        <v>0</v>
      </c>
      <c r="BZ538">
        <v>0</v>
      </c>
      <c r="CA538" t="s">
        <v>83</v>
      </c>
      <c r="CB538" t="s">
        <v>83</v>
      </c>
      <c r="CC538" t="s">
        <v>83</v>
      </c>
      <c r="CD538">
        <v>0</v>
      </c>
      <c r="CE538">
        <v>7</v>
      </c>
      <c r="CF538">
        <v>2008</v>
      </c>
      <c r="CG538" t="str">
        <f t="shared" si="62"/>
        <v>7/2008</v>
      </c>
      <c r="CH538" t="s">
        <v>110</v>
      </c>
      <c r="CI538" t="s">
        <v>111</v>
      </c>
      <c r="CJ538" s="1">
        <v>188000</v>
      </c>
    </row>
    <row r="539" spans="1:88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 t="str">
        <f t="shared" si="58"/>
        <v>70's</v>
      </c>
      <c r="V539">
        <v>1972</v>
      </c>
      <c r="W539">
        <f t="shared" si="56"/>
        <v>0</v>
      </c>
      <c r="X539" t="str">
        <f t="shared" si="57"/>
        <v>N</v>
      </c>
      <c r="Y539" t="str">
        <f t="shared" si="59"/>
        <v>N</v>
      </c>
      <c r="Z539" t="str">
        <f t="shared" si="60"/>
        <v>N</v>
      </c>
      <c r="AA539" t="str">
        <f t="shared" si="61"/>
        <v>N</v>
      </c>
      <c r="AB539" t="s">
        <v>152</v>
      </c>
      <c r="AC539" t="s">
        <v>94</v>
      </c>
      <c r="AD539" t="s">
        <v>116</v>
      </c>
      <c r="AE539" t="s">
        <v>116</v>
      </c>
      <c r="AF539" t="s">
        <v>117</v>
      </c>
      <c r="AG539">
        <v>0</v>
      </c>
      <c r="AH539" t="s">
        <v>98</v>
      </c>
      <c r="AI539" t="s">
        <v>98</v>
      </c>
      <c r="AJ539" t="s">
        <v>118</v>
      </c>
      <c r="AK539" t="s">
        <v>98</v>
      </c>
      <c r="AL539" t="s">
        <v>98</v>
      </c>
      <c r="AM539" t="s">
        <v>100</v>
      </c>
      <c r="AN539" t="s">
        <v>141</v>
      </c>
      <c r="AO539">
        <v>600</v>
      </c>
      <c r="AP539" t="s">
        <v>102</v>
      </c>
      <c r="AQ539">
        <v>0</v>
      </c>
      <c r="AR539">
        <v>264</v>
      </c>
      <c r="AS539">
        <v>864</v>
      </c>
      <c r="AT539" t="s">
        <v>103</v>
      </c>
      <c r="AU539" t="s">
        <v>98</v>
      </c>
      <c r="AV539" t="s">
        <v>105</v>
      </c>
      <c r="AW539" t="s">
        <v>106</v>
      </c>
      <c r="AX539">
        <v>864</v>
      </c>
      <c r="AY539">
        <v>0</v>
      </c>
      <c r="AZ539">
        <v>0</v>
      </c>
      <c r="BA539">
        <v>864</v>
      </c>
      <c r="BB539">
        <v>0</v>
      </c>
      <c r="BC539">
        <v>0</v>
      </c>
      <c r="BD539">
        <v>1</v>
      </c>
      <c r="BE539">
        <v>0</v>
      </c>
      <c r="BF539">
        <v>3</v>
      </c>
      <c r="BG539">
        <v>1</v>
      </c>
      <c r="BH539" t="s">
        <v>98</v>
      </c>
      <c r="BI539">
        <v>5</v>
      </c>
      <c r="BJ539" t="s">
        <v>107</v>
      </c>
      <c r="BK539">
        <v>0</v>
      </c>
      <c r="BL539" t="s">
        <v>83</v>
      </c>
      <c r="BM539" t="s">
        <v>127</v>
      </c>
      <c r="BN539">
        <v>1980</v>
      </c>
      <c r="BO539" t="s">
        <v>102</v>
      </c>
      <c r="BP539">
        <v>2</v>
      </c>
      <c r="BQ539">
        <v>576</v>
      </c>
      <c r="BR539" t="s">
        <v>98</v>
      </c>
      <c r="BS539" t="s">
        <v>98</v>
      </c>
      <c r="BT539" t="s">
        <v>105</v>
      </c>
      <c r="BU539">
        <v>216</v>
      </c>
      <c r="BV539">
        <v>0</v>
      </c>
      <c r="BW539">
        <v>0</v>
      </c>
      <c r="BX539">
        <v>0</v>
      </c>
      <c r="BY539">
        <v>0</v>
      </c>
      <c r="BZ539">
        <v>0</v>
      </c>
      <c r="CA539" t="s">
        <v>83</v>
      </c>
      <c r="CB539" t="s">
        <v>218</v>
      </c>
      <c r="CC539" t="s">
        <v>83</v>
      </c>
      <c r="CD539">
        <v>0</v>
      </c>
      <c r="CE539">
        <v>4</v>
      </c>
      <c r="CF539">
        <v>2008</v>
      </c>
      <c r="CG539" t="str">
        <f t="shared" si="62"/>
        <v>4/2008</v>
      </c>
      <c r="CH539" t="s">
        <v>173</v>
      </c>
      <c r="CI539" t="s">
        <v>111</v>
      </c>
      <c r="CJ539" s="1">
        <v>111250</v>
      </c>
    </row>
    <row r="540" spans="1:88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 t="str">
        <f t="shared" si="58"/>
        <v>60's</v>
      </c>
      <c r="V540">
        <v>1968</v>
      </c>
      <c r="W540">
        <f t="shared" si="56"/>
        <v>0</v>
      </c>
      <c r="X540" t="str">
        <f t="shared" si="57"/>
        <v>N</v>
      </c>
      <c r="Y540" t="str">
        <f t="shared" si="59"/>
        <v>N</v>
      </c>
      <c r="Z540" t="str">
        <f t="shared" si="60"/>
        <v>N</v>
      </c>
      <c r="AA540" t="str">
        <f t="shared" si="61"/>
        <v>N</v>
      </c>
      <c r="AB540" t="s">
        <v>152</v>
      </c>
      <c r="AC540" t="s">
        <v>94</v>
      </c>
      <c r="AD540" t="s">
        <v>161</v>
      </c>
      <c r="AE540" t="s">
        <v>161</v>
      </c>
      <c r="AF540" t="s">
        <v>96</v>
      </c>
      <c r="AG540">
        <v>188</v>
      </c>
      <c r="AH540" t="s">
        <v>98</v>
      </c>
      <c r="AI540" t="s">
        <v>98</v>
      </c>
      <c r="AJ540" t="s">
        <v>118</v>
      </c>
      <c r="AK540" t="s">
        <v>98</v>
      </c>
      <c r="AL540" t="s">
        <v>98</v>
      </c>
      <c r="AM540" t="s">
        <v>100</v>
      </c>
      <c r="AN540" t="s">
        <v>141</v>
      </c>
      <c r="AO540">
        <v>673</v>
      </c>
      <c r="AP540" t="s">
        <v>102</v>
      </c>
      <c r="AQ540">
        <v>0</v>
      </c>
      <c r="AR540">
        <v>378</v>
      </c>
      <c r="AS540">
        <v>1051</v>
      </c>
      <c r="AT540" t="s">
        <v>103</v>
      </c>
      <c r="AU540" t="s">
        <v>98</v>
      </c>
      <c r="AV540" t="s">
        <v>105</v>
      </c>
      <c r="AW540" t="s">
        <v>106</v>
      </c>
      <c r="AX540">
        <v>1159</v>
      </c>
      <c r="AY540">
        <v>0</v>
      </c>
      <c r="AZ540">
        <v>0</v>
      </c>
      <c r="BA540">
        <v>1159</v>
      </c>
      <c r="BB540">
        <v>0</v>
      </c>
      <c r="BC540">
        <v>0</v>
      </c>
      <c r="BD540">
        <v>1</v>
      </c>
      <c r="BE540">
        <v>1</v>
      </c>
      <c r="BF540">
        <v>3</v>
      </c>
      <c r="BG540">
        <v>1</v>
      </c>
      <c r="BH540" t="s">
        <v>98</v>
      </c>
      <c r="BI540">
        <v>7</v>
      </c>
      <c r="BJ540" t="s">
        <v>107</v>
      </c>
      <c r="BK540">
        <v>1</v>
      </c>
      <c r="BL540" t="s">
        <v>147</v>
      </c>
      <c r="BM540" t="s">
        <v>108</v>
      </c>
      <c r="BN540">
        <v>1968</v>
      </c>
      <c r="BO540" t="s">
        <v>102</v>
      </c>
      <c r="BP540">
        <v>1</v>
      </c>
      <c r="BQ540">
        <v>336</v>
      </c>
      <c r="BR540" t="s">
        <v>98</v>
      </c>
      <c r="BS540" t="s">
        <v>98</v>
      </c>
      <c r="BT540" t="s">
        <v>105</v>
      </c>
      <c r="BU540">
        <v>466</v>
      </c>
      <c r="BV540">
        <v>0</v>
      </c>
      <c r="BW540">
        <v>0</v>
      </c>
      <c r="BX540">
        <v>0</v>
      </c>
      <c r="BY540">
        <v>0</v>
      </c>
      <c r="BZ540">
        <v>0</v>
      </c>
      <c r="CA540" t="s">
        <v>83</v>
      </c>
      <c r="CB540" t="s">
        <v>83</v>
      </c>
      <c r="CC540" t="s">
        <v>83</v>
      </c>
      <c r="CD540">
        <v>0</v>
      </c>
      <c r="CE540">
        <v>7</v>
      </c>
      <c r="CF540">
        <v>2006</v>
      </c>
      <c r="CG540" t="str">
        <f t="shared" si="62"/>
        <v>7/2006</v>
      </c>
      <c r="CH540" t="s">
        <v>110</v>
      </c>
      <c r="CI540" t="s">
        <v>111</v>
      </c>
      <c r="CJ540" s="1">
        <v>158000</v>
      </c>
    </row>
    <row r="541" spans="1:88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 t="str">
        <f t="shared" si="58"/>
        <v>2000's</v>
      </c>
      <c r="V541">
        <v>2002</v>
      </c>
      <c r="W541">
        <f t="shared" si="56"/>
        <v>1</v>
      </c>
      <c r="X541" t="str">
        <f t="shared" si="57"/>
        <v>Y</v>
      </c>
      <c r="Y541" t="str">
        <f t="shared" si="59"/>
        <v>N</v>
      </c>
      <c r="Z541" t="str">
        <f t="shared" si="60"/>
        <v>Y</v>
      </c>
      <c r="AA541" t="str">
        <f t="shared" si="61"/>
        <v>Y</v>
      </c>
      <c r="AB541" t="s">
        <v>93</v>
      </c>
      <c r="AC541" t="s">
        <v>94</v>
      </c>
      <c r="AD541" t="s">
        <v>95</v>
      </c>
      <c r="AE541" t="s">
        <v>95</v>
      </c>
      <c r="AF541" t="s">
        <v>96</v>
      </c>
      <c r="AG541">
        <v>479</v>
      </c>
      <c r="AH541" t="s">
        <v>97</v>
      </c>
      <c r="AI541" t="s">
        <v>98</v>
      </c>
      <c r="AJ541" t="s">
        <v>99</v>
      </c>
      <c r="AK541" t="s">
        <v>97</v>
      </c>
      <c r="AL541" t="s">
        <v>98</v>
      </c>
      <c r="AM541" t="s">
        <v>130</v>
      </c>
      <c r="AN541" t="s">
        <v>101</v>
      </c>
      <c r="AO541">
        <v>1358</v>
      </c>
      <c r="AP541" t="s">
        <v>102</v>
      </c>
      <c r="AQ541">
        <v>0</v>
      </c>
      <c r="AR541">
        <v>223</v>
      </c>
      <c r="AS541">
        <v>1581</v>
      </c>
      <c r="AT541" t="s">
        <v>103</v>
      </c>
      <c r="AU541" t="s">
        <v>104</v>
      </c>
      <c r="AV541" t="s">
        <v>105</v>
      </c>
      <c r="AW541" t="s">
        <v>106</v>
      </c>
      <c r="AX541">
        <v>1601</v>
      </c>
      <c r="AY541">
        <v>0</v>
      </c>
      <c r="AZ541">
        <v>0</v>
      </c>
      <c r="BA541">
        <v>1601</v>
      </c>
      <c r="BB541">
        <v>1</v>
      </c>
      <c r="BC541">
        <v>0</v>
      </c>
      <c r="BD541">
        <v>2</v>
      </c>
      <c r="BE541">
        <v>0</v>
      </c>
      <c r="BF541">
        <v>3</v>
      </c>
      <c r="BG541">
        <v>1</v>
      </c>
      <c r="BH541" t="s">
        <v>97</v>
      </c>
      <c r="BI541">
        <v>6</v>
      </c>
      <c r="BJ541" t="s">
        <v>107</v>
      </c>
      <c r="BK541">
        <v>1</v>
      </c>
      <c r="BL541" t="s">
        <v>98</v>
      </c>
      <c r="BM541" t="s">
        <v>108</v>
      </c>
      <c r="BN541">
        <v>2001</v>
      </c>
      <c r="BO541" t="s">
        <v>109</v>
      </c>
      <c r="BP541">
        <v>2</v>
      </c>
      <c r="BQ541">
        <v>670</v>
      </c>
      <c r="BR541" t="s">
        <v>98</v>
      </c>
      <c r="BS541" t="s">
        <v>98</v>
      </c>
      <c r="BT541" t="s">
        <v>105</v>
      </c>
      <c r="BU541">
        <v>180</v>
      </c>
      <c r="BV541">
        <v>0</v>
      </c>
      <c r="BW541">
        <v>0</v>
      </c>
      <c r="BX541">
        <v>0</v>
      </c>
      <c r="BY541">
        <v>0</v>
      </c>
      <c r="BZ541">
        <v>0</v>
      </c>
      <c r="CA541" t="s">
        <v>83</v>
      </c>
      <c r="CB541" t="s">
        <v>134</v>
      </c>
      <c r="CC541" t="s">
        <v>135</v>
      </c>
      <c r="CD541">
        <v>2000</v>
      </c>
      <c r="CE541">
        <v>5</v>
      </c>
      <c r="CF541">
        <v>2010</v>
      </c>
      <c r="CG541" t="str">
        <f t="shared" si="62"/>
        <v>5/2010</v>
      </c>
      <c r="CH541" t="s">
        <v>110</v>
      </c>
      <c r="CI541" t="s">
        <v>111</v>
      </c>
      <c r="CJ541" s="1">
        <v>272000</v>
      </c>
    </row>
    <row r="542" spans="1:88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 t="str">
        <f t="shared" si="58"/>
        <v>2000's</v>
      </c>
      <c r="V542">
        <v>2006</v>
      </c>
      <c r="W542">
        <f t="shared" si="56"/>
        <v>0</v>
      </c>
      <c r="X542" t="str">
        <f t="shared" si="57"/>
        <v>N</v>
      </c>
      <c r="Y542" t="str">
        <f t="shared" si="59"/>
        <v>Y</v>
      </c>
      <c r="Z542" t="str">
        <f t="shared" si="60"/>
        <v>Y</v>
      </c>
      <c r="AA542" t="str">
        <f t="shared" si="61"/>
        <v>Y</v>
      </c>
      <c r="AB542" t="s">
        <v>152</v>
      </c>
      <c r="AC542" t="s">
        <v>94</v>
      </c>
      <c r="AD542" t="s">
        <v>95</v>
      </c>
      <c r="AE542" t="s">
        <v>95</v>
      </c>
      <c r="AF542" t="s">
        <v>96</v>
      </c>
      <c r="AG542">
        <v>584</v>
      </c>
      <c r="AH542" t="s">
        <v>104</v>
      </c>
      <c r="AI542" t="s">
        <v>98</v>
      </c>
      <c r="AJ542" t="s">
        <v>99</v>
      </c>
      <c r="AK542" t="s">
        <v>104</v>
      </c>
      <c r="AL542" t="s">
        <v>98</v>
      </c>
      <c r="AM542" t="s">
        <v>130</v>
      </c>
      <c r="AN542" t="s">
        <v>101</v>
      </c>
      <c r="AO542">
        <v>1260</v>
      </c>
      <c r="AP542" t="s">
        <v>102</v>
      </c>
      <c r="AQ542">
        <v>0</v>
      </c>
      <c r="AR542">
        <v>578</v>
      </c>
      <c r="AS542">
        <v>1838</v>
      </c>
      <c r="AT542" t="s">
        <v>103</v>
      </c>
      <c r="AU542" t="s">
        <v>104</v>
      </c>
      <c r="AV542" t="s">
        <v>105</v>
      </c>
      <c r="AW542" t="s">
        <v>106</v>
      </c>
      <c r="AX542">
        <v>1838</v>
      </c>
      <c r="AY542">
        <v>0</v>
      </c>
      <c r="AZ542">
        <v>0</v>
      </c>
      <c r="BA542">
        <v>1838</v>
      </c>
      <c r="BB542">
        <v>1</v>
      </c>
      <c r="BC542">
        <v>0</v>
      </c>
      <c r="BD542">
        <v>2</v>
      </c>
      <c r="BE542">
        <v>0</v>
      </c>
      <c r="BF542">
        <v>2</v>
      </c>
      <c r="BG542">
        <v>1</v>
      </c>
      <c r="BH542" t="s">
        <v>104</v>
      </c>
      <c r="BI542">
        <v>8</v>
      </c>
      <c r="BJ542" t="s">
        <v>107</v>
      </c>
      <c r="BK542">
        <v>1</v>
      </c>
      <c r="BL542" t="s">
        <v>97</v>
      </c>
      <c r="BM542" t="s">
        <v>108</v>
      </c>
      <c r="BN542">
        <v>2006</v>
      </c>
      <c r="BO542" t="s">
        <v>157</v>
      </c>
      <c r="BP542">
        <v>3</v>
      </c>
      <c r="BQ542">
        <v>765</v>
      </c>
      <c r="BR542" t="s">
        <v>98</v>
      </c>
      <c r="BS542" t="s">
        <v>98</v>
      </c>
      <c r="BT542" t="s">
        <v>105</v>
      </c>
      <c r="BU542">
        <v>270</v>
      </c>
      <c r="BV542">
        <v>68</v>
      </c>
      <c r="BW542">
        <v>0</v>
      </c>
      <c r="BX542">
        <v>0</v>
      </c>
      <c r="BY542">
        <v>0</v>
      </c>
      <c r="BZ542">
        <v>0</v>
      </c>
      <c r="CA542" t="s">
        <v>83</v>
      </c>
      <c r="CB542" t="s">
        <v>83</v>
      </c>
      <c r="CC542" t="s">
        <v>83</v>
      </c>
      <c r="CD542">
        <v>0</v>
      </c>
      <c r="CE542">
        <v>3</v>
      </c>
      <c r="CF542">
        <v>2009</v>
      </c>
      <c r="CG542" t="str">
        <f t="shared" si="62"/>
        <v>3/2009</v>
      </c>
      <c r="CH542" t="s">
        <v>110</v>
      </c>
      <c r="CI542" t="s">
        <v>111</v>
      </c>
      <c r="CJ542" s="1">
        <v>315000</v>
      </c>
    </row>
    <row r="543" spans="1:88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 t="str">
        <f t="shared" si="58"/>
        <v>2000's</v>
      </c>
      <c r="V543">
        <v>2000</v>
      </c>
      <c r="W543">
        <f t="shared" si="56"/>
        <v>0</v>
      </c>
      <c r="X543" t="str">
        <f t="shared" si="57"/>
        <v>N</v>
      </c>
      <c r="Y543" t="str">
        <f t="shared" si="59"/>
        <v>N</v>
      </c>
      <c r="Z543" t="str">
        <f t="shared" si="60"/>
        <v>Y</v>
      </c>
      <c r="AA543" t="str">
        <f t="shared" si="61"/>
        <v>Y</v>
      </c>
      <c r="AB543" t="s">
        <v>93</v>
      </c>
      <c r="AC543" t="s">
        <v>94</v>
      </c>
      <c r="AD543" t="s">
        <v>95</v>
      </c>
      <c r="AE543" t="s">
        <v>95</v>
      </c>
      <c r="AF543" t="s">
        <v>96</v>
      </c>
      <c r="AG543">
        <v>72</v>
      </c>
      <c r="AH543" t="s">
        <v>97</v>
      </c>
      <c r="AI543" t="s">
        <v>98</v>
      </c>
      <c r="AJ543" t="s">
        <v>99</v>
      </c>
      <c r="AK543" t="s">
        <v>97</v>
      </c>
      <c r="AL543" t="s">
        <v>98</v>
      </c>
      <c r="AM543" t="s">
        <v>100</v>
      </c>
      <c r="AN543" t="s">
        <v>102</v>
      </c>
      <c r="AO543">
        <v>0</v>
      </c>
      <c r="AP543" t="s">
        <v>102</v>
      </c>
      <c r="AQ543">
        <v>0</v>
      </c>
      <c r="AR543">
        <v>969</v>
      </c>
      <c r="AS543">
        <v>969</v>
      </c>
      <c r="AT543" t="s">
        <v>103</v>
      </c>
      <c r="AU543" t="s">
        <v>104</v>
      </c>
      <c r="AV543" t="s">
        <v>105</v>
      </c>
      <c r="AW543" t="s">
        <v>106</v>
      </c>
      <c r="AX543">
        <v>997</v>
      </c>
      <c r="AY543">
        <v>1288</v>
      </c>
      <c r="AZ543">
        <v>0</v>
      </c>
      <c r="BA543">
        <v>2285</v>
      </c>
      <c r="BB543">
        <v>0</v>
      </c>
      <c r="BC543">
        <v>0</v>
      </c>
      <c r="BD543">
        <v>2</v>
      </c>
      <c r="BE543">
        <v>1</v>
      </c>
      <c r="BF543">
        <v>4</v>
      </c>
      <c r="BG543">
        <v>1</v>
      </c>
      <c r="BH543" t="s">
        <v>97</v>
      </c>
      <c r="BI543">
        <v>8</v>
      </c>
      <c r="BJ543" t="s">
        <v>107</v>
      </c>
      <c r="BK543">
        <v>1</v>
      </c>
      <c r="BL543" t="s">
        <v>98</v>
      </c>
      <c r="BM543" t="s">
        <v>156</v>
      </c>
      <c r="BN543">
        <v>2000</v>
      </c>
      <c r="BO543" t="s">
        <v>157</v>
      </c>
      <c r="BP543">
        <v>3</v>
      </c>
      <c r="BQ543">
        <v>648</v>
      </c>
      <c r="BR543" t="s">
        <v>98</v>
      </c>
      <c r="BS543" t="s">
        <v>98</v>
      </c>
      <c r="BT543" t="s">
        <v>105</v>
      </c>
      <c r="BU543">
        <v>0</v>
      </c>
      <c r="BV543">
        <v>56</v>
      </c>
      <c r="BW543">
        <v>0</v>
      </c>
      <c r="BX543">
        <v>0</v>
      </c>
      <c r="BY543">
        <v>0</v>
      </c>
      <c r="BZ543">
        <v>0</v>
      </c>
      <c r="CA543" t="s">
        <v>83</v>
      </c>
      <c r="CB543" t="s">
        <v>83</v>
      </c>
      <c r="CC543" t="s">
        <v>83</v>
      </c>
      <c r="CD543">
        <v>0</v>
      </c>
      <c r="CE543">
        <v>6</v>
      </c>
      <c r="CF543">
        <v>2007</v>
      </c>
      <c r="CG543" t="str">
        <f t="shared" si="62"/>
        <v>6/2007</v>
      </c>
      <c r="CH543" t="s">
        <v>110</v>
      </c>
      <c r="CI543" t="s">
        <v>111</v>
      </c>
      <c r="CJ543" s="1">
        <v>248000</v>
      </c>
    </row>
    <row r="544" spans="1:88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 t="str">
        <f t="shared" si="58"/>
        <v>90's</v>
      </c>
      <c r="V544">
        <v>1999</v>
      </c>
      <c r="W544">
        <f t="shared" si="56"/>
        <v>1</v>
      </c>
      <c r="X544" t="str">
        <f t="shared" si="57"/>
        <v>Y</v>
      </c>
      <c r="Y544" t="str">
        <f t="shared" si="59"/>
        <v>N</v>
      </c>
      <c r="Z544" t="str">
        <f t="shared" si="60"/>
        <v>N</v>
      </c>
      <c r="AA544" t="str">
        <f t="shared" si="61"/>
        <v>Y</v>
      </c>
      <c r="AB544" t="s">
        <v>152</v>
      </c>
      <c r="AC544" t="s">
        <v>94</v>
      </c>
      <c r="AD544" t="s">
        <v>95</v>
      </c>
      <c r="AE544" t="s">
        <v>95</v>
      </c>
      <c r="AF544" t="s">
        <v>117</v>
      </c>
      <c r="AG544">
        <v>0</v>
      </c>
      <c r="AH544" t="s">
        <v>97</v>
      </c>
      <c r="AI544" t="s">
        <v>98</v>
      </c>
      <c r="AJ544" t="s">
        <v>99</v>
      </c>
      <c r="AK544" t="s">
        <v>104</v>
      </c>
      <c r="AL544" t="s">
        <v>98</v>
      </c>
      <c r="AM544" t="s">
        <v>100</v>
      </c>
      <c r="AN544" t="s">
        <v>172</v>
      </c>
      <c r="AO544">
        <v>144</v>
      </c>
      <c r="AP544" t="s">
        <v>101</v>
      </c>
      <c r="AQ544">
        <v>1127</v>
      </c>
      <c r="AR544">
        <v>379</v>
      </c>
      <c r="AS544">
        <v>1650</v>
      </c>
      <c r="AT544" t="s">
        <v>103</v>
      </c>
      <c r="AU544" t="s">
        <v>104</v>
      </c>
      <c r="AV544" t="s">
        <v>105</v>
      </c>
      <c r="AW544" t="s">
        <v>106</v>
      </c>
      <c r="AX544">
        <v>1680</v>
      </c>
      <c r="AY544">
        <v>0</v>
      </c>
      <c r="AZ544">
        <v>0</v>
      </c>
      <c r="BA544">
        <v>1680</v>
      </c>
      <c r="BB544">
        <v>1</v>
      </c>
      <c r="BC544">
        <v>0</v>
      </c>
      <c r="BD544">
        <v>2</v>
      </c>
      <c r="BE544">
        <v>0</v>
      </c>
      <c r="BF544">
        <v>3</v>
      </c>
      <c r="BG544">
        <v>1</v>
      </c>
      <c r="BH544" t="s">
        <v>97</v>
      </c>
      <c r="BI544">
        <v>7</v>
      </c>
      <c r="BJ544" t="s">
        <v>221</v>
      </c>
      <c r="BK544">
        <v>1</v>
      </c>
      <c r="BL544" t="s">
        <v>98</v>
      </c>
      <c r="BM544" t="s">
        <v>108</v>
      </c>
      <c r="BN544">
        <v>1998</v>
      </c>
      <c r="BO544" t="s">
        <v>157</v>
      </c>
      <c r="BP544">
        <v>2</v>
      </c>
      <c r="BQ544">
        <v>583</v>
      </c>
      <c r="BR544" t="s">
        <v>98</v>
      </c>
      <c r="BS544" t="s">
        <v>98</v>
      </c>
      <c r="BT544" t="s">
        <v>105</v>
      </c>
      <c r="BU544">
        <v>78</v>
      </c>
      <c r="BV544">
        <v>73</v>
      </c>
      <c r="BW544">
        <v>0</v>
      </c>
      <c r="BX544">
        <v>0</v>
      </c>
      <c r="BY544">
        <v>0</v>
      </c>
      <c r="BZ544">
        <v>0</v>
      </c>
      <c r="CA544" t="s">
        <v>83</v>
      </c>
      <c r="CB544" t="s">
        <v>83</v>
      </c>
      <c r="CC544" t="s">
        <v>83</v>
      </c>
      <c r="CD544">
        <v>0</v>
      </c>
      <c r="CE544">
        <v>6</v>
      </c>
      <c r="CF544">
        <v>2009</v>
      </c>
      <c r="CG544" t="str">
        <f t="shared" si="62"/>
        <v>6/2009</v>
      </c>
      <c r="CH544" t="s">
        <v>110</v>
      </c>
      <c r="CI544" t="s">
        <v>111</v>
      </c>
      <c r="CJ544" s="1">
        <v>213250</v>
      </c>
    </row>
    <row r="545" spans="1:88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 t="str">
        <f t="shared" si="58"/>
        <v>90's</v>
      </c>
      <c r="V545">
        <v>1998</v>
      </c>
      <c r="W545">
        <f t="shared" si="56"/>
        <v>0</v>
      </c>
      <c r="X545" t="str">
        <f t="shared" si="57"/>
        <v>N</v>
      </c>
      <c r="Y545" t="str">
        <f t="shared" si="59"/>
        <v>N</v>
      </c>
      <c r="Z545" t="str">
        <f t="shared" si="60"/>
        <v>N</v>
      </c>
      <c r="AA545" t="str">
        <f t="shared" si="61"/>
        <v>Y</v>
      </c>
      <c r="AB545" t="s">
        <v>93</v>
      </c>
      <c r="AC545" t="s">
        <v>94</v>
      </c>
      <c r="AD545" t="s">
        <v>116</v>
      </c>
      <c r="AE545" t="s">
        <v>116</v>
      </c>
      <c r="AF545" t="s">
        <v>96</v>
      </c>
      <c r="AG545">
        <v>182</v>
      </c>
      <c r="AH545" t="s">
        <v>98</v>
      </c>
      <c r="AI545" t="s">
        <v>98</v>
      </c>
      <c r="AJ545" t="s">
        <v>99</v>
      </c>
      <c r="AK545" t="s">
        <v>97</v>
      </c>
      <c r="AL545" t="s">
        <v>98</v>
      </c>
      <c r="AM545" t="s">
        <v>130</v>
      </c>
      <c r="AN545" t="s">
        <v>101</v>
      </c>
      <c r="AO545">
        <v>584</v>
      </c>
      <c r="AP545" t="s">
        <v>172</v>
      </c>
      <c r="AQ545">
        <v>139</v>
      </c>
      <c r="AR545">
        <v>0</v>
      </c>
      <c r="AS545">
        <v>723</v>
      </c>
      <c r="AT545" t="s">
        <v>103</v>
      </c>
      <c r="AU545" t="s">
        <v>104</v>
      </c>
      <c r="AV545" t="s">
        <v>105</v>
      </c>
      <c r="AW545" t="s">
        <v>106</v>
      </c>
      <c r="AX545">
        <v>767</v>
      </c>
      <c r="AY545">
        <v>0</v>
      </c>
      <c r="AZ545">
        <v>0</v>
      </c>
      <c r="BA545">
        <v>767</v>
      </c>
      <c r="BB545">
        <v>1</v>
      </c>
      <c r="BC545">
        <v>0</v>
      </c>
      <c r="BD545">
        <v>1</v>
      </c>
      <c r="BE545">
        <v>0</v>
      </c>
      <c r="BF545">
        <v>1</v>
      </c>
      <c r="BG545">
        <v>1</v>
      </c>
      <c r="BH545" t="s">
        <v>98</v>
      </c>
      <c r="BI545">
        <v>4</v>
      </c>
      <c r="BJ545" t="s">
        <v>107</v>
      </c>
      <c r="BK545">
        <v>0</v>
      </c>
      <c r="BL545" t="s">
        <v>83</v>
      </c>
      <c r="BM545" t="s">
        <v>108</v>
      </c>
      <c r="BN545">
        <v>1998</v>
      </c>
      <c r="BO545" t="s">
        <v>157</v>
      </c>
      <c r="BP545">
        <v>1</v>
      </c>
      <c r="BQ545">
        <v>367</v>
      </c>
      <c r="BR545" t="s">
        <v>98</v>
      </c>
      <c r="BS545" t="s">
        <v>98</v>
      </c>
      <c r="BT545" t="s">
        <v>105</v>
      </c>
      <c r="BU545">
        <v>120</v>
      </c>
      <c r="BV545">
        <v>40</v>
      </c>
      <c r="BW545">
        <v>0</v>
      </c>
      <c r="BX545">
        <v>0</v>
      </c>
      <c r="BY545">
        <v>0</v>
      </c>
      <c r="BZ545">
        <v>0</v>
      </c>
      <c r="CA545" t="s">
        <v>83</v>
      </c>
      <c r="CB545" t="s">
        <v>83</v>
      </c>
      <c r="CC545" t="s">
        <v>83</v>
      </c>
      <c r="CD545">
        <v>0</v>
      </c>
      <c r="CE545">
        <v>6</v>
      </c>
      <c r="CF545">
        <v>2007</v>
      </c>
      <c r="CG545" t="str">
        <f t="shared" si="62"/>
        <v>6/2007</v>
      </c>
      <c r="CH545" t="s">
        <v>110</v>
      </c>
      <c r="CI545" t="s">
        <v>111</v>
      </c>
      <c r="CJ545" s="1">
        <v>133000</v>
      </c>
    </row>
    <row r="546" spans="1:88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 t="str">
        <f t="shared" si="58"/>
        <v>2000's</v>
      </c>
      <c r="V546">
        <v>2006</v>
      </c>
      <c r="W546">
        <f t="shared" si="56"/>
        <v>0</v>
      </c>
      <c r="X546" t="str">
        <f t="shared" si="57"/>
        <v>N</v>
      </c>
      <c r="Y546" t="str">
        <f t="shared" si="59"/>
        <v>Y</v>
      </c>
      <c r="Z546" t="str">
        <f t="shared" si="60"/>
        <v>Y</v>
      </c>
      <c r="AA546" t="str">
        <f t="shared" si="61"/>
        <v>Y</v>
      </c>
      <c r="AB546" t="s">
        <v>93</v>
      </c>
      <c r="AC546" t="s">
        <v>94</v>
      </c>
      <c r="AD546" t="s">
        <v>95</v>
      </c>
      <c r="AE546" t="s">
        <v>95</v>
      </c>
      <c r="AF546" t="s">
        <v>117</v>
      </c>
      <c r="AG546">
        <v>0</v>
      </c>
      <c r="AH546" t="s">
        <v>97</v>
      </c>
      <c r="AI546" t="s">
        <v>98</v>
      </c>
      <c r="AJ546" t="s">
        <v>99</v>
      </c>
      <c r="AK546" t="s">
        <v>97</v>
      </c>
      <c r="AL546" t="s">
        <v>97</v>
      </c>
      <c r="AM546" t="s">
        <v>130</v>
      </c>
      <c r="AN546" t="s">
        <v>101</v>
      </c>
      <c r="AO546">
        <v>554</v>
      </c>
      <c r="AP546" t="s">
        <v>102</v>
      </c>
      <c r="AQ546">
        <v>0</v>
      </c>
      <c r="AR546">
        <v>100</v>
      </c>
      <c r="AS546">
        <v>654</v>
      </c>
      <c r="AT546" t="s">
        <v>103</v>
      </c>
      <c r="AU546" t="s">
        <v>104</v>
      </c>
      <c r="AV546" t="s">
        <v>105</v>
      </c>
      <c r="AW546" t="s">
        <v>106</v>
      </c>
      <c r="AX546">
        <v>664</v>
      </c>
      <c r="AY546">
        <v>832</v>
      </c>
      <c r="AZ546">
        <v>0</v>
      </c>
      <c r="BA546">
        <v>1496</v>
      </c>
      <c r="BB546">
        <v>1</v>
      </c>
      <c r="BC546">
        <v>0</v>
      </c>
      <c r="BD546">
        <v>2</v>
      </c>
      <c r="BE546">
        <v>1</v>
      </c>
      <c r="BF546">
        <v>3</v>
      </c>
      <c r="BG546">
        <v>1</v>
      </c>
      <c r="BH546" t="s">
        <v>97</v>
      </c>
      <c r="BI546">
        <v>7</v>
      </c>
      <c r="BJ546" t="s">
        <v>107</v>
      </c>
      <c r="BK546">
        <v>1</v>
      </c>
      <c r="BL546" t="s">
        <v>97</v>
      </c>
      <c r="BM546" t="s">
        <v>108</v>
      </c>
      <c r="BN546">
        <v>2006</v>
      </c>
      <c r="BO546" t="s">
        <v>109</v>
      </c>
      <c r="BP546">
        <v>2</v>
      </c>
      <c r="BQ546">
        <v>426</v>
      </c>
      <c r="BR546" t="s">
        <v>98</v>
      </c>
      <c r="BS546" t="s">
        <v>98</v>
      </c>
      <c r="BT546" t="s">
        <v>105</v>
      </c>
      <c r="BU546">
        <v>100</v>
      </c>
      <c r="BV546">
        <v>24</v>
      </c>
      <c r="BW546">
        <v>0</v>
      </c>
      <c r="BX546">
        <v>0</v>
      </c>
      <c r="BY546">
        <v>0</v>
      </c>
      <c r="BZ546">
        <v>0</v>
      </c>
      <c r="CA546" t="s">
        <v>83</v>
      </c>
      <c r="CB546" t="s">
        <v>83</v>
      </c>
      <c r="CC546" t="s">
        <v>83</v>
      </c>
      <c r="CD546">
        <v>0</v>
      </c>
      <c r="CE546">
        <v>9</v>
      </c>
      <c r="CF546">
        <v>2006</v>
      </c>
      <c r="CG546" t="str">
        <f t="shared" si="62"/>
        <v>9/2006</v>
      </c>
      <c r="CH546" t="s">
        <v>158</v>
      </c>
      <c r="CI546" t="s">
        <v>159</v>
      </c>
      <c r="CJ546" s="1">
        <v>179665</v>
      </c>
    </row>
    <row r="547" spans="1:88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 t="str">
        <f t="shared" si="58"/>
        <v>80's</v>
      </c>
      <c r="V547">
        <v>1988</v>
      </c>
      <c r="W547">
        <f t="shared" si="56"/>
        <v>0</v>
      </c>
      <c r="X547" t="str">
        <f t="shared" si="57"/>
        <v>N</v>
      </c>
      <c r="Y547" t="str">
        <f t="shared" si="59"/>
        <v>N</v>
      </c>
      <c r="Z547" t="str">
        <f t="shared" si="60"/>
        <v>N</v>
      </c>
      <c r="AA547" t="str">
        <f t="shared" si="61"/>
        <v>N</v>
      </c>
      <c r="AB547" t="s">
        <v>93</v>
      </c>
      <c r="AC547" t="s">
        <v>94</v>
      </c>
      <c r="AD547" t="s">
        <v>140</v>
      </c>
      <c r="AE547" t="s">
        <v>140</v>
      </c>
      <c r="AF547" t="s">
        <v>96</v>
      </c>
      <c r="AG547">
        <v>178</v>
      </c>
      <c r="AH547" t="s">
        <v>97</v>
      </c>
      <c r="AI547" t="s">
        <v>97</v>
      </c>
      <c r="AJ547" t="s">
        <v>99</v>
      </c>
      <c r="AK547" t="s">
        <v>97</v>
      </c>
      <c r="AL547" t="s">
        <v>97</v>
      </c>
      <c r="AM547" t="s">
        <v>100</v>
      </c>
      <c r="AN547" t="s">
        <v>101</v>
      </c>
      <c r="AO547">
        <v>1002</v>
      </c>
      <c r="AP547" t="s">
        <v>172</v>
      </c>
      <c r="AQ547">
        <v>202</v>
      </c>
      <c r="AR547">
        <v>0</v>
      </c>
      <c r="AS547">
        <v>1204</v>
      </c>
      <c r="AT547" t="s">
        <v>103</v>
      </c>
      <c r="AU547" t="s">
        <v>97</v>
      </c>
      <c r="AV547" t="s">
        <v>105</v>
      </c>
      <c r="AW547" t="s">
        <v>106</v>
      </c>
      <c r="AX547">
        <v>1377</v>
      </c>
      <c r="AY547">
        <v>806</v>
      </c>
      <c r="AZ547">
        <v>0</v>
      </c>
      <c r="BA547">
        <v>2183</v>
      </c>
      <c r="BB547">
        <v>0</v>
      </c>
      <c r="BC547">
        <v>0</v>
      </c>
      <c r="BD547">
        <v>2</v>
      </c>
      <c r="BE547">
        <v>1</v>
      </c>
      <c r="BF547">
        <v>4</v>
      </c>
      <c r="BG547">
        <v>1</v>
      </c>
      <c r="BH547" t="s">
        <v>97</v>
      </c>
      <c r="BI547">
        <v>9</v>
      </c>
      <c r="BJ547" t="s">
        <v>107</v>
      </c>
      <c r="BK547">
        <v>0</v>
      </c>
      <c r="BL547" t="s">
        <v>83</v>
      </c>
      <c r="BM547" t="s">
        <v>108</v>
      </c>
      <c r="BN547">
        <v>1988</v>
      </c>
      <c r="BO547" t="s">
        <v>102</v>
      </c>
      <c r="BP547">
        <v>3</v>
      </c>
      <c r="BQ547">
        <v>786</v>
      </c>
      <c r="BR547" t="s">
        <v>98</v>
      </c>
      <c r="BS547" t="s">
        <v>98</v>
      </c>
      <c r="BT547" t="s">
        <v>105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 t="s">
        <v>83</v>
      </c>
      <c r="CB547" t="s">
        <v>83</v>
      </c>
      <c r="CC547" t="s">
        <v>83</v>
      </c>
      <c r="CD547">
        <v>0</v>
      </c>
      <c r="CE547">
        <v>2</v>
      </c>
      <c r="CF547">
        <v>2006</v>
      </c>
      <c r="CG547" t="str">
        <f t="shared" si="62"/>
        <v>2/2006</v>
      </c>
      <c r="CH547" t="s">
        <v>110</v>
      </c>
      <c r="CI547" t="s">
        <v>111</v>
      </c>
      <c r="CJ547" s="1">
        <v>229000</v>
      </c>
    </row>
    <row r="548" spans="1:88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 t="str">
        <f t="shared" si="58"/>
        <v>20's</v>
      </c>
      <c r="V548">
        <v>1950</v>
      </c>
      <c r="W548">
        <f t="shared" si="56"/>
        <v>27</v>
      </c>
      <c r="X548" t="str">
        <f t="shared" si="57"/>
        <v>Y</v>
      </c>
      <c r="Y548" t="str">
        <f t="shared" si="59"/>
        <v>N</v>
      </c>
      <c r="Z548" t="str">
        <f t="shared" si="60"/>
        <v>N</v>
      </c>
      <c r="AA548" t="str">
        <f t="shared" si="61"/>
        <v>N</v>
      </c>
      <c r="AB548" t="s">
        <v>93</v>
      </c>
      <c r="AC548" t="s">
        <v>94</v>
      </c>
      <c r="AD548" t="s">
        <v>96</v>
      </c>
      <c r="AE548" t="s">
        <v>124</v>
      </c>
      <c r="AF548" t="s">
        <v>117</v>
      </c>
      <c r="AG548">
        <v>0</v>
      </c>
      <c r="AH548" t="s">
        <v>98</v>
      </c>
      <c r="AI548" t="s">
        <v>98</v>
      </c>
      <c r="AJ548" t="s">
        <v>126</v>
      </c>
      <c r="AK548" t="s">
        <v>97</v>
      </c>
      <c r="AL548" t="s">
        <v>98</v>
      </c>
      <c r="AM548" t="s">
        <v>100</v>
      </c>
      <c r="AN548" t="s">
        <v>153</v>
      </c>
      <c r="AO548">
        <v>300</v>
      </c>
      <c r="AP548" t="s">
        <v>102</v>
      </c>
      <c r="AQ548">
        <v>0</v>
      </c>
      <c r="AR548">
        <v>765</v>
      </c>
      <c r="AS548">
        <v>1065</v>
      </c>
      <c r="AT548" t="s">
        <v>103</v>
      </c>
      <c r="AU548" t="s">
        <v>104</v>
      </c>
      <c r="AV548" t="s">
        <v>105</v>
      </c>
      <c r="AW548" t="s">
        <v>164</v>
      </c>
      <c r="AX548">
        <v>915</v>
      </c>
      <c r="AY548">
        <v>720</v>
      </c>
      <c r="AZ548">
        <v>0</v>
      </c>
      <c r="BA548">
        <v>1635</v>
      </c>
      <c r="BB548">
        <v>0</v>
      </c>
      <c r="BC548">
        <v>0</v>
      </c>
      <c r="BD548">
        <v>1</v>
      </c>
      <c r="BE548">
        <v>1</v>
      </c>
      <c r="BF548">
        <v>3</v>
      </c>
      <c r="BG548">
        <v>1</v>
      </c>
      <c r="BH548" t="s">
        <v>98</v>
      </c>
      <c r="BI548">
        <v>6</v>
      </c>
      <c r="BJ548" t="s">
        <v>107</v>
      </c>
      <c r="BK548">
        <v>1</v>
      </c>
      <c r="BL548" t="s">
        <v>97</v>
      </c>
      <c r="BM548" t="s">
        <v>127</v>
      </c>
      <c r="BN548">
        <v>1950</v>
      </c>
      <c r="BO548" t="s">
        <v>102</v>
      </c>
      <c r="BP548">
        <v>2</v>
      </c>
      <c r="BQ548">
        <v>440</v>
      </c>
      <c r="BR548" t="s">
        <v>98</v>
      </c>
      <c r="BS548" t="s">
        <v>98</v>
      </c>
      <c r="BT548" t="s">
        <v>105</v>
      </c>
      <c r="BU548">
        <v>0</v>
      </c>
      <c r="BV548">
        <v>38</v>
      </c>
      <c r="BW548">
        <v>0</v>
      </c>
      <c r="BX548">
        <v>144</v>
      </c>
      <c r="BY548">
        <v>0</v>
      </c>
      <c r="BZ548">
        <v>0</v>
      </c>
      <c r="CA548" t="s">
        <v>83</v>
      </c>
      <c r="CB548" t="s">
        <v>83</v>
      </c>
      <c r="CC548" t="s">
        <v>83</v>
      </c>
      <c r="CD548">
        <v>0</v>
      </c>
      <c r="CE548">
        <v>5</v>
      </c>
      <c r="CF548">
        <v>2007</v>
      </c>
      <c r="CG548" t="str">
        <f t="shared" si="62"/>
        <v>5/2007</v>
      </c>
      <c r="CH548" t="s">
        <v>110</v>
      </c>
      <c r="CI548" t="s">
        <v>111</v>
      </c>
      <c r="CJ548" s="1">
        <v>210000</v>
      </c>
    </row>
    <row r="549" spans="1:88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 t="str">
        <f t="shared" si="58"/>
        <v>70's</v>
      </c>
      <c r="V549">
        <v>1970</v>
      </c>
      <c r="W549">
        <f t="shared" si="56"/>
        <v>0</v>
      </c>
      <c r="X549" t="str">
        <f t="shared" si="57"/>
        <v>N</v>
      </c>
      <c r="Y549" t="str">
        <f t="shared" si="59"/>
        <v>N</v>
      </c>
      <c r="Z549" t="str">
        <f t="shared" si="60"/>
        <v>N</v>
      </c>
      <c r="AA549" t="str">
        <f t="shared" si="61"/>
        <v>N</v>
      </c>
      <c r="AB549" t="s">
        <v>93</v>
      </c>
      <c r="AC549" t="s">
        <v>94</v>
      </c>
      <c r="AD549" t="s">
        <v>95</v>
      </c>
      <c r="AE549" t="s">
        <v>95</v>
      </c>
      <c r="AF549" t="s">
        <v>117</v>
      </c>
      <c r="AG549">
        <v>0</v>
      </c>
      <c r="AH549" t="s">
        <v>98</v>
      </c>
      <c r="AI549" t="s">
        <v>97</v>
      </c>
      <c r="AJ549" t="s">
        <v>118</v>
      </c>
      <c r="AK549" t="s">
        <v>97</v>
      </c>
      <c r="AL549" t="s">
        <v>98</v>
      </c>
      <c r="AM549" t="s">
        <v>130</v>
      </c>
      <c r="AN549" t="s">
        <v>119</v>
      </c>
      <c r="AO549">
        <v>619</v>
      </c>
      <c r="AP549" t="s">
        <v>102</v>
      </c>
      <c r="AQ549">
        <v>0</v>
      </c>
      <c r="AR549">
        <v>149</v>
      </c>
      <c r="AS549">
        <v>768</v>
      </c>
      <c r="AT549" t="s">
        <v>103</v>
      </c>
      <c r="AU549" t="s">
        <v>104</v>
      </c>
      <c r="AV549" t="s">
        <v>105</v>
      </c>
      <c r="AW549" t="s">
        <v>106</v>
      </c>
      <c r="AX549">
        <v>768</v>
      </c>
      <c r="AY549">
        <v>0</v>
      </c>
      <c r="AZ549">
        <v>0</v>
      </c>
      <c r="BA549">
        <v>768</v>
      </c>
      <c r="BB549">
        <v>1</v>
      </c>
      <c r="BC549">
        <v>0</v>
      </c>
      <c r="BD549">
        <v>1</v>
      </c>
      <c r="BE549">
        <v>0</v>
      </c>
      <c r="BF549">
        <v>2</v>
      </c>
      <c r="BG549">
        <v>1</v>
      </c>
      <c r="BH549" t="s">
        <v>98</v>
      </c>
      <c r="BI549">
        <v>5</v>
      </c>
      <c r="BJ549" t="s">
        <v>107</v>
      </c>
      <c r="BK549">
        <v>0</v>
      </c>
      <c r="BL549" t="s">
        <v>83</v>
      </c>
      <c r="BM549" t="s">
        <v>127</v>
      </c>
      <c r="BN549">
        <v>1987</v>
      </c>
      <c r="BO549" t="s">
        <v>102</v>
      </c>
      <c r="BP549">
        <v>2</v>
      </c>
      <c r="BQ549">
        <v>624</v>
      </c>
      <c r="BR549" t="s">
        <v>98</v>
      </c>
      <c r="BS549" t="s">
        <v>98</v>
      </c>
      <c r="BT549" t="s">
        <v>105</v>
      </c>
      <c r="BU549">
        <v>104</v>
      </c>
      <c r="BV549">
        <v>0</v>
      </c>
      <c r="BW549">
        <v>0</v>
      </c>
      <c r="BX549">
        <v>0</v>
      </c>
      <c r="BY549">
        <v>0</v>
      </c>
      <c r="BZ549">
        <v>0</v>
      </c>
      <c r="CA549" t="s">
        <v>83</v>
      </c>
      <c r="CB549" t="s">
        <v>83</v>
      </c>
      <c r="CC549" t="s">
        <v>83</v>
      </c>
      <c r="CD549">
        <v>0</v>
      </c>
      <c r="CE549">
        <v>4</v>
      </c>
      <c r="CF549">
        <v>2007</v>
      </c>
      <c r="CG549" t="str">
        <f t="shared" si="62"/>
        <v>4/2007</v>
      </c>
      <c r="CH549" t="s">
        <v>110</v>
      </c>
      <c r="CI549" t="s">
        <v>111</v>
      </c>
      <c r="CJ549" s="1">
        <v>129500</v>
      </c>
    </row>
    <row r="550" spans="1:88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 t="str">
        <f t="shared" si="58"/>
        <v>50's</v>
      </c>
      <c r="V550">
        <v>1995</v>
      </c>
      <c r="W550">
        <f t="shared" si="56"/>
        <v>40</v>
      </c>
      <c r="X550" t="str">
        <f t="shared" si="57"/>
        <v>Y</v>
      </c>
      <c r="Y550" t="str">
        <f t="shared" si="59"/>
        <v>N</v>
      </c>
      <c r="Z550" t="str">
        <f t="shared" si="60"/>
        <v>N</v>
      </c>
      <c r="AA550" t="str">
        <f t="shared" si="61"/>
        <v>Y</v>
      </c>
      <c r="AB550" t="s">
        <v>93</v>
      </c>
      <c r="AC550" t="s">
        <v>94</v>
      </c>
      <c r="AD550" t="s">
        <v>116</v>
      </c>
      <c r="AE550" t="s">
        <v>116</v>
      </c>
      <c r="AF550" t="s">
        <v>117</v>
      </c>
      <c r="AG550">
        <v>0</v>
      </c>
      <c r="AH550" t="s">
        <v>98</v>
      </c>
      <c r="AI550" t="s">
        <v>97</v>
      </c>
      <c r="AJ550" t="s">
        <v>118</v>
      </c>
      <c r="AK550" t="s">
        <v>98</v>
      </c>
      <c r="AL550" t="s">
        <v>98</v>
      </c>
      <c r="AM550" t="s">
        <v>100</v>
      </c>
      <c r="AN550" t="s">
        <v>172</v>
      </c>
      <c r="AO550">
        <v>180</v>
      </c>
      <c r="AP550" t="s">
        <v>153</v>
      </c>
      <c r="AQ550">
        <v>645</v>
      </c>
      <c r="AR550">
        <v>0</v>
      </c>
      <c r="AS550">
        <v>825</v>
      </c>
      <c r="AT550" t="s">
        <v>103</v>
      </c>
      <c r="AU550" t="s">
        <v>98</v>
      </c>
      <c r="AV550" t="s">
        <v>105</v>
      </c>
      <c r="AW550" t="s">
        <v>106</v>
      </c>
      <c r="AX550">
        <v>825</v>
      </c>
      <c r="AY550">
        <v>0</v>
      </c>
      <c r="AZ550">
        <v>0</v>
      </c>
      <c r="BA550">
        <v>825</v>
      </c>
      <c r="BB550">
        <v>1</v>
      </c>
      <c r="BC550">
        <v>0</v>
      </c>
      <c r="BD550">
        <v>1</v>
      </c>
      <c r="BE550">
        <v>0</v>
      </c>
      <c r="BF550">
        <v>2</v>
      </c>
      <c r="BG550">
        <v>1</v>
      </c>
      <c r="BH550" t="s">
        <v>98</v>
      </c>
      <c r="BI550">
        <v>4</v>
      </c>
      <c r="BJ550" t="s">
        <v>107</v>
      </c>
      <c r="BK550">
        <v>0</v>
      </c>
      <c r="BL550" t="s">
        <v>83</v>
      </c>
      <c r="BM550" t="s">
        <v>127</v>
      </c>
      <c r="BN550">
        <v>1963</v>
      </c>
      <c r="BO550" t="s">
        <v>109</v>
      </c>
      <c r="BP550">
        <v>2</v>
      </c>
      <c r="BQ550">
        <v>720</v>
      </c>
      <c r="BR550" t="s">
        <v>98</v>
      </c>
      <c r="BS550" t="s">
        <v>98</v>
      </c>
      <c r="BT550" t="s">
        <v>105</v>
      </c>
      <c r="BU550">
        <v>140</v>
      </c>
      <c r="BV550">
        <v>50</v>
      </c>
      <c r="BW550">
        <v>0</v>
      </c>
      <c r="BX550">
        <v>0</v>
      </c>
      <c r="BY550">
        <v>0</v>
      </c>
      <c r="BZ550">
        <v>0</v>
      </c>
      <c r="CA550" t="s">
        <v>83</v>
      </c>
      <c r="CB550" t="s">
        <v>134</v>
      </c>
      <c r="CC550" t="s">
        <v>83</v>
      </c>
      <c r="CD550">
        <v>0</v>
      </c>
      <c r="CE550">
        <v>6</v>
      </c>
      <c r="CF550">
        <v>2008</v>
      </c>
      <c r="CG550" t="str">
        <f t="shared" si="62"/>
        <v>6/2008</v>
      </c>
      <c r="CH550" t="s">
        <v>110</v>
      </c>
      <c r="CI550" t="s">
        <v>111</v>
      </c>
      <c r="CJ550" s="1">
        <v>125000</v>
      </c>
    </row>
    <row r="551" spans="1:88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 t="str">
        <f t="shared" si="58"/>
        <v>2000's</v>
      </c>
      <c r="V551">
        <v>2004</v>
      </c>
      <c r="W551">
        <f t="shared" si="56"/>
        <v>1</v>
      </c>
      <c r="X551" t="str">
        <f t="shared" si="57"/>
        <v>Y</v>
      </c>
      <c r="Y551" t="str">
        <f t="shared" si="59"/>
        <v>N</v>
      </c>
      <c r="Z551" t="str">
        <f t="shared" si="60"/>
        <v>Y</v>
      </c>
      <c r="AA551" t="str">
        <f t="shared" si="61"/>
        <v>Y</v>
      </c>
      <c r="AB551" t="s">
        <v>93</v>
      </c>
      <c r="AC551" t="s">
        <v>94</v>
      </c>
      <c r="AD551" t="s">
        <v>95</v>
      </c>
      <c r="AE551" t="s">
        <v>95</v>
      </c>
      <c r="AF551" t="s">
        <v>117</v>
      </c>
      <c r="AG551">
        <v>0</v>
      </c>
      <c r="AH551" t="s">
        <v>97</v>
      </c>
      <c r="AI551" t="s">
        <v>98</v>
      </c>
      <c r="AJ551" t="s">
        <v>99</v>
      </c>
      <c r="AK551" t="s">
        <v>97</v>
      </c>
      <c r="AL551" t="s">
        <v>98</v>
      </c>
      <c r="AM551" t="s">
        <v>100</v>
      </c>
      <c r="AN551" t="s">
        <v>102</v>
      </c>
      <c r="AO551">
        <v>0</v>
      </c>
      <c r="AP551" t="s">
        <v>102</v>
      </c>
      <c r="AQ551">
        <v>0</v>
      </c>
      <c r="AR551">
        <v>912</v>
      </c>
      <c r="AS551">
        <v>912</v>
      </c>
      <c r="AT551" t="s">
        <v>103</v>
      </c>
      <c r="AU551" t="s">
        <v>104</v>
      </c>
      <c r="AV551" t="s">
        <v>105</v>
      </c>
      <c r="AW551" t="s">
        <v>106</v>
      </c>
      <c r="AX551">
        <v>912</v>
      </c>
      <c r="AY551">
        <v>1182</v>
      </c>
      <c r="AZ551">
        <v>0</v>
      </c>
      <c r="BA551">
        <v>2094</v>
      </c>
      <c r="BB551">
        <v>0</v>
      </c>
      <c r="BC551">
        <v>0</v>
      </c>
      <c r="BD551">
        <v>2</v>
      </c>
      <c r="BE551">
        <v>1</v>
      </c>
      <c r="BF551">
        <v>4</v>
      </c>
      <c r="BG551">
        <v>1</v>
      </c>
      <c r="BH551" t="s">
        <v>97</v>
      </c>
      <c r="BI551">
        <v>8</v>
      </c>
      <c r="BJ551" t="s">
        <v>107</v>
      </c>
      <c r="BK551">
        <v>1</v>
      </c>
      <c r="BL551" t="s">
        <v>97</v>
      </c>
      <c r="BM551" t="s">
        <v>156</v>
      </c>
      <c r="BN551">
        <v>2003</v>
      </c>
      <c r="BO551" t="s">
        <v>157</v>
      </c>
      <c r="BP551">
        <v>2</v>
      </c>
      <c r="BQ551">
        <v>615</v>
      </c>
      <c r="BR551" t="s">
        <v>98</v>
      </c>
      <c r="BS551" t="s">
        <v>98</v>
      </c>
      <c r="BT551" t="s">
        <v>105</v>
      </c>
      <c r="BU551">
        <v>182</v>
      </c>
      <c r="BV551">
        <v>182</v>
      </c>
      <c r="BW551">
        <v>0</v>
      </c>
      <c r="BX551">
        <v>0</v>
      </c>
      <c r="BY551">
        <v>0</v>
      </c>
      <c r="BZ551">
        <v>0</v>
      </c>
      <c r="CA551" t="s">
        <v>83</v>
      </c>
      <c r="CB551" t="s">
        <v>83</v>
      </c>
      <c r="CC551" t="s">
        <v>83</v>
      </c>
      <c r="CD551">
        <v>0</v>
      </c>
      <c r="CE551">
        <v>11</v>
      </c>
      <c r="CF551">
        <v>2009</v>
      </c>
      <c r="CG551" t="str">
        <f t="shared" si="62"/>
        <v>11/2009</v>
      </c>
      <c r="CH551" t="s">
        <v>110</v>
      </c>
      <c r="CI551" t="s">
        <v>111</v>
      </c>
      <c r="CJ551" s="1">
        <v>263000</v>
      </c>
    </row>
    <row r="552" spans="1:88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 t="str">
        <f t="shared" si="58"/>
        <v>70's</v>
      </c>
      <c r="V552">
        <v>1977</v>
      </c>
      <c r="W552">
        <f t="shared" si="56"/>
        <v>0</v>
      </c>
      <c r="X552" t="str">
        <f t="shared" si="57"/>
        <v>N</v>
      </c>
      <c r="Y552" t="str">
        <f t="shared" si="59"/>
        <v>N</v>
      </c>
      <c r="Z552" t="str">
        <f t="shared" si="60"/>
        <v>N</v>
      </c>
      <c r="AA552" t="str">
        <f t="shared" si="61"/>
        <v>N</v>
      </c>
      <c r="AB552" t="s">
        <v>93</v>
      </c>
      <c r="AC552" t="s">
        <v>94</v>
      </c>
      <c r="AD552" t="s">
        <v>161</v>
      </c>
      <c r="AE552" t="s">
        <v>161</v>
      </c>
      <c r="AF552" t="s">
        <v>117</v>
      </c>
      <c r="AG552">
        <v>0</v>
      </c>
      <c r="AH552" t="s">
        <v>98</v>
      </c>
      <c r="AI552" t="s">
        <v>98</v>
      </c>
      <c r="AJ552" t="s">
        <v>118</v>
      </c>
      <c r="AK552" t="s">
        <v>97</v>
      </c>
      <c r="AL552" t="s">
        <v>98</v>
      </c>
      <c r="AM552" t="s">
        <v>100</v>
      </c>
      <c r="AN552" t="s">
        <v>119</v>
      </c>
      <c r="AO552">
        <v>559</v>
      </c>
      <c r="AP552" t="s">
        <v>102</v>
      </c>
      <c r="AQ552">
        <v>0</v>
      </c>
      <c r="AR552">
        <v>510</v>
      </c>
      <c r="AS552">
        <v>1069</v>
      </c>
      <c r="AT552" t="s">
        <v>103</v>
      </c>
      <c r="AU552" t="s">
        <v>98</v>
      </c>
      <c r="AV552" t="s">
        <v>105</v>
      </c>
      <c r="AW552" t="s">
        <v>106</v>
      </c>
      <c r="AX552">
        <v>1069</v>
      </c>
      <c r="AY552">
        <v>0</v>
      </c>
      <c r="AZ552">
        <v>0</v>
      </c>
      <c r="BA552">
        <v>1069</v>
      </c>
      <c r="BB552">
        <v>0</v>
      </c>
      <c r="BC552">
        <v>0</v>
      </c>
      <c r="BD552">
        <v>2</v>
      </c>
      <c r="BE552">
        <v>0</v>
      </c>
      <c r="BF552">
        <v>2</v>
      </c>
      <c r="BG552">
        <v>1</v>
      </c>
      <c r="BH552" t="s">
        <v>98</v>
      </c>
      <c r="BI552">
        <v>4</v>
      </c>
      <c r="BJ552" t="s">
        <v>107</v>
      </c>
      <c r="BK552">
        <v>0</v>
      </c>
      <c r="BL552" t="s">
        <v>83</v>
      </c>
      <c r="BM552" t="s">
        <v>108</v>
      </c>
      <c r="BN552">
        <v>1977</v>
      </c>
      <c r="BO552" t="s">
        <v>109</v>
      </c>
      <c r="BP552">
        <v>2</v>
      </c>
      <c r="BQ552">
        <v>440</v>
      </c>
      <c r="BR552" t="s">
        <v>98</v>
      </c>
      <c r="BS552" t="s">
        <v>98</v>
      </c>
      <c r="BT552" t="s">
        <v>105</v>
      </c>
      <c r="BU552">
        <v>0</v>
      </c>
      <c r="BV552">
        <v>55</v>
      </c>
      <c r="BW552">
        <v>0</v>
      </c>
      <c r="BX552">
        <v>0</v>
      </c>
      <c r="BY552">
        <v>200</v>
      </c>
      <c r="BZ552">
        <v>0</v>
      </c>
      <c r="CA552" t="s">
        <v>83</v>
      </c>
      <c r="CB552" t="s">
        <v>83</v>
      </c>
      <c r="CC552" t="s">
        <v>83</v>
      </c>
      <c r="CD552">
        <v>0</v>
      </c>
      <c r="CE552">
        <v>10</v>
      </c>
      <c r="CF552">
        <v>2008</v>
      </c>
      <c r="CG552" t="str">
        <f t="shared" si="62"/>
        <v>10/2008</v>
      </c>
      <c r="CH552" t="s">
        <v>173</v>
      </c>
      <c r="CI552" t="s">
        <v>128</v>
      </c>
      <c r="CJ552" s="1">
        <v>140000</v>
      </c>
    </row>
    <row r="553" spans="1:88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 t="str">
        <f t="shared" si="58"/>
        <v>50's</v>
      </c>
      <c r="V553">
        <v>1957</v>
      </c>
      <c r="W553">
        <f t="shared" si="56"/>
        <v>0</v>
      </c>
      <c r="X553" t="str">
        <f t="shared" si="57"/>
        <v>N</v>
      </c>
      <c r="Y553" t="str">
        <f t="shared" si="59"/>
        <v>N</v>
      </c>
      <c r="Z553" t="str">
        <f t="shared" si="60"/>
        <v>N</v>
      </c>
      <c r="AA553" t="str">
        <f t="shared" si="61"/>
        <v>N</v>
      </c>
      <c r="AB553" t="s">
        <v>152</v>
      </c>
      <c r="AC553" t="s">
        <v>94</v>
      </c>
      <c r="AD553" t="s">
        <v>96</v>
      </c>
      <c r="AE553" t="s">
        <v>96</v>
      </c>
      <c r="AF553" t="s">
        <v>117</v>
      </c>
      <c r="AG553">
        <v>0</v>
      </c>
      <c r="AH553" t="s">
        <v>98</v>
      </c>
      <c r="AI553" t="s">
        <v>98</v>
      </c>
      <c r="AJ553" t="s">
        <v>118</v>
      </c>
      <c r="AK553" t="s">
        <v>98</v>
      </c>
      <c r="AL553" t="s">
        <v>98</v>
      </c>
      <c r="AM553" t="s">
        <v>100</v>
      </c>
      <c r="AN553" t="s">
        <v>153</v>
      </c>
      <c r="AO553">
        <v>308</v>
      </c>
      <c r="AP553" t="s">
        <v>102</v>
      </c>
      <c r="AQ553">
        <v>0</v>
      </c>
      <c r="AR553">
        <v>620</v>
      </c>
      <c r="AS553">
        <v>928</v>
      </c>
      <c r="AT553" t="s">
        <v>103</v>
      </c>
      <c r="AU553" t="s">
        <v>97</v>
      </c>
      <c r="AV553" t="s">
        <v>105</v>
      </c>
      <c r="AW553" t="s">
        <v>164</v>
      </c>
      <c r="AX553">
        <v>928</v>
      </c>
      <c r="AY553">
        <v>0</v>
      </c>
      <c r="AZ553">
        <v>0</v>
      </c>
      <c r="BA553">
        <v>928</v>
      </c>
      <c r="BB553">
        <v>0</v>
      </c>
      <c r="BC553">
        <v>0</v>
      </c>
      <c r="BD553">
        <v>1</v>
      </c>
      <c r="BE553">
        <v>0</v>
      </c>
      <c r="BF553">
        <v>3</v>
      </c>
      <c r="BG553">
        <v>1</v>
      </c>
      <c r="BH553" t="s">
        <v>98</v>
      </c>
      <c r="BI553">
        <v>5</v>
      </c>
      <c r="BJ553" t="s">
        <v>107</v>
      </c>
      <c r="BK553">
        <v>0</v>
      </c>
      <c r="BL553" t="s">
        <v>83</v>
      </c>
      <c r="BM553" t="s">
        <v>108</v>
      </c>
      <c r="BN553">
        <v>1957</v>
      </c>
      <c r="BO553" t="s">
        <v>157</v>
      </c>
      <c r="BP553">
        <v>1</v>
      </c>
      <c r="BQ553">
        <v>288</v>
      </c>
      <c r="BR553" t="s">
        <v>98</v>
      </c>
      <c r="BS553" t="s">
        <v>98</v>
      </c>
      <c r="BT553" t="s">
        <v>105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 t="s">
        <v>83</v>
      </c>
      <c r="CB553" t="s">
        <v>83</v>
      </c>
      <c r="CC553" t="s">
        <v>83</v>
      </c>
      <c r="CD553">
        <v>0</v>
      </c>
      <c r="CE553">
        <v>6</v>
      </c>
      <c r="CF553">
        <v>2008</v>
      </c>
      <c r="CG553" t="str">
        <f t="shared" si="62"/>
        <v>6/2008</v>
      </c>
      <c r="CH553" t="s">
        <v>110</v>
      </c>
      <c r="CI553" t="s">
        <v>111</v>
      </c>
      <c r="CJ553" s="1">
        <v>112500</v>
      </c>
    </row>
    <row r="554" spans="1:88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 t="str">
        <f t="shared" si="58"/>
        <v>2000's</v>
      </c>
      <c r="V554">
        <v>2006</v>
      </c>
      <c r="W554">
        <f t="shared" si="56"/>
        <v>0</v>
      </c>
      <c r="X554" t="str">
        <f t="shared" si="57"/>
        <v>N</v>
      </c>
      <c r="Y554" t="str">
        <f t="shared" si="59"/>
        <v>Y</v>
      </c>
      <c r="Z554" t="str">
        <f t="shared" si="60"/>
        <v>Y</v>
      </c>
      <c r="AA554" t="str">
        <f t="shared" si="61"/>
        <v>Y</v>
      </c>
      <c r="AB554" t="s">
        <v>93</v>
      </c>
      <c r="AC554" t="s">
        <v>94</v>
      </c>
      <c r="AD554" t="s">
        <v>95</v>
      </c>
      <c r="AE554" t="s">
        <v>95</v>
      </c>
      <c r="AF554" t="s">
        <v>137</v>
      </c>
      <c r="AG554">
        <v>250</v>
      </c>
      <c r="AH554" t="s">
        <v>97</v>
      </c>
      <c r="AI554" t="s">
        <v>98</v>
      </c>
      <c r="AJ554" t="s">
        <v>99</v>
      </c>
      <c r="AK554" t="s">
        <v>104</v>
      </c>
      <c r="AL554" t="s">
        <v>98</v>
      </c>
      <c r="AM554" t="s">
        <v>130</v>
      </c>
      <c r="AN554" t="s">
        <v>102</v>
      </c>
      <c r="AO554">
        <v>0</v>
      </c>
      <c r="AP554" t="s">
        <v>102</v>
      </c>
      <c r="AQ554">
        <v>0</v>
      </c>
      <c r="AR554">
        <v>1709</v>
      </c>
      <c r="AS554">
        <v>1709</v>
      </c>
      <c r="AT554" t="s">
        <v>103</v>
      </c>
      <c r="AU554" t="s">
        <v>104</v>
      </c>
      <c r="AV554" t="s">
        <v>105</v>
      </c>
      <c r="AW554" t="s">
        <v>106</v>
      </c>
      <c r="AX554">
        <v>1717</v>
      </c>
      <c r="AY554">
        <v>0</v>
      </c>
      <c r="AZ554">
        <v>0</v>
      </c>
      <c r="BA554">
        <v>1717</v>
      </c>
      <c r="BB554">
        <v>0</v>
      </c>
      <c r="BC554">
        <v>0</v>
      </c>
      <c r="BD554">
        <v>2</v>
      </c>
      <c r="BE554">
        <v>0</v>
      </c>
      <c r="BF554">
        <v>3</v>
      </c>
      <c r="BG554">
        <v>1</v>
      </c>
      <c r="BH554" t="s">
        <v>97</v>
      </c>
      <c r="BI554">
        <v>7</v>
      </c>
      <c r="BJ554" t="s">
        <v>107</v>
      </c>
      <c r="BK554">
        <v>1</v>
      </c>
      <c r="BL554" t="s">
        <v>97</v>
      </c>
      <c r="BM554" t="s">
        <v>108</v>
      </c>
      <c r="BN554">
        <v>2006</v>
      </c>
      <c r="BO554" t="s">
        <v>109</v>
      </c>
      <c r="BP554">
        <v>3</v>
      </c>
      <c r="BQ554">
        <v>908</v>
      </c>
      <c r="BR554" t="s">
        <v>98</v>
      </c>
      <c r="BS554" t="s">
        <v>98</v>
      </c>
      <c r="BT554" t="s">
        <v>105</v>
      </c>
      <c r="BU554">
        <v>169</v>
      </c>
      <c r="BV554">
        <v>39</v>
      </c>
      <c r="BW554">
        <v>0</v>
      </c>
      <c r="BX554">
        <v>0</v>
      </c>
      <c r="BY554">
        <v>0</v>
      </c>
      <c r="BZ554">
        <v>0</v>
      </c>
      <c r="CA554" t="s">
        <v>83</v>
      </c>
      <c r="CB554" t="s">
        <v>83</v>
      </c>
      <c r="CC554" t="s">
        <v>83</v>
      </c>
      <c r="CD554">
        <v>0</v>
      </c>
      <c r="CE554">
        <v>7</v>
      </c>
      <c r="CF554">
        <v>2009</v>
      </c>
      <c r="CG554" t="str">
        <f t="shared" si="62"/>
        <v>7/2009</v>
      </c>
      <c r="CH554" t="s">
        <v>110</v>
      </c>
      <c r="CI554" t="s">
        <v>111</v>
      </c>
      <c r="CJ554" s="1">
        <v>255500</v>
      </c>
    </row>
    <row r="555" spans="1:88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 t="str">
        <f t="shared" si="58"/>
        <v>40's</v>
      </c>
      <c r="V555">
        <v>2003</v>
      </c>
      <c r="W555">
        <f t="shared" si="56"/>
        <v>54</v>
      </c>
      <c r="X555" t="str">
        <f t="shared" si="57"/>
        <v>Y</v>
      </c>
      <c r="Y555" t="str">
        <f t="shared" si="59"/>
        <v>N</v>
      </c>
      <c r="Z555" t="str">
        <f t="shared" si="60"/>
        <v>Y</v>
      </c>
      <c r="AA555" t="str">
        <f t="shared" si="61"/>
        <v>Y</v>
      </c>
      <c r="AB555" t="s">
        <v>93</v>
      </c>
      <c r="AC555" t="s">
        <v>94</v>
      </c>
      <c r="AD555" t="s">
        <v>95</v>
      </c>
      <c r="AE555" t="s">
        <v>95</v>
      </c>
      <c r="AF555" t="s">
        <v>117</v>
      </c>
      <c r="AG555">
        <v>0</v>
      </c>
      <c r="AH555" t="s">
        <v>98</v>
      </c>
      <c r="AI555" t="s">
        <v>98</v>
      </c>
      <c r="AJ555" t="s">
        <v>118</v>
      </c>
      <c r="AK555" t="s">
        <v>83</v>
      </c>
      <c r="AL555" t="s">
        <v>83</v>
      </c>
      <c r="AM555" t="s">
        <v>83</v>
      </c>
      <c r="AN555" t="s">
        <v>83</v>
      </c>
      <c r="AO555">
        <v>0</v>
      </c>
      <c r="AP555" t="s">
        <v>83</v>
      </c>
      <c r="AQ555">
        <v>0</v>
      </c>
      <c r="AR555">
        <v>0</v>
      </c>
      <c r="AS555">
        <v>0</v>
      </c>
      <c r="AT555" t="s">
        <v>103</v>
      </c>
      <c r="AU555" t="s">
        <v>104</v>
      </c>
      <c r="AV555" t="s">
        <v>105</v>
      </c>
      <c r="AW555" t="s">
        <v>106</v>
      </c>
      <c r="AX555">
        <v>1126</v>
      </c>
      <c r="AY555">
        <v>0</v>
      </c>
      <c r="AZ555">
        <v>0</v>
      </c>
      <c r="BA555">
        <v>1126</v>
      </c>
      <c r="BB555">
        <v>0</v>
      </c>
      <c r="BC555">
        <v>0</v>
      </c>
      <c r="BD555">
        <v>2</v>
      </c>
      <c r="BE555">
        <v>0</v>
      </c>
      <c r="BF555">
        <v>2</v>
      </c>
      <c r="BG555">
        <v>1</v>
      </c>
      <c r="BH555" t="s">
        <v>97</v>
      </c>
      <c r="BI555">
        <v>5</v>
      </c>
      <c r="BJ555" t="s">
        <v>107</v>
      </c>
      <c r="BK555">
        <v>0</v>
      </c>
      <c r="BL555" t="s">
        <v>83</v>
      </c>
      <c r="BM555" t="s">
        <v>127</v>
      </c>
      <c r="BN555">
        <v>2002</v>
      </c>
      <c r="BO555" t="s">
        <v>157</v>
      </c>
      <c r="BP555">
        <v>2</v>
      </c>
      <c r="BQ555">
        <v>520</v>
      </c>
      <c r="BR555" t="s">
        <v>98</v>
      </c>
      <c r="BS555" t="s">
        <v>98</v>
      </c>
      <c r="BT555" t="s">
        <v>177</v>
      </c>
      <c r="BU555">
        <v>0</v>
      </c>
      <c r="BV555">
        <v>96</v>
      </c>
      <c r="BW555">
        <v>0</v>
      </c>
      <c r="BX555">
        <v>0</v>
      </c>
      <c r="BY555">
        <v>0</v>
      </c>
      <c r="BZ555">
        <v>0</v>
      </c>
      <c r="CA555" t="s">
        <v>83</v>
      </c>
      <c r="CB555" t="s">
        <v>134</v>
      </c>
      <c r="CC555" t="s">
        <v>83</v>
      </c>
      <c r="CD555">
        <v>0</v>
      </c>
      <c r="CE555">
        <v>5</v>
      </c>
      <c r="CF555">
        <v>2009</v>
      </c>
      <c r="CG555" t="str">
        <f t="shared" si="62"/>
        <v>5/2009</v>
      </c>
      <c r="CH555" t="s">
        <v>110</v>
      </c>
      <c r="CI555" t="s">
        <v>111</v>
      </c>
      <c r="CJ555" s="1">
        <v>108000</v>
      </c>
    </row>
    <row r="556" spans="1:88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 t="str">
        <f t="shared" si="58"/>
        <v>2000's</v>
      </c>
      <c r="V556">
        <v>2004</v>
      </c>
      <c r="W556">
        <f t="shared" si="56"/>
        <v>1</v>
      </c>
      <c r="X556" t="str">
        <f t="shared" si="57"/>
        <v>Y</v>
      </c>
      <c r="Y556" t="str">
        <f t="shared" si="59"/>
        <v>N</v>
      </c>
      <c r="Z556" t="str">
        <f t="shared" si="60"/>
        <v>Y</v>
      </c>
      <c r="AA556" t="str">
        <f t="shared" si="61"/>
        <v>Y</v>
      </c>
      <c r="AB556" t="s">
        <v>93</v>
      </c>
      <c r="AC556" t="s">
        <v>94</v>
      </c>
      <c r="AD556" t="s">
        <v>95</v>
      </c>
      <c r="AE556" t="s">
        <v>95</v>
      </c>
      <c r="AF556" t="s">
        <v>96</v>
      </c>
      <c r="AG556">
        <v>292</v>
      </c>
      <c r="AH556" t="s">
        <v>97</v>
      </c>
      <c r="AI556" t="s">
        <v>98</v>
      </c>
      <c r="AJ556" t="s">
        <v>99</v>
      </c>
      <c r="AK556" t="s">
        <v>97</v>
      </c>
      <c r="AL556" t="s">
        <v>98</v>
      </c>
      <c r="AM556" t="s">
        <v>100</v>
      </c>
      <c r="AN556" t="s">
        <v>101</v>
      </c>
      <c r="AO556">
        <v>866</v>
      </c>
      <c r="AP556" t="s">
        <v>102</v>
      </c>
      <c r="AQ556">
        <v>0</v>
      </c>
      <c r="AR556">
        <v>132</v>
      </c>
      <c r="AS556">
        <v>998</v>
      </c>
      <c r="AT556" t="s">
        <v>103</v>
      </c>
      <c r="AU556" t="s">
        <v>104</v>
      </c>
      <c r="AV556" t="s">
        <v>105</v>
      </c>
      <c r="AW556" t="s">
        <v>106</v>
      </c>
      <c r="AX556">
        <v>1006</v>
      </c>
      <c r="AY556">
        <v>1040</v>
      </c>
      <c r="AZ556">
        <v>0</v>
      </c>
      <c r="BA556">
        <v>2046</v>
      </c>
      <c r="BB556">
        <v>1</v>
      </c>
      <c r="BC556">
        <v>0</v>
      </c>
      <c r="BD556">
        <v>2</v>
      </c>
      <c r="BE556">
        <v>1</v>
      </c>
      <c r="BF556">
        <v>3</v>
      </c>
      <c r="BG556">
        <v>1</v>
      </c>
      <c r="BH556" t="s">
        <v>97</v>
      </c>
      <c r="BI556">
        <v>8</v>
      </c>
      <c r="BJ556" t="s">
        <v>107</v>
      </c>
      <c r="BK556">
        <v>1</v>
      </c>
      <c r="BL556" t="s">
        <v>97</v>
      </c>
      <c r="BM556" t="s">
        <v>156</v>
      </c>
      <c r="BN556">
        <v>2003</v>
      </c>
      <c r="BO556" t="s">
        <v>109</v>
      </c>
      <c r="BP556">
        <v>3</v>
      </c>
      <c r="BQ556">
        <v>871</v>
      </c>
      <c r="BR556" t="s">
        <v>98</v>
      </c>
      <c r="BS556" t="s">
        <v>98</v>
      </c>
      <c r="BT556" t="s">
        <v>105</v>
      </c>
      <c r="BU556">
        <v>320</v>
      </c>
      <c r="BV556">
        <v>62</v>
      </c>
      <c r="BW556">
        <v>0</v>
      </c>
      <c r="BX556">
        <v>0</v>
      </c>
      <c r="BY556">
        <v>0</v>
      </c>
      <c r="BZ556">
        <v>0</v>
      </c>
      <c r="CA556" t="s">
        <v>83</v>
      </c>
      <c r="CB556" t="s">
        <v>83</v>
      </c>
      <c r="CC556" t="s">
        <v>83</v>
      </c>
      <c r="CD556">
        <v>0</v>
      </c>
      <c r="CE556">
        <v>8</v>
      </c>
      <c r="CF556">
        <v>2008</v>
      </c>
      <c r="CG556" t="str">
        <f t="shared" si="62"/>
        <v>8/2008</v>
      </c>
      <c r="CH556" t="s">
        <v>110</v>
      </c>
      <c r="CI556" t="s">
        <v>111</v>
      </c>
      <c r="CJ556" s="1">
        <v>284000</v>
      </c>
    </row>
    <row r="557" spans="1:88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 t="str">
        <f t="shared" si="58"/>
        <v>20's</v>
      </c>
      <c r="V557">
        <v>1950</v>
      </c>
      <c r="W557">
        <f t="shared" si="56"/>
        <v>28</v>
      </c>
      <c r="X557" t="str">
        <f t="shared" si="57"/>
        <v>Y</v>
      </c>
      <c r="Y557" t="str">
        <f t="shared" si="59"/>
        <v>N</v>
      </c>
      <c r="Z557" t="str">
        <f t="shared" si="60"/>
        <v>N</v>
      </c>
      <c r="AA557" t="str">
        <f t="shared" si="61"/>
        <v>N</v>
      </c>
      <c r="AB557" t="s">
        <v>93</v>
      </c>
      <c r="AC557" t="s">
        <v>94</v>
      </c>
      <c r="AD557" t="s">
        <v>116</v>
      </c>
      <c r="AE557" t="s">
        <v>116</v>
      </c>
      <c r="AF557" t="s">
        <v>117</v>
      </c>
      <c r="AG557">
        <v>0</v>
      </c>
      <c r="AH557" t="s">
        <v>98</v>
      </c>
      <c r="AI557" t="s">
        <v>98</v>
      </c>
      <c r="AJ557" t="s">
        <v>126</v>
      </c>
      <c r="AK557" t="s">
        <v>98</v>
      </c>
      <c r="AL557" t="s">
        <v>147</v>
      </c>
      <c r="AM557" t="s">
        <v>100</v>
      </c>
      <c r="AN557" t="s">
        <v>102</v>
      </c>
      <c r="AO557">
        <v>0</v>
      </c>
      <c r="AP557" t="s">
        <v>102</v>
      </c>
      <c r="AQ557">
        <v>0</v>
      </c>
      <c r="AR557">
        <v>993</v>
      </c>
      <c r="AS557">
        <v>993</v>
      </c>
      <c r="AT557" t="s">
        <v>103</v>
      </c>
      <c r="AU557" t="s">
        <v>98</v>
      </c>
      <c r="AV557" t="s">
        <v>105</v>
      </c>
      <c r="AW557" t="s">
        <v>164</v>
      </c>
      <c r="AX557">
        <v>1048</v>
      </c>
      <c r="AY557">
        <v>0</v>
      </c>
      <c r="AZ557">
        <v>0</v>
      </c>
      <c r="BA557">
        <v>1048</v>
      </c>
      <c r="BB557">
        <v>0</v>
      </c>
      <c r="BC557">
        <v>0</v>
      </c>
      <c r="BD557">
        <v>1</v>
      </c>
      <c r="BE557">
        <v>0</v>
      </c>
      <c r="BF557">
        <v>2</v>
      </c>
      <c r="BG557">
        <v>1</v>
      </c>
      <c r="BH557" t="s">
        <v>98</v>
      </c>
      <c r="BI557">
        <v>5</v>
      </c>
      <c r="BJ557" t="s">
        <v>107</v>
      </c>
      <c r="BK557">
        <v>1</v>
      </c>
      <c r="BL557" t="s">
        <v>97</v>
      </c>
      <c r="BM557" t="s">
        <v>127</v>
      </c>
      <c r="BN557">
        <v>1922</v>
      </c>
      <c r="BO557" t="s">
        <v>102</v>
      </c>
      <c r="BP557">
        <v>1</v>
      </c>
      <c r="BQ557">
        <v>280</v>
      </c>
      <c r="BR557" t="s">
        <v>98</v>
      </c>
      <c r="BS557" t="s">
        <v>98</v>
      </c>
      <c r="BT557" t="s">
        <v>105</v>
      </c>
      <c r="BU557">
        <v>0</v>
      </c>
      <c r="BV557">
        <v>0</v>
      </c>
      <c r="BW557">
        <v>116</v>
      </c>
      <c r="BX557">
        <v>0</v>
      </c>
      <c r="BY557">
        <v>0</v>
      </c>
      <c r="BZ557">
        <v>0</v>
      </c>
      <c r="CA557" t="s">
        <v>83</v>
      </c>
      <c r="CB557" t="s">
        <v>83</v>
      </c>
      <c r="CC557" t="s">
        <v>83</v>
      </c>
      <c r="CD557">
        <v>0</v>
      </c>
      <c r="CE557">
        <v>8</v>
      </c>
      <c r="CF557">
        <v>2006</v>
      </c>
      <c r="CG557" t="str">
        <f t="shared" si="62"/>
        <v>8/2006</v>
      </c>
      <c r="CH557" t="s">
        <v>110</v>
      </c>
      <c r="CI557" t="s">
        <v>111</v>
      </c>
      <c r="CJ557" s="1">
        <v>113000</v>
      </c>
    </row>
    <row r="558" spans="1:88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 t="str">
        <f t="shared" si="58"/>
        <v>50's</v>
      </c>
      <c r="V558">
        <v>1957</v>
      </c>
      <c r="W558">
        <f t="shared" si="56"/>
        <v>0</v>
      </c>
      <c r="X558" t="str">
        <f t="shared" si="57"/>
        <v>N</v>
      </c>
      <c r="Y558" t="str">
        <f t="shared" si="59"/>
        <v>N</v>
      </c>
      <c r="Z558" t="str">
        <f t="shared" si="60"/>
        <v>N</v>
      </c>
      <c r="AA558" t="str">
        <f t="shared" si="61"/>
        <v>N</v>
      </c>
      <c r="AB558" t="s">
        <v>93</v>
      </c>
      <c r="AC558" t="s">
        <v>94</v>
      </c>
      <c r="AD558" t="s">
        <v>124</v>
      </c>
      <c r="AE558" t="s">
        <v>124</v>
      </c>
      <c r="AF558" t="s">
        <v>117</v>
      </c>
      <c r="AG558">
        <v>0</v>
      </c>
      <c r="AH558" t="s">
        <v>98</v>
      </c>
      <c r="AI558" t="s">
        <v>98</v>
      </c>
      <c r="AJ558" t="s">
        <v>118</v>
      </c>
      <c r="AK558" t="s">
        <v>98</v>
      </c>
      <c r="AL558" t="s">
        <v>98</v>
      </c>
      <c r="AM558" t="s">
        <v>100</v>
      </c>
      <c r="AN558" t="s">
        <v>153</v>
      </c>
      <c r="AO558">
        <v>895</v>
      </c>
      <c r="AP558" t="s">
        <v>102</v>
      </c>
      <c r="AQ558">
        <v>0</v>
      </c>
      <c r="AR558">
        <v>197</v>
      </c>
      <c r="AS558">
        <v>1092</v>
      </c>
      <c r="AT558" t="s">
        <v>103</v>
      </c>
      <c r="AU558" t="s">
        <v>98</v>
      </c>
      <c r="AV558" t="s">
        <v>105</v>
      </c>
      <c r="AW558" t="s">
        <v>164</v>
      </c>
      <c r="AX558">
        <v>1092</v>
      </c>
      <c r="AY558">
        <v>0</v>
      </c>
      <c r="AZ558">
        <v>0</v>
      </c>
      <c r="BA558">
        <v>1092</v>
      </c>
      <c r="BB558">
        <v>1</v>
      </c>
      <c r="BC558">
        <v>0</v>
      </c>
      <c r="BD558">
        <v>1</v>
      </c>
      <c r="BE558">
        <v>0</v>
      </c>
      <c r="BF558">
        <v>2</v>
      </c>
      <c r="BG558">
        <v>1</v>
      </c>
      <c r="BH558" t="s">
        <v>98</v>
      </c>
      <c r="BI558">
        <v>6</v>
      </c>
      <c r="BJ558" t="s">
        <v>107</v>
      </c>
      <c r="BK558">
        <v>1</v>
      </c>
      <c r="BL558" t="s">
        <v>98</v>
      </c>
      <c r="BM558" t="s">
        <v>108</v>
      </c>
      <c r="BN558">
        <v>1957</v>
      </c>
      <c r="BO558" t="s">
        <v>157</v>
      </c>
      <c r="BP558">
        <v>1</v>
      </c>
      <c r="BQ558">
        <v>299</v>
      </c>
      <c r="BR558" t="s">
        <v>98</v>
      </c>
      <c r="BS558" t="s">
        <v>98</v>
      </c>
      <c r="BT558" t="s">
        <v>105</v>
      </c>
      <c r="BU558">
        <v>268</v>
      </c>
      <c r="BV558">
        <v>0</v>
      </c>
      <c r="BW558">
        <v>0</v>
      </c>
      <c r="BX558">
        <v>0</v>
      </c>
      <c r="BY558">
        <v>122</v>
      </c>
      <c r="BZ558">
        <v>0</v>
      </c>
      <c r="CA558" t="s">
        <v>83</v>
      </c>
      <c r="CB558" t="s">
        <v>218</v>
      </c>
      <c r="CC558" t="s">
        <v>83</v>
      </c>
      <c r="CD558">
        <v>0</v>
      </c>
      <c r="CE558">
        <v>5</v>
      </c>
      <c r="CF558">
        <v>2006</v>
      </c>
      <c r="CG558" t="str">
        <f t="shared" si="62"/>
        <v>5/2006</v>
      </c>
      <c r="CH558" t="s">
        <v>110</v>
      </c>
      <c r="CI558" t="s">
        <v>111</v>
      </c>
      <c r="CJ558" s="1">
        <v>141000</v>
      </c>
    </row>
    <row r="559" spans="1:88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 t="str">
        <f t="shared" si="58"/>
        <v>20's</v>
      </c>
      <c r="V559">
        <v>1950</v>
      </c>
      <c r="W559">
        <f t="shared" si="56"/>
        <v>30</v>
      </c>
      <c r="X559" t="str">
        <f t="shared" si="57"/>
        <v>Y</v>
      </c>
      <c r="Y559" t="str">
        <f t="shared" si="59"/>
        <v>N</v>
      </c>
      <c r="Z559" t="str">
        <f t="shared" si="60"/>
        <v>N</v>
      </c>
      <c r="AA559" t="str">
        <f t="shared" si="61"/>
        <v>N</v>
      </c>
      <c r="AB559" t="s">
        <v>93</v>
      </c>
      <c r="AC559" t="s">
        <v>94</v>
      </c>
      <c r="AD559" t="s">
        <v>116</v>
      </c>
      <c r="AE559" t="s">
        <v>116</v>
      </c>
      <c r="AF559" t="s">
        <v>117</v>
      </c>
      <c r="AG559">
        <v>0</v>
      </c>
      <c r="AH559" t="s">
        <v>98</v>
      </c>
      <c r="AI559" t="s">
        <v>98</v>
      </c>
      <c r="AJ559" t="s">
        <v>118</v>
      </c>
      <c r="AK559" t="s">
        <v>98</v>
      </c>
      <c r="AL559" t="s">
        <v>98</v>
      </c>
      <c r="AM559" t="s">
        <v>100</v>
      </c>
      <c r="AN559" t="s">
        <v>153</v>
      </c>
      <c r="AO559">
        <v>637</v>
      </c>
      <c r="AP559" t="s">
        <v>102</v>
      </c>
      <c r="AQ559">
        <v>0</v>
      </c>
      <c r="AR559">
        <v>0</v>
      </c>
      <c r="AS559">
        <v>637</v>
      </c>
      <c r="AT559" t="s">
        <v>103</v>
      </c>
      <c r="AU559" t="s">
        <v>97</v>
      </c>
      <c r="AV559" t="s">
        <v>105</v>
      </c>
      <c r="AW559" t="s">
        <v>106</v>
      </c>
      <c r="AX559">
        <v>897</v>
      </c>
      <c r="AY559">
        <v>439</v>
      </c>
      <c r="AZ559">
        <v>0</v>
      </c>
      <c r="BA559">
        <v>1336</v>
      </c>
      <c r="BB559">
        <v>0</v>
      </c>
      <c r="BC559">
        <v>0</v>
      </c>
      <c r="BD559">
        <v>1</v>
      </c>
      <c r="BE559">
        <v>1</v>
      </c>
      <c r="BF559">
        <v>3</v>
      </c>
      <c r="BG559">
        <v>1</v>
      </c>
      <c r="BH559" t="s">
        <v>98</v>
      </c>
      <c r="BI559">
        <v>7</v>
      </c>
      <c r="BJ559" t="s">
        <v>107</v>
      </c>
      <c r="BK559">
        <v>0</v>
      </c>
      <c r="BL559" t="s">
        <v>83</v>
      </c>
      <c r="BM559" t="s">
        <v>169</v>
      </c>
      <c r="BN559">
        <v>1994</v>
      </c>
      <c r="BO559" t="s">
        <v>102</v>
      </c>
      <c r="BP559">
        <v>1</v>
      </c>
      <c r="BQ559">
        <v>570</v>
      </c>
      <c r="BR559" t="s">
        <v>98</v>
      </c>
      <c r="BS559" t="s">
        <v>98</v>
      </c>
      <c r="BT559" t="s">
        <v>105</v>
      </c>
      <c r="BU559">
        <v>0</v>
      </c>
      <c r="BV559">
        <v>47</v>
      </c>
      <c r="BW559">
        <v>120</v>
      </c>
      <c r="BX559">
        <v>0</v>
      </c>
      <c r="BY559">
        <v>0</v>
      </c>
      <c r="BZ559">
        <v>0</v>
      </c>
      <c r="CA559" t="s">
        <v>83</v>
      </c>
      <c r="CB559" t="s">
        <v>83</v>
      </c>
      <c r="CC559" t="s">
        <v>83</v>
      </c>
      <c r="CD559">
        <v>0</v>
      </c>
      <c r="CE559">
        <v>9</v>
      </c>
      <c r="CF559">
        <v>2006</v>
      </c>
      <c r="CG559" t="str">
        <f t="shared" si="62"/>
        <v>9/2006</v>
      </c>
      <c r="CH559" t="s">
        <v>173</v>
      </c>
      <c r="CI559" t="s">
        <v>111</v>
      </c>
      <c r="CJ559" s="1">
        <v>108000</v>
      </c>
    </row>
    <row r="560" spans="1:88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 t="str">
        <f t="shared" si="58"/>
        <v>90's</v>
      </c>
      <c r="V560">
        <v>1997</v>
      </c>
      <c r="W560">
        <f t="shared" si="56"/>
        <v>1</v>
      </c>
      <c r="X560" t="str">
        <f t="shared" si="57"/>
        <v>Y</v>
      </c>
      <c r="Y560" t="str">
        <f t="shared" si="59"/>
        <v>N</v>
      </c>
      <c r="Z560" t="str">
        <f t="shared" si="60"/>
        <v>N</v>
      </c>
      <c r="AA560" t="str">
        <f t="shared" si="61"/>
        <v>Y</v>
      </c>
      <c r="AB560" t="s">
        <v>93</v>
      </c>
      <c r="AC560" t="s">
        <v>94</v>
      </c>
      <c r="AD560" t="s">
        <v>140</v>
      </c>
      <c r="AE560" t="s">
        <v>140</v>
      </c>
      <c r="AF560" t="s">
        <v>117</v>
      </c>
      <c r="AG560">
        <v>0</v>
      </c>
      <c r="AH560" t="s">
        <v>98</v>
      </c>
      <c r="AI560" t="s">
        <v>98</v>
      </c>
      <c r="AJ560" t="s">
        <v>99</v>
      </c>
      <c r="AK560" t="s">
        <v>97</v>
      </c>
      <c r="AL560" t="s">
        <v>98</v>
      </c>
      <c r="AM560" t="s">
        <v>97</v>
      </c>
      <c r="AN560" t="s">
        <v>101</v>
      </c>
      <c r="AO560">
        <v>604</v>
      </c>
      <c r="AP560" t="s">
        <v>102</v>
      </c>
      <c r="AQ560">
        <v>0</v>
      </c>
      <c r="AR560">
        <v>125</v>
      </c>
      <c r="AS560">
        <v>729</v>
      </c>
      <c r="AT560" t="s">
        <v>103</v>
      </c>
      <c r="AU560" t="s">
        <v>104</v>
      </c>
      <c r="AV560" t="s">
        <v>105</v>
      </c>
      <c r="AW560" t="s">
        <v>106</v>
      </c>
      <c r="AX560">
        <v>729</v>
      </c>
      <c r="AY560">
        <v>717</v>
      </c>
      <c r="AZ560">
        <v>0</v>
      </c>
      <c r="BA560">
        <v>1446</v>
      </c>
      <c r="BB560">
        <v>0</v>
      </c>
      <c r="BC560">
        <v>1</v>
      </c>
      <c r="BD560">
        <v>2</v>
      </c>
      <c r="BE560">
        <v>1</v>
      </c>
      <c r="BF560">
        <v>3</v>
      </c>
      <c r="BG560">
        <v>1</v>
      </c>
      <c r="BH560" t="s">
        <v>98</v>
      </c>
      <c r="BI560">
        <v>6</v>
      </c>
      <c r="BJ560" t="s">
        <v>107</v>
      </c>
      <c r="BK560">
        <v>1</v>
      </c>
      <c r="BL560" t="s">
        <v>98</v>
      </c>
      <c r="BM560" t="s">
        <v>108</v>
      </c>
      <c r="BN560">
        <v>1996</v>
      </c>
      <c r="BO560" t="s">
        <v>102</v>
      </c>
      <c r="BP560">
        <v>2</v>
      </c>
      <c r="BQ560">
        <v>406</v>
      </c>
      <c r="BR560" t="s">
        <v>98</v>
      </c>
      <c r="BS560" t="s">
        <v>98</v>
      </c>
      <c r="BT560" t="s">
        <v>105</v>
      </c>
      <c r="BU560">
        <v>264</v>
      </c>
      <c r="BV560">
        <v>22</v>
      </c>
      <c r="BW560">
        <v>0</v>
      </c>
      <c r="BX560">
        <v>0</v>
      </c>
      <c r="BY560">
        <v>0</v>
      </c>
      <c r="BZ560">
        <v>0</v>
      </c>
      <c r="CA560" t="s">
        <v>83</v>
      </c>
      <c r="CB560" t="s">
        <v>83</v>
      </c>
      <c r="CC560" t="s">
        <v>83</v>
      </c>
      <c r="CD560">
        <v>0</v>
      </c>
      <c r="CE560">
        <v>8</v>
      </c>
      <c r="CF560">
        <v>2008</v>
      </c>
      <c r="CG560" t="str">
        <f t="shared" si="62"/>
        <v>8/2008</v>
      </c>
      <c r="CH560" t="s">
        <v>110</v>
      </c>
      <c r="CI560" t="s">
        <v>111</v>
      </c>
      <c r="CJ560" s="1">
        <v>175000</v>
      </c>
    </row>
    <row r="561" spans="1:88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 t="str">
        <f t="shared" si="58"/>
        <v>2000's</v>
      </c>
      <c r="V561">
        <v>2004</v>
      </c>
      <c r="W561">
        <f t="shared" si="56"/>
        <v>1</v>
      </c>
      <c r="X561" t="str">
        <f t="shared" si="57"/>
        <v>Y</v>
      </c>
      <c r="Y561" t="str">
        <f t="shared" si="59"/>
        <v>N</v>
      </c>
      <c r="Z561" t="str">
        <f t="shared" si="60"/>
        <v>Y</v>
      </c>
      <c r="AA561" t="str">
        <f t="shared" si="61"/>
        <v>Y</v>
      </c>
      <c r="AB561" t="s">
        <v>93</v>
      </c>
      <c r="AC561" t="s">
        <v>94</v>
      </c>
      <c r="AD561" t="s">
        <v>95</v>
      </c>
      <c r="AE561" t="s">
        <v>95</v>
      </c>
      <c r="AF561" t="s">
        <v>96</v>
      </c>
      <c r="AG561">
        <v>18</v>
      </c>
      <c r="AH561" t="s">
        <v>97</v>
      </c>
      <c r="AI561" t="s">
        <v>98</v>
      </c>
      <c r="AJ561" t="s">
        <v>99</v>
      </c>
      <c r="AK561" t="s">
        <v>97</v>
      </c>
      <c r="AL561" t="s">
        <v>98</v>
      </c>
      <c r="AM561" t="s">
        <v>97</v>
      </c>
      <c r="AN561" t="s">
        <v>102</v>
      </c>
      <c r="AO561">
        <v>0</v>
      </c>
      <c r="AP561" t="s">
        <v>102</v>
      </c>
      <c r="AQ561">
        <v>0</v>
      </c>
      <c r="AR561">
        <v>1374</v>
      </c>
      <c r="AS561">
        <v>1374</v>
      </c>
      <c r="AT561" t="s">
        <v>103</v>
      </c>
      <c r="AU561" t="s">
        <v>104</v>
      </c>
      <c r="AV561" t="s">
        <v>105</v>
      </c>
      <c r="AW561" t="s">
        <v>106</v>
      </c>
      <c r="AX561">
        <v>1557</v>
      </c>
      <c r="AY561">
        <v>0</v>
      </c>
      <c r="AZ561">
        <v>0</v>
      </c>
      <c r="BA561">
        <v>1557</v>
      </c>
      <c r="BB561">
        <v>0</v>
      </c>
      <c r="BC561">
        <v>0</v>
      </c>
      <c r="BD561">
        <v>2</v>
      </c>
      <c r="BE561">
        <v>0</v>
      </c>
      <c r="BF561">
        <v>2</v>
      </c>
      <c r="BG561">
        <v>1</v>
      </c>
      <c r="BH561" t="s">
        <v>97</v>
      </c>
      <c r="BI561">
        <v>7</v>
      </c>
      <c r="BJ561" t="s">
        <v>107</v>
      </c>
      <c r="BK561">
        <v>1</v>
      </c>
      <c r="BL561" t="s">
        <v>98</v>
      </c>
      <c r="BM561" t="s">
        <v>108</v>
      </c>
      <c r="BN561">
        <v>2003</v>
      </c>
      <c r="BO561" t="s">
        <v>157</v>
      </c>
      <c r="BP561">
        <v>2</v>
      </c>
      <c r="BQ561">
        <v>420</v>
      </c>
      <c r="BR561" t="s">
        <v>98</v>
      </c>
      <c r="BS561" t="s">
        <v>98</v>
      </c>
      <c r="BT561" t="s">
        <v>105</v>
      </c>
      <c r="BU561">
        <v>143</v>
      </c>
      <c r="BV561">
        <v>20</v>
      </c>
      <c r="BW561">
        <v>0</v>
      </c>
      <c r="BX561">
        <v>0</v>
      </c>
      <c r="BY561">
        <v>0</v>
      </c>
      <c r="BZ561">
        <v>0</v>
      </c>
      <c r="CA561" t="s">
        <v>83</v>
      </c>
      <c r="CB561" t="s">
        <v>83</v>
      </c>
      <c r="CC561" t="s">
        <v>83</v>
      </c>
      <c r="CD561">
        <v>0</v>
      </c>
      <c r="CE561">
        <v>10</v>
      </c>
      <c r="CF561">
        <v>2006</v>
      </c>
      <c r="CG561" t="str">
        <f t="shared" si="62"/>
        <v>10/2006</v>
      </c>
      <c r="CH561" t="s">
        <v>110</v>
      </c>
      <c r="CI561" t="s">
        <v>111</v>
      </c>
      <c r="CJ561" s="1">
        <v>234000</v>
      </c>
    </row>
    <row r="562" spans="1:88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 t="str">
        <f t="shared" si="58"/>
        <v>50's</v>
      </c>
      <c r="V562">
        <v>1996</v>
      </c>
      <c r="W562">
        <f t="shared" si="56"/>
        <v>39</v>
      </c>
      <c r="X562" t="str">
        <f t="shared" si="57"/>
        <v>Y</v>
      </c>
      <c r="Y562" t="str">
        <f t="shared" si="59"/>
        <v>N</v>
      </c>
      <c r="Z562" t="str">
        <f t="shared" si="60"/>
        <v>N</v>
      </c>
      <c r="AA562" t="str">
        <f t="shared" si="61"/>
        <v>Y</v>
      </c>
      <c r="AB562" t="s">
        <v>152</v>
      </c>
      <c r="AC562" t="s">
        <v>94</v>
      </c>
      <c r="AD562" t="s">
        <v>124</v>
      </c>
      <c r="AE562" t="s">
        <v>124</v>
      </c>
      <c r="AF562" t="s">
        <v>96</v>
      </c>
      <c r="AG562">
        <v>180</v>
      </c>
      <c r="AH562" t="s">
        <v>98</v>
      </c>
      <c r="AI562" t="s">
        <v>98</v>
      </c>
      <c r="AJ562" t="s">
        <v>118</v>
      </c>
      <c r="AK562" t="s">
        <v>97</v>
      </c>
      <c r="AL562" t="s">
        <v>98</v>
      </c>
      <c r="AM562" t="s">
        <v>100</v>
      </c>
      <c r="AN562" t="s">
        <v>119</v>
      </c>
      <c r="AO562">
        <v>1302</v>
      </c>
      <c r="AP562" t="s">
        <v>102</v>
      </c>
      <c r="AQ562">
        <v>0</v>
      </c>
      <c r="AR562">
        <v>90</v>
      </c>
      <c r="AS562">
        <v>1392</v>
      </c>
      <c r="AT562" t="s">
        <v>103</v>
      </c>
      <c r="AU562" t="s">
        <v>98</v>
      </c>
      <c r="AV562" t="s">
        <v>105</v>
      </c>
      <c r="AW562" t="s">
        <v>106</v>
      </c>
      <c r="AX562">
        <v>1392</v>
      </c>
      <c r="AY562">
        <v>0</v>
      </c>
      <c r="AZ562">
        <v>0</v>
      </c>
      <c r="BA562">
        <v>1392</v>
      </c>
      <c r="BB562">
        <v>1</v>
      </c>
      <c r="BC562">
        <v>0</v>
      </c>
      <c r="BD562">
        <v>1</v>
      </c>
      <c r="BE562">
        <v>1</v>
      </c>
      <c r="BF562">
        <v>3</v>
      </c>
      <c r="BG562">
        <v>1</v>
      </c>
      <c r="BH562" t="s">
        <v>98</v>
      </c>
      <c r="BI562">
        <v>5</v>
      </c>
      <c r="BJ562" t="s">
        <v>194</v>
      </c>
      <c r="BK562">
        <v>1</v>
      </c>
      <c r="BL562" t="s">
        <v>97</v>
      </c>
      <c r="BM562" t="s">
        <v>127</v>
      </c>
      <c r="BN562">
        <v>1957</v>
      </c>
      <c r="BO562" t="s">
        <v>102</v>
      </c>
      <c r="BP562">
        <v>2</v>
      </c>
      <c r="BQ562">
        <v>528</v>
      </c>
      <c r="BR562" t="s">
        <v>98</v>
      </c>
      <c r="BS562" t="s">
        <v>98</v>
      </c>
      <c r="BT562" t="s">
        <v>105</v>
      </c>
      <c r="BU562">
        <v>0</v>
      </c>
      <c r="BV562">
        <v>0</v>
      </c>
      <c r="BW562">
        <v>0</v>
      </c>
      <c r="BX562">
        <v>0</v>
      </c>
      <c r="BY562">
        <v>95</v>
      </c>
      <c r="BZ562">
        <v>0</v>
      </c>
      <c r="CA562" t="s">
        <v>83</v>
      </c>
      <c r="CB562" t="s">
        <v>83</v>
      </c>
      <c r="CC562" t="s">
        <v>83</v>
      </c>
      <c r="CD562">
        <v>0</v>
      </c>
      <c r="CE562">
        <v>5</v>
      </c>
      <c r="CF562">
        <v>2010</v>
      </c>
      <c r="CG562" t="str">
        <f t="shared" si="62"/>
        <v>5/2010</v>
      </c>
      <c r="CH562" t="s">
        <v>110</v>
      </c>
      <c r="CI562" t="s">
        <v>111</v>
      </c>
      <c r="CJ562" s="1">
        <v>121500</v>
      </c>
    </row>
    <row r="563" spans="1:88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 t="str">
        <f t="shared" si="58"/>
        <v>70's</v>
      </c>
      <c r="V563">
        <v>1975</v>
      </c>
      <c r="W563">
        <f t="shared" si="56"/>
        <v>1</v>
      </c>
      <c r="X563" t="str">
        <f t="shared" si="57"/>
        <v>Y</v>
      </c>
      <c r="Y563" t="str">
        <f t="shared" si="59"/>
        <v>N</v>
      </c>
      <c r="Z563" t="str">
        <f t="shared" si="60"/>
        <v>N</v>
      </c>
      <c r="AA563" t="str">
        <f t="shared" si="61"/>
        <v>N</v>
      </c>
      <c r="AB563" t="s">
        <v>93</v>
      </c>
      <c r="AC563" t="s">
        <v>94</v>
      </c>
      <c r="AD563" t="s">
        <v>140</v>
      </c>
      <c r="AE563" t="s">
        <v>140</v>
      </c>
      <c r="AF563" t="s">
        <v>117</v>
      </c>
      <c r="AG563">
        <v>0</v>
      </c>
      <c r="AH563" t="s">
        <v>98</v>
      </c>
      <c r="AI563" t="s">
        <v>98</v>
      </c>
      <c r="AJ563" t="s">
        <v>118</v>
      </c>
      <c r="AK563" t="s">
        <v>97</v>
      </c>
      <c r="AL563" t="s">
        <v>98</v>
      </c>
      <c r="AM563" t="s">
        <v>130</v>
      </c>
      <c r="AN563" t="s">
        <v>119</v>
      </c>
      <c r="AO563">
        <v>1071</v>
      </c>
      <c r="AP563" t="s">
        <v>172</v>
      </c>
      <c r="AQ563">
        <v>123</v>
      </c>
      <c r="AR563">
        <v>195</v>
      </c>
      <c r="AS563">
        <v>1389</v>
      </c>
      <c r="AT563" t="s">
        <v>103</v>
      </c>
      <c r="AU563" t="s">
        <v>97</v>
      </c>
      <c r="AV563" t="s">
        <v>105</v>
      </c>
      <c r="AW563" t="s">
        <v>106</v>
      </c>
      <c r="AX563">
        <v>1389</v>
      </c>
      <c r="AY563">
        <v>0</v>
      </c>
      <c r="AZ563">
        <v>0</v>
      </c>
      <c r="BA563">
        <v>1389</v>
      </c>
      <c r="BB563">
        <v>1</v>
      </c>
      <c r="BC563">
        <v>0</v>
      </c>
      <c r="BD563">
        <v>1</v>
      </c>
      <c r="BE563">
        <v>0</v>
      </c>
      <c r="BF563">
        <v>2</v>
      </c>
      <c r="BG563">
        <v>1</v>
      </c>
      <c r="BH563" t="s">
        <v>98</v>
      </c>
      <c r="BI563">
        <v>6</v>
      </c>
      <c r="BJ563" t="s">
        <v>107</v>
      </c>
      <c r="BK563">
        <v>1</v>
      </c>
      <c r="BL563" t="s">
        <v>98</v>
      </c>
      <c r="BM563" t="s">
        <v>108</v>
      </c>
      <c r="BN563">
        <v>1975</v>
      </c>
      <c r="BO563" t="s">
        <v>109</v>
      </c>
      <c r="BP563">
        <v>2</v>
      </c>
      <c r="BQ563">
        <v>418</v>
      </c>
      <c r="BR563" t="s">
        <v>98</v>
      </c>
      <c r="BS563" t="s">
        <v>98</v>
      </c>
      <c r="BT563" t="s">
        <v>105</v>
      </c>
      <c r="BU563">
        <v>240</v>
      </c>
      <c r="BV563">
        <v>38</v>
      </c>
      <c r="BW563">
        <v>0</v>
      </c>
      <c r="BX563">
        <v>0</v>
      </c>
      <c r="BY563">
        <v>0</v>
      </c>
      <c r="BZ563">
        <v>0</v>
      </c>
      <c r="CA563" t="s">
        <v>83</v>
      </c>
      <c r="CB563" t="s">
        <v>83</v>
      </c>
      <c r="CC563" t="s">
        <v>83</v>
      </c>
      <c r="CD563">
        <v>0</v>
      </c>
      <c r="CE563">
        <v>4</v>
      </c>
      <c r="CF563">
        <v>2006</v>
      </c>
      <c r="CG563" t="str">
        <f t="shared" si="62"/>
        <v>4/2006</v>
      </c>
      <c r="CH563" t="s">
        <v>110</v>
      </c>
      <c r="CI563" t="s">
        <v>111</v>
      </c>
      <c r="CJ563" s="1">
        <v>170000</v>
      </c>
    </row>
    <row r="564" spans="1:88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 t="str">
        <f t="shared" si="58"/>
        <v>40's</v>
      </c>
      <c r="V564">
        <v>1969</v>
      </c>
      <c r="W564">
        <f t="shared" si="56"/>
        <v>29</v>
      </c>
      <c r="X564" t="str">
        <f t="shared" si="57"/>
        <v>Y</v>
      </c>
      <c r="Y564" t="str">
        <f t="shared" si="59"/>
        <v>N</v>
      </c>
      <c r="Z564" t="str">
        <f t="shared" si="60"/>
        <v>N</v>
      </c>
      <c r="AA564" t="str">
        <f t="shared" si="61"/>
        <v>N</v>
      </c>
      <c r="AB564" t="s">
        <v>93</v>
      </c>
      <c r="AC564" t="s">
        <v>94</v>
      </c>
      <c r="AD564" t="s">
        <v>155</v>
      </c>
      <c r="AE564" t="s">
        <v>125</v>
      </c>
      <c r="AF564" t="s">
        <v>117</v>
      </c>
      <c r="AG564">
        <v>0</v>
      </c>
      <c r="AH564" t="s">
        <v>98</v>
      </c>
      <c r="AI564" t="s">
        <v>98</v>
      </c>
      <c r="AJ564" t="s">
        <v>118</v>
      </c>
      <c r="AK564" t="s">
        <v>98</v>
      </c>
      <c r="AL564" t="s">
        <v>98</v>
      </c>
      <c r="AM564" t="s">
        <v>100</v>
      </c>
      <c r="AN564" t="s">
        <v>141</v>
      </c>
      <c r="AO564">
        <v>290</v>
      </c>
      <c r="AP564" t="s">
        <v>102</v>
      </c>
      <c r="AQ564">
        <v>0</v>
      </c>
      <c r="AR564">
        <v>706</v>
      </c>
      <c r="AS564">
        <v>996</v>
      </c>
      <c r="AT564" t="s">
        <v>103</v>
      </c>
      <c r="AU564" t="s">
        <v>104</v>
      </c>
      <c r="AV564" t="s">
        <v>105</v>
      </c>
      <c r="AW564" t="s">
        <v>106</v>
      </c>
      <c r="AX564">
        <v>996</v>
      </c>
      <c r="AY564">
        <v>0</v>
      </c>
      <c r="AZ564">
        <v>0</v>
      </c>
      <c r="BA564">
        <v>996</v>
      </c>
      <c r="BB564">
        <v>1</v>
      </c>
      <c r="BC564">
        <v>0</v>
      </c>
      <c r="BD564">
        <v>1</v>
      </c>
      <c r="BE564">
        <v>0</v>
      </c>
      <c r="BF564">
        <v>3</v>
      </c>
      <c r="BG564">
        <v>1</v>
      </c>
      <c r="BH564" t="s">
        <v>98</v>
      </c>
      <c r="BI564">
        <v>6</v>
      </c>
      <c r="BJ564" t="s">
        <v>107</v>
      </c>
      <c r="BK564">
        <v>1</v>
      </c>
      <c r="BL564" t="s">
        <v>97</v>
      </c>
      <c r="BM564" t="s">
        <v>83</v>
      </c>
      <c r="BN564" t="s">
        <v>83</v>
      </c>
      <c r="BO564" t="s">
        <v>83</v>
      </c>
      <c r="BP564">
        <v>0</v>
      </c>
      <c r="BQ564">
        <v>0</v>
      </c>
      <c r="BR564" t="s">
        <v>83</v>
      </c>
      <c r="BS564" t="s">
        <v>83</v>
      </c>
      <c r="BT564" t="s">
        <v>105</v>
      </c>
      <c r="BU564">
        <v>144</v>
      </c>
      <c r="BV564">
        <v>0</v>
      </c>
      <c r="BW564">
        <v>0</v>
      </c>
      <c r="BX564">
        <v>0</v>
      </c>
      <c r="BY564">
        <v>0</v>
      </c>
      <c r="BZ564">
        <v>0</v>
      </c>
      <c r="CA564" t="s">
        <v>83</v>
      </c>
      <c r="CB564" t="s">
        <v>83</v>
      </c>
      <c r="CC564" t="s">
        <v>83</v>
      </c>
      <c r="CD564">
        <v>0</v>
      </c>
      <c r="CE564">
        <v>7</v>
      </c>
      <c r="CF564">
        <v>2008</v>
      </c>
      <c r="CG564" t="str">
        <f t="shared" si="62"/>
        <v>7/2008</v>
      </c>
      <c r="CH564" t="s">
        <v>110</v>
      </c>
      <c r="CI564" t="s">
        <v>111</v>
      </c>
      <c r="CJ564" s="1">
        <v>108000</v>
      </c>
    </row>
    <row r="565" spans="1:88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 t="str">
        <f t="shared" si="58"/>
        <v>10's</v>
      </c>
      <c r="V565">
        <v>1950</v>
      </c>
      <c r="W565">
        <f t="shared" si="56"/>
        <v>32</v>
      </c>
      <c r="X565" t="str">
        <f t="shared" si="57"/>
        <v>Y</v>
      </c>
      <c r="Y565" t="str">
        <f t="shared" si="59"/>
        <v>N</v>
      </c>
      <c r="Z565" t="str">
        <f t="shared" si="60"/>
        <v>N</v>
      </c>
      <c r="AA565" t="str">
        <f t="shared" si="61"/>
        <v>N</v>
      </c>
      <c r="AB565" t="s">
        <v>93</v>
      </c>
      <c r="AC565" t="s">
        <v>94</v>
      </c>
      <c r="AD565" t="s">
        <v>124</v>
      </c>
      <c r="AE565" t="s">
        <v>124</v>
      </c>
      <c r="AF565" t="s">
        <v>117</v>
      </c>
      <c r="AG565">
        <v>0</v>
      </c>
      <c r="AH565" t="s">
        <v>98</v>
      </c>
      <c r="AI565" t="s">
        <v>98</v>
      </c>
      <c r="AJ565" t="s">
        <v>126</v>
      </c>
      <c r="AK565" t="s">
        <v>97</v>
      </c>
      <c r="AL565" t="s">
        <v>98</v>
      </c>
      <c r="AM565" t="s">
        <v>121</v>
      </c>
      <c r="AN565" t="s">
        <v>102</v>
      </c>
      <c r="AO565">
        <v>0</v>
      </c>
      <c r="AP565" t="s">
        <v>102</v>
      </c>
      <c r="AQ565">
        <v>0</v>
      </c>
      <c r="AR565">
        <v>1163</v>
      </c>
      <c r="AS565">
        <v>1163</v>
      </c>
      <c r="AT565" t="s">
        <v>103</v>
      </c>
      <c r="AU565" t="s">
        <v>104</v>
      </c>
      <c r="AV565" t="s">
        <v>105</v>
      </c>
      <c r="AW565" t="s">
        <v>106</v>
      </c>
      <c r="AX565">
        <v>1163</v>
      </c>
      <c r="AY565">
        <v>511</v>
      </c>
      <c r="AZ565">
        <v>0</v>
      </c>
      <c r="BA565">
        <v>1674</v>
      </c>
      <c r="BB565">
        <v>0</v>
      </c>
      <c r="BC565">
        <v>0</v>
      </c>
      <c r="BD565">
        <v>2</v>
      </c>
      <c r="BE565">
        <v>0</v>
      </c>
      <c r="BF565">
        <v>4</v>
      </c>
      <c r="BG565">
        <v>1</v>
      </c>
      <c r="BH565" t="s">
        <v>98</v>
      </c>
      <c r="BI565">
        <v>8</v>
      </c>
      <c r="BJ565" t="s">
        <v>107</v>
      </c>
      <c r="BK565">
        <v>1</v>
      </c>
      <c r="BL565" t="s">
        <v>97</v>
      </c>
      <c r="BM565" t="s">
        <v>127</v>
      </c>
      <c r="BN565">
        <v>1955</v>
      </c>
      <c r="BO565" t="s">
        <v>157</v>
      </c>
      <c r="BP565">
        <v>2</v>
      </c>
      <c r="BQ565">
        <v>396</v>
      </c>
      <c r="BR565" t="s">
        <v>98</v>
      </c>
      <c r="BS565" t="s">
        <v>98</v>
      </c>
      <c r="BT565" t="s">
        <v>177</v>
      </c>
      <c r="BU565">
        <v>72</v>
      </c>
      <c r="BV565">
        <v>36</v>
      </c>
      <c r="BW565">
        <v>0</v>
      </c>
      <c r="BX565">
        <v>0</v>
      </c>
      <c r="BY565">
        <v>144</v>
      </c>
      <c r="BZ565">
        <v>0</v>
      </c>
      <c r="CA565" t="s">
        <v>83</v>
      </c>
      <c r="CB565" t="s">
        <v>83</v>
      </c>
      <c r="CC565" t="s">
        <v>83</v>
      </c>
      <c r="CD565">
        <v>0</v>
      </c>
      <c r="CE565">
        <v>7</v>
      </c>
      <c r="CF565">
        <v>2008</v>
      </c>
      <c r="CG565" t="str">
        <f t="shared" si="62"/>
        <v>7/2008</v>
      </c>
      <c r="CH565" t="s">
        <v>110</v>
      </c>
      <c r="CI565" t="s">
        <v>111</v>
      </c>
      <c r="CJ565" s="1">
        <v>185000</v>
      </c>
    </row>
    <row r="566" spans="1:88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 t="str">
        <f t="shared" si="58"/>
        <v>90's</v>
      </c>
      <c r="V566">
        <v>2000</v>
      </c>
      <c r="W566">
        <f t="shared" si="56"/>
        <v>8</v>
      </c>
      <c r="X566" t="str">
        <f t="shared" si="57"/>
        <v>Y</v>
      </c>
      <c r="Y566" t="str">
        <f t="shared" si="59"/>
        <v>N</v>
      </c>
      <c r="Z566" t="str">
        <f t="shared" si="60"/>
        <v>Y</v>
      </c>
      <c r="AA566" t="str">
        <f t="shared" si="61"/>
        <v>Y</v>
      </c>
      <c r="AB566" t="s">
        <v>93</v>
      </c>
      <c r="AC566" t="s">
        <v>94</v>
      </c>
      <c r="AD566" t="s">
        <v>140</v>
      </c>
      <c r="AE566" t="s">
        <v>140</v>
      </c>
      <c r="AF566" t="s">
        <v>117</v>
      </c>
      <c r="AG566">
        <v>0</v>
      </c>
      <c r="AH566" t="s">
        <v>97</v>
      </c>
      <c r="AI566" t="s">
        <v>98</v>
      </c>
      <c r="AJ566" t="s">
        <v>99</v>
      </c>
      <c r="AK566" t="s">
        <v>97</v>
      </c>
      <c r="AL566" t="s">
        <v>98</v>
      </c>
      <c r="AM566" t="s">
        <v>100</v>
      </c>
      <c r="AN566" t="s">
        <v>101</v>
      </c>
      <c r="AO566">
        <v>728</v>
      </c>
      <c r="AP566" t="s">
        <v>102</v>
      </c>
      <c r="AQ566">
        <v>0</v>
      </c>
      <c r="AR566">
        <v>367</v>
      </c>
      <c r="AS566">
        <v>1095</v>
      </c>
      <c r="AT566" t="s">
        <v>103</v>
      </c>
      <c r="AU566" t="s">
        <v>104</v>
      </c>
      <c r="AV566" t="s">
        <v>105</v>
      </c>
      <c r="AW566" t="s">
        <v>106</v>
      </c>
      <c r="AX566">
        <v>1166</v>
      </c>
      <c r="AY566">
        <v>1129</v>
      </c>
      <c r="AZ566">
        <v>0</v>
      </c>
      <c r="BA566">
        <v>2295</v>
      </c>
      <c r="BB566">
        <v>1</v>
      </c>
      <c r="BC566">
        <v>0</v>
      </c>
      <c r="BD566">
        <v>2</v>
      </c>
      <c r="BE566">
        <v>1</v>
      </c>
      <c r="BF566">
        <v>4</v>
      </c>
      <c r="BG566">
        <v>1</v>
      </c>
      <c r="BH566" t="s">
        <v>97</v>
      </c>
      <c r="BI566">
        <v>9</v>
      </c>
      <c r="BJ566" t="s">
        <v>107</v>
      </c>
      <c r="BK566">
        <v>1</v>
      </c>
      <c r="BL566" t="s">
        <v>98</v>
      </c>
      <c r="BM566" t="s">
        <v>108</v>
      </c>
      <c r="BN566">
        <v>1992</v>
      </c>
      <c r="BO566" t="s">
        <v>109</v>
      </c>
      <c r="BP566">
        <v>2</v>
      </c>
      <c r="BQ566">
        <v>590</v>
      </c>
      <c r="BR566" t="s">
        <v>98</v>
      </c>
      <c r="BS566" t="s">
        <v>98</v>
      </c>
      <c r="BT566" t="s">
        <v>105</v>
      </c>
      <c r="BU566">
        <v>0</v>
      </c>
      <c r="BV566">
        <v>40</v>
      </c>
      <c r="BW566">
        <v>0</v>
      </c>
      <c r="BX566">
        <v>0</v>
      </c>
      <c r="BY566">
        <v>0</v>
      </c>
      <c r="BZ566">
        <v>0</v>
      </c>
      <c r="CA566" t="s">
        <v>83</v>
      </c>
      <c r="CB566" t="s">
        <v>83</v>
      </c>
      <c r="CC566" t="s">
        <v>83</v>
      </c>
      <c r="CD566">
        <v>0</v>
      </c>
      <c r="CE566">
        <v>7</v>
      </c>
      <c r="CF566">
        <v>2006</v>
      </c>
      <c r="CG566" t="str">
        <f t="shared" si="62"/>
        <v>7/2006</v>
      </c>
      <c r="CH566" t="s">
        <v>110</v>
      </c>
      <c r="CI566" t="s">
        <v>111</v>
      </c>
      <c r="CJ566" s="1">
        <v>268000</v>
      </c>
    </row>
    <row r="567" spans="1:88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 t="str">
        <f t="shared" si="58"/>
        <v>10's</v>
      </c>
      <c r="V567">
        <v>1950</v>
      </c>
      <c r="W567">
        <f t="shared" si="56"/>
        <v>35</v>
      </c>
      <c r="X567" t="str">
        <f t="shared" si="57"/>
        <v>Y</v>
      </c>
      <c r="Y567" t="str">
        <f t="shared" si="59"/>
        <v>N</v>
      </c>
      <c r="Z567" t="str">
        <f t="shared" si="60"/>
        <v>N</v>
      </c>
      <c r="AA567" t="str">
        <f t="shared" si="61"/>
        <v>N</v>
      </c>
      <c r="AB567" t="s">
        <v>93</v>
      </c>
      <c r="AC567" t="s">
        <v>94</v>
      </c>
      <c r="AD567" t="s">
        <v>124</v>
      </c>
      <c r="AE567" t="s">
        <v>124</v>
      </c>
      <c r="AF567" t="s">
        <v>117</v>
      </c>
      <c r="AG567">
        <v>0</v>
      </c>
      <c r="AH567" t="s">
        <v>98</v>
      </c>
      <c r="AI567" t="s">
        <v>98</v>
      </c>
      <c r="AJ567" t="s">
        <v>99</v>
      </c>
      <c r="AK567" t="s">
        <v>97</v>
      </c>
      <c r="AL567" t="s">
        <v>98</v>
      </c>
      <c r="AM567" t="s">
        <v>100</v>
      </c>
      <c r="AN567" t="s">
        <v>102</v>
      </c>
      <c r="AO567">
        <v>0</v>
      </c>
      <c r="AP567" t="s">
        <v>102</v>
      </c>
      <c r="AQ567">
        <v>0</v>
      </c>
      <c r="AR567">
        <v>806</v>
      </c>
      <c r="AS567">
        <v>806</v>
      </c>
      <c r="AT567" t="s">
        <v>103</v>
      </c>
      <c r="AU567" t="s">
        <v>98</v>
      </c>
      <c r="AV567" t="s">
        <v>177</v>
      </c>
      <c r="AW567" t="s">
        <v>145</v>
      </c>
      <c r="AX567">
        <v>841</v>
      </c>
      <c r="AY567">
        <v>806</v>
      </c>
      <c r="AZ567">
        <v>0</v>
      </c>
      <c r="BA567">
        <v>1647</v>
      </c>
      <c r="BB567">
        <v>1</v>
      </c>
      <c r="BC567">
        <v>0</v>
      </c>
      <c r="BD567">
        <v>1</v>
      </c>
      <c r="BE567">
        <v>1</v>
      </c>
      <c r="BF567">
        <v>4</v>
      </c>
      <c r="BG567">
        <v>1</v>
      </c>
      <c r="BH567" t="s">
        <v>147</v>
      </c>
      <c r="BI567">
        <v>6</v>
      </c>
      <c r="BJ567" t="s">
        <v>107</v>
      </c>
      <c r="BK567">
        <v>0</v>
      </c>
      <c r="BL567" t="s">
        <v>83</v>
      </c>
      <c r="BM567" t="s">
        <v>127</v>
      </c>
      <c r="BN567">
        <v>1920</v>
      </c>
      <c r="BO567" t="s">
        <v>102</v>
      </c>
      <c r="BP567">
        <v>1</v>
      </c>
      <c r="BQ567">
        <v>216</v>
      </c>
      <c r="BR567" t="s">
        <v>98</v>
      </c>
      <c r="BS567" t="s">
        <v>98</v>
      </c>
      <c r="BT567" t="s">
        <v>105</v>
      </c>
      <c r="BU567">
        <v>0</v>
      </c>
      <c r="BV567">
        <v>66</v>
      </c>
      <c r="BW567">
        <v>136</v>
      </c>
      <c r="BX567">
        <v>0</v>
      </c>
      <c r="BY567">
        <v>0</v>
      </c>
      <c r="BZ567">
        <v>0</v>
      </c>
      <c r="CA567" t="s">
        <v>83</v>
      </c>
      <c r="CB567" t="s">
        <v>83</v>
      </c>
      <c r="CC567" t="s">
        <v>83</v>
      </c>
      <c r="CD567">
        <v>0</v>
      </c>
      <c r="CE567">
        <v>5</v>
      </c>
      <c r="CF567">
        <v>2010</v>
      </c>
      <c r="CG567" t="str">
        <f t="shared" si="62"/>
        <v>5/2010</v>
      </c>
      <c r="CH567" t="s">
        <v>110</v>
      </c>
      <c r="CI567" t="s">
        <v>111</v>
      </c>
      <c r="CJ567" s="1">
        <v>128000</v>
      </c>
    </row>
    <row r="568" spans="1:88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 t="str">
        <f t="shared" si="58"/>
        <v>2000's</v>
      </c>
      <c r="V568">
        <v>2007</v>
      </c>
      <c r="W568">
        <f t="shared" si="56"/>
        <v>2</v>
      </c>
      <c r="X568" t="str">
        <f t="shared" si="57"/>
        <v>Y</v>
      </c>
      <c r="Y568" t="str">
        <f t="shared" si="59"/>
        <v>Y</v>
      </c>
      <c r="Z568" t="str">
        <f t="shared" si="60"/>
        <v>Y</v>
      </c>
      <c r="AA568" t="str">
        <f t="shared" si="61"/>
        <v>Y</v>
      </c>
      <c r="AB568" t="s">
        <v>152</v>
      </c>
      <c r="AC568" t="s">
        <v>94</v>
      </c>
      <c r="AD568" t="s">
        <v>95</v>
      </c>
      <c r="AE568" t="s">
        <v>95</v>
      </c>
      <c r="AF568" t="s">
        <v>96</v>
      </c>
      <c r="AG568">
        <v>245</v>
      </c>
      <c r="AH568" t="s">
        <v>97</v>
      </c>
      <c r="AI568" t="s">
        <v>98</v>
      </c>
      <c r="AJ568" t="s">
        <v>99</v>
      </c>
      <c r="AK568" t="s">
        <v>97</v>
      </c>
      <c r="AL568" t="s">
        <v>97</v>
      </c>
      <c r="AM568" t="s">
        <v>100</v>
      </c>
      <c r="AN568" t="s">
        <v>102</v>
      </c>
      <c r="AO568">
        <v>0</v>
      </c>
      <c r="AP568" t="s">
        <v>102</v>
      </c>
      <c r="AQ568">
        <v>0</v>
      </c>
      <c r="AR568">
        <v>1122</v>
      </c>
      <c r="AS568">
        <v>1122</v>
      </c>
      <c r="AT568" t="s">
        <v>103</v>
      </c>
      <c r="AU568" t="s">
        <v>104</v>
      </c>
      <c r="AV568" t="s">
        <v>105</v>
      </c>
      <c r="AW568" t="s">
        <v>106</v>
      </c>
      <c r="AX568">
        <v>1134</v>
      </c>
      <c r="AY568">
        <v>1370</v>
      </c>
      <c r="AZ568">
        <v>0</v>
      </c>
      <c r="BA568">
        <v>2504</v>
      </c>
      <c r="BB568">
        <v>0</v>
      </c>
      <c r="BC568">
        <v>0</v>
      </c>
      <c r="BD568">
        <v>2</v>
      </c>
      <c r="BE568">
        <v>1</v>
      </c>
      <c r="BF568">
        <v>4</v>
      </c>
      <c r="BG568">
        <v>1</v>
      </c>
      <c r="BH568" t="s">
        <v>104</v>
      </c>
      <c r="BI568">
        <v>11</v>
      </c>
      <c r="BJ568" t="s">
        <v>107</v>
      </c>
      <c r="BK568">
        <v>1</v>
      </c>
      <c r="BL568" t="s">
        <v>97</v>
      </c>
      <c r="BM568" t="s">
        <v>156</v>
      </c>
      <c r="BN568">
        <v>2005</v>
      </c>
      <c r="BO568" t="s">
        <v>157</v>
      </c>
      <c r="BP568">
        <v>3</v>
      </c>
      <c r="BQ568">
        <v>656</v>
      </c>
      <c r="BR568" t="s">
        <v>98</v>
      </c>
      <c r="BS568" t="s">
        <v>98</v>
      </c>
      <c r="BT568" t="s">
        <v>105</v>
      </c>
      <c r="BU568">
        <v>144</v>
      </c>
      <c r="BV568">
        <v>39</v>
      </c>
      <c r="BW568">
        <v>0</v>
      </c>
      <c r="BX568">
        <v>0</v>
      </c>
      <c r="BY568">
        <v>0</v>
      </c>
      <c r="BZ568">
        <v>0</v>
      </c>
      <c r="CA568" t="s">
        <v>83</v>
      </c>
      <c r="CB568" t="s">
        <v>83</v>
      </c>
      <c r="CC568" t="s">
        <v>83</v>
      </c>
      <c r="CD568">
        <v>0</v>
      </c>
      <c r="CE568">
        <v>6</v>
      </c>
      <c r="CF568">
        <v>2008</v>
      </c>
      <c r="CG568" t="str">
        <f t="shared" si="62"/>
        <v>6/2008</v>
      </c>
      <c r="CH568" t="s">
        <v>110</v>
      </c>
      <c r="CI568" t="s">
        <v>111</v>
      </c>
      <c r="CJ568" s="1">
        <v>325000</v>
      </c>
    </row>
    <row r="569" spans="1:88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 t="str">
        <f t="shared" si="58"/>
        <v>2000's</v>
      </c>
      <c r="V569">
        <v>2004</v>
      </c>
      <c r="W569">
        <f t="shared" si="56"/>
        <v>0</v>
      </c>
      <c r="X569" t="str">
        <f t="shared" si="57"/>
        <v>N</v>
      </c>
      <c r="Y569" t="str">
        <f t="shared" si="59"/>
        <v>N</v>
      </c>
      <c r="Z569" t="str">
        <f t="shared" si="60"/>
        <v>Y</v>
      </c>
      <c r="AA569" t="str">
        <f t="shared" si="61"/>
        <v>Y</v>
      </c>
      <c r="AB569" t="s">
        <v>93</v>
      </c>
      <c r="AC569" t="s">
        <v>94</v>
      </c>
      <c r="AD569" t="s">
        <v>95</v>
      </c>
      <c r="AE569" t="s">
        <v>95</v>
      </c>
      <c r="AF569" t="s">
        <v>96</v>
      </c>
      <c r="AG569">
        <v>168</v>
      </c>
      <c r="AH569" t="s">
        <v>97</v>
      </c>
      <c r="AI569" t="s">
        <v>98</v>
      </c>
      <c r="AJ569" t="s">
        <v>99</v>
      </c>
      <c r="AK569" t="s">
        <v>97</v>
      </c>
      <c r="AL569" t="s">
        <v>98</v>
      </c>
      <c r="AM569" t="s">
        <v>100</v>
      </c>
      <c r="AN569" t="s">
        <v>101</v>
      </c>
      <c r="AO569">
        <v>2</v>
      </c>
      <c r="AP569" t="s">
        <v>102</v>
      </c>
      <c r="AQ569">
        <v>0</v>
      </c>
      <c r="AR569">
        <v>1515</v>
      </c>
      <c r="AS569">
        <v>1517</v>
      </c>
      <c r="AT569" t="s">
        <v>103</v>
      </c>
      <c r="AU569" t="s">
        <v>104</v>
      </c>
      <c r="AV569" t="s">
        <v>105</v>
      </c>
      <c r="AW569" t="s">
        <v>106</v>
      </c>
      <c r="AX569">
        <v>1535</v>
      </c>
      <c r="AY569">
        <v>0</v>
      </c>
      <c r="AZ569">
        <v>0</v>
      </c>
      <c r="BA569">
        <v>1535</v>
      </c>
      <c r="BB569">
        <v>0</v>
      </c>
      <c r="BC569">
        <v>0</v>
      </c>
      <c r="BD569">
        <v>2</v>
      </c>
      <c r="BE569">
        <v>0</v>
      </c>
      <c r="BF569">
        <v>3</v>
      </c>
      <c r="BG569">
        <v>1</v>
      </c>
      <c r="BH569" t="s">
        <v>97</v>
      </c>
      <c r="BI569">
        <v>7</v>
      </c>
      <c r="BJ569" t="s">
        <v>107</v>
      </c>
      <c r="BK569">
        <v>0</v>
      </c>
      <c r="BL569" t="s">
        <v>83</v>
      </c>
      <c r="BM569" t="s">
        <v>108</v>
      </c>
      <c r="BN569">
        <v>2004</v>
      </c>
      <c r="BO569" t="s">
        <v>109</v>
      </c>
      <c r="BP569">
        <v>2</v>
      </c>
      <c r="BQ569">
        <v>532</v>
      </c>
      <c r="BR569" t="s">
        <v>98</v>
      </c>
      <c r="BS569" t="s">
        <v>98</v>
      </c>
      <c r="BT569" t="s">
        <v>105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 t="s">
        <v>83</v>
      </c>
      <c r="CB569" t="s">
        <v>83</v>
      </c>
      <c r="CC569" t="s">
        <v>83</v>
      </c>
      <c r="CD569">
        <v>0</v>
      </c>
      <c r="CE569">
        <v>3</v>
      </c>
      <c r="CF569">
        <v>2010</v>
      </c>
      <c r="CG569" t="str">
        <f t="shared" si="62"/>
        <v>3/2010</v>
      </c>
      <c r="CH569" t="s">
        <v>110</v>
      </c>
      <c r="CI569" t="s">
        <v>111</v>
      </c>
      <c r="CJ569" s="1">
        <v>214000</v>
      </c>
    </row>
    <row r="570" spans="1:88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 t="str">
        <f t="shared" si="58"/>
        <v>80's</v>
      </c>
      <c r="V570">
        <v>2009</v>
      </c>
      <c r="W570">
        <f t="shared" si="56"/>
        <v>26</v>
      </c>
      <c r="X570" t="str">
        <f t="shared" si="57"/>
        <v>Y</v>
      </c>
      <c r="Y570" t="str">
        <f t="shared" si="59"/>
        <v>Y</v>
      </c>
      <c r="Z570" t="str">
        <f t="shared" si="60"/>
        <v>Y</v>
      </c>
      <c r="AA570" t="str">
        <f t="shared" si="61"/>
        <v>Y</v>
      </c>
      <c r="AB570" t="s">
        <v>93</v>
      </c>
      <c r="AC570" t="s">
        <v>94</v>
      </c>
      <c r="AD570" t="s">
        <v>124</v>
      </c>
      <c r="AE570" t="s">
        <v>124</v>
      </c>
      <c r="AF570" t="s">
        <v>117</v>
      </c>
      <c r="AG570">
        <v>0</v>
      </c>
      <c r="AH570" t="s">
        <v>97</v>
      </c>
      <c r="AI570" t="s">
        <v>98</v>
      </c>
      <c r="AJ570" t="s">
        <v>118</v>
      </c>
      <c r="AK570" t="s">
        <v>97</v>
      </c>
      <c r="AL570" t="s">
        <v>98</v>
      </c>
      <c r="AM570" t="s">
        <v>97</v>
      </c>
      <c r="AN570" t="s">
        <v>101</v>
      </c>
      <c r="AO570">
        <v>1441</v>
      </c>
      <c r="AP570" t="s">
        <v>102</v>
      </c>
      <c r="AQ570">
        <v>0</v>
      </c>
      <c r="AR570">
        <v>55</v>
      </c>
      <c r="AS570">
        <v>1496</v>
      </c>
      <c r="AT570" t="s">
        <v>103</v>
      </c>
      <c r="AU570" t="s">
        <v>104</v>
      </c>
      <c r="AV570" t="s">
        <v>105</v>
      </c>
      <c r="AW570" t="s">
        <v>106</v>
      </c>
      <c r="AX570">
        <v>1496</v>
      </c>
      <c r="AY570">
        <v>636</v>
      </c>
      <c r="AZ570">
        <v>0</v>
      </c>
      <c r="BA570">
        <v>2132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1</v>
      </c>
      <c r="BH570" t="s">
        <v>97</v>
      </c>
      <c r="BI570">
        <v>5</v>
      </c>
      <c r="BJ570" t="s">
        <v>224</v>
      </c>
      <c r="BK570">
        <v>1</v>
      </c>
      <c r="BL570" t="s">
        <v>97</v>
      </c>
      <c r="BM570" t="s">
        <v>156</v>
      </c>
      <c r="BN570">
        <v>1983</v>
      </c>
      <c r="BO570" t="s">
        <v>157</v>
      </c>
      <c r="BP570">
        <v>2</v>
      </c>
      <c r="BQ570">
        <v>612</v>
      </c>
      <c r="BR570" t="s">
        <v>97</v>
      </c>
      <c r="BS570" t="s">
        <v>98</v>
      </c>
      <c r="BT570" t="s">
        <v>105</v>
      </c>
      <c r="BU570">
        <v>349</v>
      </c>
      <c r="BV570">
        <v>40</v>
      </c>
      <c r="BW570">
        <v>0</v>
      </c>
      <c r="BX570">
        <v>0</v>
      </c>
      <c r="BY570">
        <v>0</v>
      </c>
      <c r="BZ570">
        <v>0</v>
      </c>
      <c r="CA570" t="s">
        <v>83</v>
      </c>
      <c r="CB570" t="s">
        <v>83</v>
      </c>
      <c r="CC570" t="s">
        <v>83</v>
      </c>
      <c r="CD570">
        <v>0</v>
      </c>
      <c r="CE570">
        <v>9</v>
      </c>
      <c r="CF570">
        <v>2009</v>
      </c>
      <c r="CG570" t="str">
        <f t="shared" si="62"/>
        <v>9/2009</v>
      </c>
      <c r="CH570" t="s">
        <v>110</v>
      </c>
      <c r="CI570" t="s">
        <v>111</v>
      </c>
      <c r="CJ570" s="1">
        <v>316600</v>
      </c>
    </row>
    <row r="571" spans="1:88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 t="str">
        <f t="shared" si="58"/>
        <v>70's</v>
      </c>
      <c r="V571">
        <v>1979</v>
      </c>
      <c r="W571">
        <f t="shared" si="56"/>
        <v>0</v>
      </c>
      <c r="X571" t="str">
        <f t="shared" si="57"/>
        <v>N</v>
      </c>
      <c r="Y571" t="str">
        <f t="shared" si="59"/>
        <v>N</v>
      </c>
      <c r="Z571" t="str">
        <f t="shared" si="60"/>
        <v>N</v>
      </c>
      <c r="AA571" t="str">
        <f t="shared" si="61"/>
        <v>N</v>
      </c>
      <c r="AB571" t="s">
        <v>93</v>
      </c>
      <c r="AC571" t="s">
        <v>94</v>
      </c>
      <c r="AD571" t="s">
        <v>116</v>
      </c>
      <c r="AE571" t="s">
        <v>116</v>
      </c>
      <c r="AF571" t="s">
        <v>117</v>
      </c>
      <c r="AG571">
        <v>0</v>
      </c>
      <c r="AH571" t="s">
        <v>98</v>
      </c>
      <c r="AI571" t="s">
        <v>98</v>
      </c>
      <c r="AJ571" t="s">
        <v>118</v>
      </c>
      <c r="AK571" t="s">
        <v>97</v>
      </c>
      <c r="AL571" t="s">
        <v>98</v>
      </c>
      <c r="AM571" t="s">
        <v>97</v>
      </c>
      <c r="AN571" t="s">
        <v>101</v>
      </c>
      <c r="AO571">
        <v>943</v>
      </c>
      <c r="AP571" t="s">
        <v>102</v>
      </c>
      <c r="AQ571">
        <v>0</v>
      </c>
      <c r="AR571">
        <v>0</v>
      </c>
      <c r="AS571">
        <v>943</v>
      </c>
      <c r="AT571" t="s">
        <v>103</v>
      </c>
      <c r="AU571" t="s">
        <v>98</v>
      </c>
      <c r="AV571" t="s">
        <v>105</v>
      </c>
      <c r="AW571" t="s">
        <v>106</v>
      </c>
      <c r="AX571">
        <v>943</v>
      </c>
      <c r="AY571">
        <v>0</v>
      </c>
      <c r="AZ571">
        <v>0</v>
      </c>
      <c r="BA571">
        <v>943</v>
      </c>
      <c r="BB571">
        <v>1</v>
      </c>
      <c r="BC571">
        <v>0</v>
      </c>
      <c r="BD571">
        <v>1</v>
      </c>
      <c r="BE571">
        <v>0</v>
      </c>
      <c r="BF571">
        <v>2</v>
      </c>
      <c r="BG571">
        <v>1</v>
      </c>
      <c r="BH571" t="s">
        <v>98</v>
      </c>
      <c r="BI571">
        <v>4</v>
      </c>
      <c r="BJ571" t="s">
        <v>107</v>
      </c>
      <c r="BK571">
        <v>2</v>
      </c>
      <c r="BL571" t="s">
        <v>98</v>
      </c>
      <c r="BM571" t="s">
        <v>127</v>
      </c>
      <c r="BN571">
        <v>1979</v>
      </c>
      <c r="BO571" t="s">
        <v>102</v>
      </c>
      <c r="BP571">
        <v>2</v>
      </c>
      <c r="BQ571">
        <v>600</v>
      </c>
      <c r="BR571" t="s">
        <v>98</v>
      </c>
      <c r="BS571" t="s">
        <v>98</v>
      </c>
      <c r="BT571" t="s">
        <v>105</v>
      </c>
      <c r="BU571">
        <v>42</v>
      </c>
      <c r="BV571">
        <v>0</v>
      </c>
      <c r="BW571">
        <v>0</v>
      </c>
      <c r="BX571">
        <v>0</v>
      </c>
      <c r="BY571">
        <v>0</v>
      </c>
      <c r="BZ571">
        <v>0</v>
      </c>
      <c r="CA571" t="s">
        <v>83</v>
      </c>
      <c r="CB571" t="s">
        <v>83</v>
      </c>
      <c r="CC571" t="s">
        <v>83</v>
      </c>
      <c r="CD571">
        <v>0</v>
      </c>
      <c r="CE571">
        <v>12</v>
      </c>
      <c r="CF571">
        <v>2006</v>
      </c>
      <c r="CG571" t="str">
        <f t="shared" si="62"/>
        <v>12/2006</v>
      </c>
      <c r="CH571" t="s">
        <v>110</v>
      </c>
      <c r="CI571" t="s">
        <v>111</v>
      </c>
      <c r="CJ571" s="1">
        <v>135960</v>
      </c>
    </row>
    <row r="572" spans="1:88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 t="str">
        <f t="shared" si="58"/>
        <v>60's</v>
      </c>
      <c r="V572">
        <v>1965</v>
      </c>
      <c r="W572">
        <f t="shared" si="56"/>
        <v>0</v>
      </c>
      <c r="X572" t="str">
        <f t="shared" si="57"/>
        <v>N</v>
      </c>
      <c r="Y572" t="str">
        <f t="shared" si="59"/>
        <v>N</v>
      </c>
      <c r="Z572" t="str">
        <f t="shared" si="60"/>
        <v>N</v>
      </c>
      <c r="AA572" t="str">
        <f t="shared" si="61"/>
        <v>N</v>
      </c>
      <c r="AB572" t="s">
        <v>93</v>
      </c>
      <c r="AC572" t="s">
        <v>94</v>
      </c>
      <c r="AD572" t="s">
        <v>140</v>
      </c>
      <c r="AE572" t="s">
        <v>140</v>
      </c>
      <c r="AF572" t="s">
        <v>96</v>
      </c>
      <c r="AG572">
        <v>108</v>
      </c>
      <c r="AH572" t="s">
        <v>98</v>
      </c>
      <c r="AI572" t="s">
        <v>98</v>
      </c>
      <c r="AJ572" t="s">
        <v>118</v>
      </c>
      <c r="AK572" t="s">
        <v>98</v>
      </c>
      <c r="AL572" t="s">
        <v>98</v>
      </c>
      <c r="AM572" t="s">
        <v>100</v>
      </c>
      <c r="AN572" t="s">
        <v>172</v>
      </c>
      <c r="AO572">
        <v>231</v>
      </c>
      <c r="AP572" t="s">
        <v>102</v>
      </c>
      <c r="AQ572">
        <v>0</v>
      </c>
      <c r="AR572">
        <v>1497</v>
      </c>
      <c r="AS572">
        <v>1728</v>
      </c>
      <c r="AT572" t="s">
        <v>103</v>
      </c>
      <c r="AU572" t="s">
        <v>98</v>
      </c>
      <c r="AV572" t="s">
        <v>105</v>
      </c>
      <c r="AW572" t="s">
        <v>106</v>
      </c>
      <c r="AX572">
        <v>1728</v>
      </c>
      <c r="AY572">
        <v>0</v>
      </c>
      <c r="AZ572">
        <v>0</v>
      </c>
      <c r="BA572">
        <v>1728</v>
      </c>
      <c r="BB572">
        <v>0</v>
      </c>
      <c r="BC572">
        <v>0</v>
      </c>
      <c r="BD572">
        <v>2</v>
      </c>
      <c r="BE572">
        <v>0</v>
      </c>
      <c r="BF572">
        <v>6</v>
      </c>
      <c r="BG572">
        <v>2</v>
      </c>
      <c r="BH572" t="s">
        <v>98</v>
      </c>
      <c r="BI572">
        <v>10</v>
      </c>
      <c r="BJ572" t="s">
        <v>107</v>
      </c>
      <c r="BK572">
        <v>0</v>
      </c>
      <c r="BL572" t="s">
        <v>83</v>
      </c>
      <c r="BM572" t="s">
        <v>127</v>
      </c>
      <c r="BN572">
        <v>1987</v>
      </c>
      <c r="BO572" t="s">
        <v>102</v>
      </c>
      <c r="BP572">
        <v>2</v>
      </c>
      <c r="BQ572">
        <v>576</v>
      </c>
      <c r="BR572" t="s">
        <v>98</v>
      </c>
      <c r="BS572" t="s">
        <v>98</v>
      </c>
      <c r="BT572" t="s">
        <v>105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 t="s">
        <v>83</v>
      </c>
      <c r="CB572" t="s">
        <v>83</v>
      </c>
      <c r="CC572" t="s">
        <v>83</v>
      </c>
      <c r="CD572">
        <v>0</v>
      </c>
      <c r="CE572">
        <v>11</v>
      </c>
      <c r="CF572">
        <v>2008</v>
      </c>
      <c r="CG572" t="str">
        <f t="shared" si="62"/>
        <v>11/2008</v>
      </c>
      <c r="CH572" t="s">
        <v>110</v>
      </c>
      <c r="CI572" t="s">
        <v>111</v>
      </c>
      <c r="CJ572" s="1">
        <v>142600</v>
      </c>
    </row>
    <row r="573" spans="1:88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 t="str">
        <f t="shared" si="58"/>
        <v>50's</v>
      </c>
      <c r="V573">
        <v>1959</v>
      </c>
      <c r="W573">
        <f t="shared" si="56"/>
        <v>0</v>
      </c>
      <c r="X573" t="str">
        <f t="shared" si="57"/>
        <v>N</v>
      </c>
      <c r="Y573" t="str">
        <f t="shared" si="59"/>
        <v>N</v>
      </c>
      <c r="Z573" t="str">
        <f t="shared" si="60"/>
        <v>N</v>
      </c>
      <c r="AA573" t="str">
        <f t="shared" si="61"/>
        <v>N</v>
      </c>
      <c r="AB573" t="s">
        <v>93</v>
      </c>
      <c r="AC573" t="s">
        <v>94</v>
      </c>
      <c r="AD573" t="s">
        <v>155</v>
      </c>
      <c r="AE573" t="s">
        <v>125</v>
      </c>
      <c r="AF573" t="s">
        <v>96</v>
      </c>
      <c r="AG573">
        <v>207</v>
      </c>
      <c r="AH573" t="s">
        <v>98</v>
      </c>
      <c r="AI573" t="s">
        <v>98</v>
      </c>
      <c r="AJ573" t="s">
        <v>118</v>
      </c>
      <c r="AK573" t="s">
        <v>98</v>
      </c>
      <c r="AL573" t="s">
        <v>98</v>
      </c>
      <c r="AM573" t="s">
        <v>100</v>
      </c>
      <c r="AN573" t="s">
        <v>141</v>
      </c>
      <c r="AO573">
        <v>414</v>
      </c>
      <c r="AP573" t="s">
        <v>102</v>
      </c>
      <c r="AQ573">
        <v>0</v>
      </c>
      <c r="AR573">
        <v>450</v>
      </c>
      <c r="AS573">
        <v>864</v>
      </c>
      <c r="AT573" t="s">
        <v>103</v>
      </c>
      <c r="AU573" t="s">
        <v>104</v>
      </c>
      <c r="AV573" t="s">
        <v>105</v>
      </c>
      <c r="AW573" t="s">
        <v>106</v>
      </c>
      <c r="AX573">
        <v>864</v>
      </c>
      <c r="AY573">
        <v>0</v>
      </c>
      <c r="AZ573">
        <v>0</v>
      </c>
      <c r="BA573">
        <v>864</v>
      </c>
      <c r="BB573">
        <v>1</v>
      </c>
      <c r="BC573">
        <v>0</v>
      </c>
      <c r="BD573">
        <v>1</v>
      </c>
      <c r="BE573">
        <v>0</v>
      </c>
      <c r="BF573">
        <v>2</v>
      </c>
      <c r="BG573">
        <v>1</v>
      </c>
      <c r="BH573" t="s">
        <v>97</v>
      </c>
      <c r="BI573">
        <v>4</v>
      </c>
      <c r="BJ573" t="s">
        <v>107</v>
      </c>
      <c r="BK573">
        <v>0</v>
      </c>
      <c r="BL573" t="s">
        <v>83</v>
      </c>
      <c r="BM573" t="s">
        <v>108</v>
      </c>
      <c r="BN573">
        <v>1959</v>
      </c>
      <c r="BO573" t="s">
        <v>102</v>
      </c>
      <c r="BP573">
        <v>1</v>
      </c>
      <c r="BQ573">
        <v>288</v>
      </c>
      <c r="BR573" t="s">
        <v>98</v>
      </c>
      <c r="BS573" t="s">
        <v>98</v>
      </c>
      <c r="BT573" t="s">
        <v>105</v>
      </c>
      <c r="BU573">
        <v>168</v>
      </c>
      <c r="BV573">
        <v>0</v>
      </c>
      <c r="BW573">
        <v>0</v>
      </c>
      <c r="BX573">
        <v>0</v>
      </c>
      <c r="BY573">
        <v>0</v>
      </c>
      <c r="BZ573">
        <v>0</v>
      </c>
      <c r="CA573" t="s">
        <v>83</v>
      </c>
      <c r="CB573" t="s">
        <v>83</v>
      </c>
      <c r="CC573" t="s">
        <v>83</v>
      </c>
      <c r="CD573">
        <v>0</v>
      </c>
      <c r="CE573">
        <v>10</v>
      </c>
      <c r="CF573">
        <v>2006</v>
      </c>
      <c r="CG573" t="str">
        <f t="shared" si="62"/>
        <v>10/2006</v>
      </c>
      <c r="CH573" t="s">
        <v>110</v>
      </c>
      <c r="CI573" t="s">
        <v>128</v>
      </c>
      <c r="CJ573" s="1">
        <v>120000</v>
      </c>
    </row>
    <row r="574" spans="1:88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 t="str">
        <f t="shared" si="58"/>
        <v>2000's</v>
      </c>
      <c r="V574">
        <v>2009</v>
      </c>
      <c r="W574">
        <f t="shared" si="56"/>
        <v>0</v>
      </c>
      <c r="X574" t="str">
        <f t="shared" si="57"/>
        <v>N</v>
      </c>
      <c r="Y574" t="str">
        <f t="shared" si="59"/>
        <v>Y</v>
      </c>
      <c r="Z574" t="str">
        <f t="shared" si="60"/>
        <v>Y</v>
      </c>
      <c r="AA574" t="str">
        <f t="shared" si="61"/>
        <v>Y</v>
      </c>
      <c r="AB574" t="s">
        <v>93</v>
      </c>
      <c r="AC574" t="s">
        <v>94</v>
      </c>
      <c r="AD574" t="s">
        <v>95</v>
      </c>
      <c r="AE574" t="s">
        <v>95</v>
      </c>
      <c r="AF574" t="s">
        <v>117</v>
      </c>
      <c r="AG574">
        <v>0</v>
      </c>
      <c r="AH574" t="s">
        <v>98</v>
      </c>
      <c r="AI574" t="s">
        <v>98</v>
      </c>
      <c r="AJ574" t="s">
        <v>99</v>
      </c>
      <c r="AK574" t="s">
        <v>104</v>
      </c>
      <c r="AL574" t="s">
        <v>98</v>
      </c>
      <c r="AM574" t="s">
        <v>130</v>
      </c>
      <c r="AN574" t="s">
        <v>102</v>
      </c>
      <c r="AO574">
        <v>0</v>
      </c>
      <c r="AP574" t="s">
        <v>102</v>
      </c>
      <c r="AQ574">
        <v>0</v>
      </c>
      <c r="AR574">
        <v>846</v>
      </c>
      <c r="AS574">
        <v>846</v>
      </c>
      <c r="AT574" t="s">
        <v>103</v>
      </c>
      <c r="AU574" t="s">
        <v>97</v>
      </c>
      <c r="AV574" t="s">
        <v>105</v>
      </c>
      <c r="AW574" t="s">
        <v>106</v>
      </c>
      <c r="AX574">
        <v>846</v>
      </c>
      <c r="AY574">
        <v>846</v>
      </c>
      <c r="AZ574">
        <v>0</v>
      </c>
      <c r="BA574">
        <v>1692</v>
      </c>
      <c r="BB574">
        <v>0</v>
      </c>
      <c r="BC574">
        <v>0</v>
      </c>
      <c r="BD574">
        <v>2</v>
      </c>
      <c r="BE574">
        <v>1</v>
      </c>
      <c r="BF574">
        <v>3</v>
      </c>
      <c r="BG574">
        <v>1</v>
      </c>
      <c r="BH574" t="s">
        <v>97</v>
      </c>
      <c r="BI574">
        <v>6</v>
      </c>
      <c r="BJ574" t="s">
        <v>107</v>
      </c>
      <c r="BK574">
        <v>0</v>
      </c>
      <c r="BL574" t="s">
        <v>83</v>
      </c>
      <c r="BM574" t="s">
        <v>108</v>
      </c>
      <c r="BN574">
        <v>2009</v>
      </c>
      <c r="BO574" t="s">
        <v>109</v>
      </c>
      <c r="BP574">
        <v>2</v>
      </c>
      <c r="BQ574">
        <v>650</v>
      </c>
      <c r="BR574" t="s">
        <v>98</v>
      </c>
      <c r="BS574" t="s">
        <v>98</v>
      </c>
      <c r="BT574" t="s">
        <v>105</v>
      </c>
      <c r="BU574">
        <v>208</v>
      </c>
      <c r="BV574">
        <v>114</v>
      </c>
      <c r="BW574">
        <v>0</v>
      </c>
      <c r="BX574">
        <v>0</v>
      </c>
      <c r="BY574">
        <v>0</v>
      </c>
      <c r="BZ574">
        <v>0</v>
      </c>
      <c r="CA574" t="s">
        <v>83</v>
      </c>
      <c r="CB574" t="s">
        <v>83</v>
      </c>
      <c r="CC574" t="s">
        <v>83</v>
      </c>
      <c r="CD574">
        <v>0</v>
      </c>
      <c r="CE574">
        <v>7</v>
      </c>
      <c r="CF574">
        <v>2009</v>
      </c>
      <c r="CG574" t="str">
        <f t="shared" si="62"/>
        <v>7/2009</v>
      </c>
      <c r="CH574" t="s">
        <v>158</v>
      </c>
      <c r="CI574" t="s">
        <v>159</v>
      </c>
      <c r="CJ574" s="1">
        <v>224500</v>
      </c>
    </row>
    <row r="575" spans="1:88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 t="str">
        <f t="shared" si="58"/>
        <v>2000's</v>
      </c>
      <c r="V575">
        <v>2000</v>
      </c>
      <c r="W575">
        <f t="shared" si="56"/>
        <v>0</v>
      </c>
      <c r="X575" t="str">
        <f t="shared" si="57"/>
        <v>N</v>
      </c>
      <c r="Y575" t="str">
        <f t="shared" si="59"/>
        <v>N</v>
      </c>
      <c r="Z575" t="str">
        <f t="shared" si="60"/>
        <v>Y</v>
      </c>
      <c r="AA575" t="str">
        <f t="shared" si="61"/>
        <v>Y</v>
      </c>
      <c r="AB575" t="s">
        <v>93</v>
      </c>
      <c r="AC575" t="s">
        <v>94</v>
      </c>
      <c r="AD575" t="s">
        <v>95</v>
      </c>
      <c r="AE575" t="s">
        <v>95</v>
      </c>
      <c r="AF575" t="s">
        <v>117</v>
      </c>
      <c r="AG575">
        <v>0</v>
      </c>
      <c r="AH575" t="s">
        <v>98</v>
      </c>
      <c r="AI575" t="s">
        <v>98</v>
      </c>
      <c r="AJ575" t="s">
        <v>99</v>
      </c>
      <c r="AK575" t="s">
        <v>97</v>
      </c>
      <c r="AL575" t="s">
        <v>98</v>
      </c>
      <c r="AM575" t="s">
        <v>100</v>
      </c>
      <c r="AN575" t="s">
        <v>102</v>
      </c>
      <c r="AO575">
        <v>0</v>
      </c>
      <c r="AP575" t="s">
        <v>102</v>
      </c>
      <c r="AQ575">
        <v>0</v>
      </c>
      <c r="AR575">
        <v>384</v>
      </c>
      <c r="AS575">
        <v>384</v>
      </c>
      <c r="AT575" t="s">
        <v>103</v>
      </c>
      <c r="AU575" t="s">
        <v>104</v>
      </c>
      <c r="AV575" t="s">
        <v>105</v>
      </c>
      <c r="AW575" t="s">
        <v>106</v>
      </c>
      <c r="AX575">
        <v>774</v>
      </c>
      <c r="AY575">
        <v>656</v>
      </c>
      <c r="AZ575">
        <v>0</v>
      </c>
      <c r="BA575">
        <v>1430</v>
      </c>
      <c r="BB575">
        <v>0</v>
      </c>
      <c r="BC575">
        <v>0</v>
      </c>
      <c r="BD575">
        <v>2</v>
      </c>
      <c r="BE575">
        <v>1</v>
      </c>
      <c r="BF575">
        <v>3</v>
      </c>
      <c r="BG575">
        <v>1</v>
      </c>
      <c r="BH575" t="s">
        <v>98</v>
      </c>
      <c r="BI575">
        <v>8</v>
      </c>
      <c r="BJ575" t="s">
        <v>107</v>
      </c>
      <c r="BK575">
        <v>1</v>
      </c>
      <c r="BL575" t="s">
        <v>98</v>
      </c>
      <c r="BM575" t="s">
        <v>156</v>
      </c>
      <c r="BN575">
        <v>2000</v>
      </c>
      <c r="BO575" t="s">
        <v>109</v>
      </c>
      <c r="BP575">
        <v>2</v>
      </c>
      <c r="BQ575">
        <v>400</v>
      </c>
      <c r="BR575" t="s">
        <v>98</v>
      </c>
      <c r="BS575" t="s">
        <v>98</v>
      </c>
      <c r="BT575" t="s">
        <v>105</v>
      </c>
      <c r="BU575">
        <v>100</v>
      </c>
      <c r="BV575">
        <v>0</v>
      </c>
      <c r="BW575">
        <v>0</v>
      </c>
      <c r="BX575">
        <v>0</v>
      </c>
      <c r="BY575">
        <v>0</v>
      </c>
      <c r="BZ575">
        <v>0</v>
      </c>
      <c r="CA575" t="s">
        <v>83</v>
      </c>
      <c r="CB575" t="s">
        <v>83</v>
      </c>
      <c r="CC575" t="s">
        <v>83</v>
      </c>
      <c r="CD575">
        <v>0</v>
      </c>
      <c r="CE575">
        <v>12</v>
      </c>
      <c r="CF575">
        <v>2007</v>
      </c>
      <c r="CG575" t="str">
        <f t="shared" si="62"/>
        <v>12/2007</v>
      </c>
      <c r="CH575" t="s">
        <v>110</v>
      </c>
      <c r="CI575" t="s">
        <v>111</v>
      </c>
      <c r="CJ575" s="1">
        <v>170000</v>
      </c>
    </row>
    <row r="576" spans="1:88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 t="str">
        <f t="shared" si="58"/>
        <v>70's</v>
      </c>
      <c r="V576">
        <v>2005</v>
      </c>
      <c r="W576">
        <f t="shared" si="56"/>
        <v>34</v>
      </c>
      <c r="X576" t="str">
        <f t="shared" si="57"/>
        <v>Y</v>
      </c>
      <c r="Y576" t="str">
        <f t="shared" si="59"/>
        <v>Y</v>
      </c>
      <c r="Z576" t="str">
        <f t="shared" si="60"/>
        <v>Y</v>
      </c>
      <c r="AA576" t="str">
        <f t="shared" si="61"/>
        <v>Y</v>
      </c>
      <c r="AB576" t="s">
        <v>184</v>
      </c>
      <c r="AC576" t="s">
        <v>94</v>
      </c>
      <c r="AD576" t="s">
        <v>116</v>
      </c>
      <c r="AE576" t="s">
        <v>236</v>
      </c>
      <c r="AF576" t="s">
        <v>96</v>
      </c>
      <c r="AG576">
        <v>82</v>
      </c>
      <c r="AH576" t="s">
        <v>98</v>
      </c>
      <c r="AI576" t="s">
        <v>98</v>
      </c>
      <c r="AJ576" t="s">
        <v>118</v>
      </c>
      <c r="AK576" t="s">
        <v>98</v>
      </c>
      <c r="AL576" t="s">
        <v>98</v>
      </c>
      <c r="AM576" t="s">
        <v>130</v>
      </c>
      <c r="AN576" t="s">
        <v>119</v>
      </c>
      <c r="AO576">
        <v>349</v>
      </c>
      <c r="AP576" t="s">
        <v>102</v>
      </c>
      <c r="AQ576">
        <v>0</v>
      </c>
      <c r="AR576">
        <v>23</v>
      </c>
      <c r="AS576">
        <v>372</v>
      </c>
      <c r="AT576" t="s">
        <v>103</v>
      </c>
      <c r="AU576" t="s">
        <v>98</v>
      </c>
      <c r="AV576" t="s">
        <v>105</v>
      </c>
      <c r="AW576" t="s">
        <v>106</v>
      </c>
      <c r="AX576">
        <v>576</v>
      </c>
      <c r="AY576">
        <v>533</v>
      </c>
      <c r="AZ576">
        <v>0</v>
      </c>
      <c r="BA576">
        <v>1109</v>
      </c>
      <c r="BB576">
        <v>0</v>
      </c>
      <c r="BC576">
        <v>1</v>
      </c>
      <c r="BD576">
        <v>1</v>
      </c>
      <c r="BE576">
        <v>0</v>
      </c>
      <c r="BF576">
        <v>3</v>
      </c>
      <c r="BG576">
        <v>1</v>
      </c>
      <c r="BH576" t="s">
        <v>98</v>
      </c>
      <c r="BI576">
        <v>5</v>
      </c>
      <c r="BJ576" t="s">
        <v>107</v>
      </c>
      <c r="BK576">
        <v>0</v>
      </c>
      <c r="BL576" t="s">
        <v>83</v>
      </c>
      <c r="BM576" t="s">
        <v>156</v>
      </c>
      <c r="BN576">
        <v>1971</v>
      </c>
      <c r="BO576" t="s">
        <v>102</v>
      </c>
      <c r="BP576">
        <v>1</v>
      </c>
      <c r="BQ576">
        <v>288</v>
      </c>
      <c r="BR576" t="s">
        <v>98</v>
      </c>
      <c r="BS576" t="s">
        <v>98</v>
      </c>
      <c r="BT576" t="s">
        <v>105</v>
      </c>
      <c r="BU576">
        <v>35</v>
      </c>
      <c r="BV576">
        <v>0</v>
      </c>
      <c r="BW576">
        <v>0</v>
      </c>
      <c r="BX576">
        <v>0</v>
      </c>
      <c r="BY576">
        <v>0</v>
      </c>
      <c r="BZ576">
        <v>0</v>
      </c>
      <c r="CA576" t="s">
        <v>83</v>
      </c>
      <c r="CB576" t="s">
        <v>163</v>
      </c>
      <c r="CC576" t="s">
        <v>83</v>
      </c>
      <c r="CD576">
        <v>0</v>
      </c>
      <c r="CE576">
        <v>12</v>
      </c>
      <c r="CF576">
        <v>2007</v>
      </c>
      <c r="CG576" t="str">
        <f t="shared" si="62"/>
        <v>12/2007</v>
      </c>
      <c r="CH576" t="s">
        <v>110</v>
      </c>
      <c r="CI576" t="s">
        <v>111</v>
      </c>
      <c r="CJ576" s="1">
        <v>139000</v>
      </c>
    </row>
    <row r="577" spans="1:88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 t="str">
        <f t="shared" si="58"/>
        <v>40's</v>
      </c>
      <c r="V577">
        <v>1950</v>
      </c>
      <c r="W577">
        <f t="shared" si="56"/>
        <v>3</v>
      </c>
      <c r="X577" t="str">
        <f t="shared" si="57"/>
        <v>Y</v>
      </c>
      <c r="Y577" t="str">
        <f t="shared" si="59"/>
        <v>N</v>
      </c>
      <c r="Z577" t="str">
        <f t="shared" si="60"/>
        <v>N</v>
      </c>
      <c r="AA577" t="str">
        <f t="shared" si="61"/>
        <v>N</v>
      </c>
      <c r="AB577" t="s">
        <v>93</v>
      </c>
      <c r="AC577" t="s">
        <v>94</v>
      </c>
      <c r="AD577" t="s">
        <v>116</v>
      </c>
      <c r="AE577" t="s">
        <v>116</v>
      </c>
      <c r="AF577" t="s">
        <v>117</v>
      </c>
      <c r="AG577">
        <v>0</v>
      </c>
      <c r="AH577" t="s">
        <v>98</v>
      </c>
      <c r="AI577" t="s">
        <v>98</v>
      </c>
      <c r="AJ577" t="s">
        <v>118</v>
      </c>
      <c r="AK577" t="s">
        <v>98</v>
      </c>
      <c r="AL577" t="s">
        <v>98</v>
      </c>
      <c r="AM577" t="s">
        <v>100</v>
      </c>
      <c r="AN577" t="s">
        <v>153</v>
      </c>
      <c r="AO577">
        <v>442</v>
      </c>
      <c r="AP577" t="s">
        <v>102</v>
      </c>
      <c r="AQ577">
        <v>0</v>
      </c>
      <c r="AR577">
        <v>390</v>
      </c>
      <c r="AS577">
        <v>832</v>
      </c>
      <c r="AT577" t="s">
        <v>103</v>
      </c>
      <c r="AU577" t="s">
        <v>98</v>
      </c>
      <c r="AV577" t="s">
        <v>105</v>
      </c>
      <c r="AW577" t="s">
        <v>106</v>
      </c>
      <c r="AX577">
        <v>832</v>
      </c>
      <c r="AY577">
        <v>384</v>
      </c>
      <c r="AZ577">
        <v>0</v>
      </c>
      <c r="BA577">
        <v>1216</v>
      </c>
      <c r="BB577">
        <v>0</v>
      </c>
      <c r="BC577">
        <v>0</v>
      </c>
      <c r="BD577">
        <v>1</v>
      </c>
      <c r="BE577">
        <v>0</v>
      </c>
      <c r="BF577">
        <v>2</v>
      </c>
      <c r="BG577">
        <v>1</v>
      </c>
      <c r="BH577" t="s">
        <v>98</v>
      </c>
      <c r="BI577">
        <v>6</v>
      </c>
      <c r="BJ577" t="s">
        <v>107</v>
      </c>
      <c r="BK577">
        <v>0</v>
      </c>
      <c r="BL577" t="s">
        <v>83</v>
      </c>
      <c r="BM577" t="s">
        <v>127</v>
      </c>
      <c r="BN577">
        <v>1947</v>
      </c>
      <c r="BO577" t="s">
        <v>102</v>
      </c>
      <c r="BP577">
        <v>1</v>
      </c>
      <c r="BQ577">
        <v>336</v>
      </c>
      <c r="BR577" t="s">
        <v>98</v>
      </c>
      <c r="BS577" t="s">
        <v>98</v>
      </c>
      <c r="BT577" t="s">
        <v>105</v>
      </c>
      <c r="BU577">
        <v>158</v>
      </c>
      <c r="BV577">
        <v>0</v>
      </c>
      <c r="BW577">
        <v>102</v>
      </c>
      <c r="BX577">
        <v>0</v>
      </c>
      <c r="BY577">
        <v>0</v>
      </c>
      <c r="BZ577">
        <v>0</v>
      </c>
      <c r="CA577" t="s">
        <v>83</v>
      </c>
      <c r="CB577" t="s">
        <v>83</v>
      </c>
      <c r="CC577" t="s">
        <v>83</v>
      </c>
      <c r="CD577">
        <v>0</v>
      </c>
      <c r="CE577">
        <v>10</v>
      </c>
      <c r="CF577">
        <v>2008</v>
      </c>
      <c r="CG577" t="str">
        <f t="shared" si="62"/>
        <v>10/2008</v>
      </c>
      <c r="CH577" t="s">
        <v>173</v>
      </c>
      <c r="CI577" t="s">
        <v>128</v>
      </c>
      <c r="CJ577" s="1">
        <v>118500</v>
      </c>
    </row>
    <row r="578" spans="1:88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 t="str">
        <f t="shared" si="58"/>
        <v>20's</v>
      </c>
      <c r="V578">
        <v>1950</v>
      </c>
      <c r="W578">
        <f t="shared" ref="W578:W641" si="63">V578-T578</f>
        <v>22</v>
      </c>
      <c r="X578" t="str">
        <f t="shared" ref="X578:X641" si="64">IF($W578&gt;0, "Y", "N")</f>
        <v>Y</v>
      </c>
      <c r="Y578" t="str">
        <f t="shared" si="59"/>
        <v>N</v>
      </c>
      <c r="Z578" t="str">
        <f t="shared" si="60"/>
        <v>N</v>
      </c>
      <c r="AA578" t="str">
        <f t="shared" si="61"/>
        <v>N</v>
      </c>
      <c r="AB578" t="s">
        <v>93</v>
      </c>
      <c r="AC578" t="s">
        <v>94</v>
      </c>
      <c r="AD578" t="s">
        <v>124</v>
      </c>
      <c r="AE578" t="s">
        <v>124</v>
      </c>
      <c r="AF578" t="s">
        <v>117</v>
      </c>
      <c r="AG578">
        <v>0</v>
      </c>
      <c r="AH578" t="s">
        <v>98</v>
      </c>
      <c r="AI578" t="s">
        <v>98</v>
      </c>
      <c r="AJ578" t="s">
        <v>126</v>
      </c>
      <c r="AK578" t="s">
        <v>98</v>
      </c>
      <c r="AL578" t="s">
        <v>98</v>
      </c>
      <c r="AM578" t="s">
        <v>100</v>
      </c>
      <c r="AN578" t="s">
        <v>102</v>
      </c>
      <c r="AO578">
        <v>0</v>
      </c>
      <c r="AP578" t="s">
        <v>102</v>
      </c>
      <c r="AQ578">
        <v>0</v>
      </c>
      <c r="AR578">
        <v>861</v>
      </c>
      <c r="AS578">
        <v>861</v>
      </c>
      <c r="AT578" t="s">
        <v>103</v>
      </c>
      <c r="AU578" t="s">
        <v>97</v>
      </c>
      <c r="AV578" t="s">
        <v>105</v>
      </c>
      <c r="AW578" t="s">
        <v>106</v>
      </c>
      <c r="AX578">
        <v>877</v>
      </c>
      <c r="AY578">
        <v>600</v>
      </c>
      <c r="AZ578">
        <v>0</v>
      </c>
      <c r="BA578">
        <v>1477</v>
      </c>
      <c r="BB578">
        <v>0</v>
      </c>
      <c r="BC578">
        <v>1</v>
      </c>
      <c r="BD578">
        <v>2</v>
      </c>
      <c r="BE578">
        <v>0</v>
      </c>
      <c r="BF578">
        <v>3</v>
      </c>
      <c r="BG578">
        <v>1</v>
      </c>
      <c r="BH578" t="s">
        <v>98</v>
      </c>
      <c r="BI578">
        <v>6</v>
      </c>
      <c r="BJ578" t="s">
        <v>107</v>
      </c>
      <c r="BK578">
        <v>1</v>
      </c>
      <c r="BL578" t="s">
        <v>97</v>
      </c>
      <c r="BM578" t="s">
        <v>127</v>
      </c>
      <c r="BN578">
        <v>1928</v>
      </c>
      <c r="BO578" t="s">
        <v>102</v>
      </c>
      <c r="BP578">
        <v>1</v>
      </c>
      <c r="BQ578">
        <v>216</v>
      </c>
      <c r="BR578" t="s">
        <v>98</v>
      </c>
      <c r="BS578" t="s">
        <v>98</v>
      </c>
      <c r="BT578" t="s">
        <v>105</v>
      </c>
      <c r="BU578">
        <v>0</v>
      </c>
      <c r="BV578">
        <v>50</v>
      </c>
      <c r="BW578">
        <v>0</v>
      </c>
      <c r="BX578">
        <v>0</v>
      </c>
      <c r="BY578">
        <v>0</v>
      </c>
      <c r="BZ578">
        <v>0</v>
      </c>
      <c r="CA578" t="s">
        <v>83</v>
      </c>
      <c r="CB578" t="s">
        <v>83</v>
      </c>
      <c r="CC578" t="s">
        <v>83</v>
      </c>
      <c r="CD578">
        <v>0</v>
      </c>
      <c r="CE578">
        <v>8</v>
      </c>
      <c r="CF578">
        <v>2009</v>
      </c>
      <c r="CG578" t="str">
        <f t="shared" si="62"/>
        <v>8/2009</v>
      </c>
      <c r="CH578" t="s">
        <v>110</v>
      </c>
      <c r="CI578" t="s">
        <v>111</v>
      </c>
      <c r="CJ578" s="1">
        <v>145000</v>
      </c>
    </row>
    <row r="579" spans="1:88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 t="str">
        <f t="shared" ref="U579:U642" si="65">IF($T579&gt;=2010, "2010's", IF($T579&gt;=2000, "2000's", IF($T579&gt;=1990, "90's", IF($T579&gt;=1980, "80's", IF($T579&gt;=1970, "70's", IF($T579&gt;=1960, "60's", IF($T579&gt;=1950, "50's", IF($T579&gt;=1940, "40's", IF($T579&gt;=1930, "30's", IF($T579&gt;=1920, "20's", IF($T579&gt;1910, "10's", IF($T579&gt;=1900, "1900's", IF($T579&gt;=1890, "1890's", IF($T579&gt;=1880, "1880's", "1870's"))))))))))))))</f>
        <v>60's</v>
      </c>
      <c r="V579">
        <v>1966</v>
      </c>
      <c r="W579">
        <f t="shared" si="63"/>
        <v>0</v>
      </c>
      <c r="X579" t="str">
        <f t="shared" si="64"/>
        <v>N</v>
      </c>
      <c r="Y579" t="str">
        <f t="shared" ref="Y579:Y642" si="66">IF($V579&gt;2004, "Y", "N")</f>
        <v>N</v>
      </c>
      <c r="Z579" t="str">
        <f t="shared" ref="Z579:Z642" si="67">IF($V579&gt;1999, "Y", "N")</f>
        <v>N</v>
      </c>
      <c r="AA579" t="str">
        <f t="shared" ref="AA579:AA642" si="68">IF($V579&gt;1994, "Y", "N")</f>
        <v>N</v>
      </c>
      <c r="AB579" t="s">
        <v>93</v>
      </c>
      <c r="AC579" t="s">
        <v>94</v>
      </c>
      <c r="AD579" t="s">
        <v>95</v>
      </c>
      <c r="AE579" t="s">
        <v>95</v>
      </c>
      <c r="AF579" t="s">
        <v>96</v>
      </c>
      <c r="AG579">
        <v>97</v>
      </c>
      <c r="AH579" t="s">
        <v>98</v>
      </c>
      <c r="AI579" t="s">
        <v>98</v>
      </c>
      <c r="AJ579" t="s">
        <v>118</v>
      </c>
      <c r="AK579" t="s">
        <v>98</v>
      </c>
      <c r="AL579" t="s">
        <v>98</v>
      </c>
      <c r="AM579" t="s">
        <v>130</v>
      </c>
      <c r="AN579" t="s">
        <v>172</v>
      </c>
      <c r="AO579">
        <v>328</v>
      </c>
      <c r="AP579" t="s">
        <v>119</v>
      </c>
      <c r="AQ579">
        <v>551</v>
      </c>
      <c r="AR579">
        <v>285</v>
      </c>
      <c r="AS579">
        <v>1164</v>
      </c>
      <c r="AT579" t="s">
        <v>103</v>
      </c>
      <c r="AU579" t="s">
        <v>104</v>
      </c>
      <c r="AV579" t="s">
        <v>105</v>
      </c>
      <c r="AW579" t="s">
        <v>106</v>
      </c>
      <c r="AX579">
        <v>1320</v>
      </c>
      <c r="AY579">
        <v>0</v>
      </c>
      <c r="AZ579">
        <v>0</v>
      </c>
      <c r="BA579">
        <v>1320</v>
      </c>
      <c r="BB579">
        <v>1</v>
      </c>
      <c r="BC579">
        <v>0</v>
      </c>
      <c r="BD579">
        <v>1</v>
      </c>
      <c r="BE579">
        <v>0</v>
      </c>
      <c r="BF579">
        <v>3</v>
      </c>
      <c r="BG579">
        <v>1</v>
      </c>
      <c r="BH579" t="s">
        <v>98</v>
      </c>
      <c r="BI579">
        <v>6</v>
      </c>
      <c r="BJ579" t="s">
        <v>107</v>
      </c>
      <c r="BK579">
        <v>2</v>
      </c>
      <c r="BL579" t="s">
        <v>147</v>
      </c>
      <c r="BM579" t="s">
        <v>108</v>
      </c>
      <c r="BN579">
        <v>1966</v>
      </c>
      <c r="BO579" t="s">
        <v>109</v>
      </c>
      <c r="BP579">
        <v>2</v>
      </c>
      <c r="BQ579">
        <v>564</v>
      </c>
      <c r="BR579" t="s">
        <v>98</v>
      </c>
      <c r="BS579" t="s">
        <v>98</v>
      </c>
      <c r="BT579" t="s">
        <v>105</v>
      </c>
      <c r="BU579">
        <v>160</v>
      </c>
      <c r="BV579">
        <v>68</v>
      </c>
      <c r="BW579">
        <v>240</v>
      </c>
      <c r="BX579">
        <v>0</v>
      </c>
      <c r="BY579">
        <v>0</v>
      </c>
      <c r="BZ579">
        <v>0</v>
      </c>
      <c r="CA579" t="s">
        <v>83</v>
      </c>
      <c r="CB579" t="s">
        <v>83</v>
      </c>
      <c r="CC579" t="s">
        <v>83</v>
      </c>
      <c r="CD579">
        <v>0</v>
      </c>
      <c r="CE579">
        <v>5</v>
      </c>
      <c r="CF579">
        <v>2006</v>
      </c>
      <c r="CG579" t="str">
        <f t="shared" ref="CG579:CG642" si="69">_xlfn.CONCAT(CE579, "/",CF579)</f>
        <v>5/2006</v>
      </c>
      <c r="CH579" t="s">
        <v>110</v>
      </c>
      <c r="CI579" t="s">
        <v>128</v>
      </c>
      <c r="CJ579" s="1">
        <v>164500</v>
      </c>
    </row>
    <row r="580" spans="1:88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 t="str">
        <f t="shared" si="65"/>
        <v>2000's</v>
      </c>
      <c r="V580">
        <v>2007</v>
      </c>
      <c r="W580">
        <f t="shared" si="63"/>
        <v>0</v>
      </c>
      <c r="X580" t="str">
        <f t="shared" si="64"/>
        <v>N</v>
      </c>
      <c r="Y580" t="str">
        <f t="shared" si="66"/>
        <v>Y</v>
      </c>
      <c r="Z580" t="str">
        <f t="shared" si="67"/>
        <v>Y</v>
      </c>
      <c r="AA580" t="str">
        <f t="shared" si="68"/>
        <v>Y</v>
      </c>
      <c r="AB580" t="s">
        <v>93</v>
      </c>
      <c r="AC580" t="s">
        <v>94</v>
      </c>
      <c r="AD580" t="s">
        <v>95</v>
      </c>
      <c r="AE580" t="s">
        <v>95</v>
      </c>
      <c r="AF580" t="s">
        <v>117</v>
      </c>
      <c r="AG580">
        <v>0</v>
      </c>
      <c r="AH580" t="s">
        <v>97</v>
      </c>
      <c r="AI580" t="s">
        <v>98</v>
      </c>
      <c r="AJ580" t="s">
        <v>99</v>
      </c>
      <c r="AK580" t="s">
        <v>97</v>
      </c>
      <c r="AL580" t="s">
        <v>98</v>
      </c>
      <c r="AM580" t="s">
        <v>100</v>
      </c>
      <c r="AN580" t="s">
        <v>102</v>
      </c>
      <c r="AO580">
        <v>0</v>
      </c>
      <c r="AP580" t="s">
        <v>102</v>
      </c>
      <c r="AQ580">
        <v>0</v>
      </c>
      <c r="AR580">
        <v>689</v>
      </c>
      <c r="AS580">
        <v>689</v>
      </c>
      <c r="AT580" t="s">
        <v>103</v>
      </c>
      <c r="AU580" t="s">
        <v>104</v>
      </c>
      <c r="AV580" t="s">
        <v>105</v>
      </c>
      <c r="AW580" t="s">
        <v>106</v>
      </c>
      <c r="AX580">
        <v>703</v>
      </c>
      <c r="AY580">
        <v>689</v>
      </c>
      <c r="AZ580">
        <v>0</v>
      </c>
      <c r="BA580">
        <v>1392</v>
      </c>
      <c r="BB580">
        <v>0</v>
      </c>
      <c r="BC580">
        <v>0</v>
      </c>
      <c r="BD580">
        <v>2</v>
      </c>
      <c r="BE580">
        <v>0</v>
      </c>
      <c r="BF580">
        <v>2</v>
      </c>
      <c r="BG580">
        <v>1</v>
      </c>
      <c r="BH580" t="s">
        <v>97</v>
      </c>
      <c r="BI580">
        <v>5</v>
      </c>
      <c r="BJ580" t="s">
        <v>107</v>
      </c>
      <c r="BK580">
        <v>0</v>
      </c>
      <c r="BL580" t="s">
        <v>83</v>
      </c>
      <c r="BM580" t="s">
        <v>127</v>
      </c>
      <c r="BN580">
        <v>2007</v>
      </c>
      <c r="BO580" t="s">
        <v>102</v>
      </c>
      <c r="BP580">
        <v>2</v>
      </c>
      <c r="BQ580">
        <v>540</v>
      </c>
      <c r="BR580" t="s">
        <v>98</v>
      </c>
      <c r="BS580" t="s">
        <v>98</v>
      </c>
      <c r="BT580" t="s">
        <v>105</v>
      </c>
      <c r="BU580">
        <v>0</v>
      </c>
      <c r="BV580">
        <v>102</v>
      </c>
      <c r="BW580">
        <v>0</v>
      </c>
      <c r="BX580">
        <v>0</v>
      </c>
      <c r="BY580">
        <v>0</v>
      </c>
      <c r="BZ580">
        <v>0</v>
      </c>
      <c r="CA580" t="s">
        <v>83</v>
      </c>
      <c r="CB580" t="s">
        <v>83</v>
      </c>
      <c r="CC580" t="s">
        <v>83</v>
      </c>
      <c r="CD580">
        <v>0</v>
      </c>
      <c r="CE580">
        <v>2</v>
      </c>
      <c r="CF580">
        <v>2008</v>
      </c>
      <c r="CG580" t="str">
        <f t="shared" si="69"/>
        <v>2/2008</v>
      </c>
      <c r="CH580" t="s">
        <v>110</v>
      </c>
      <c r="CI580" t="s">
        <v>128</v>
      </c>
      <c r="CJ580" s="1">
        <v>146000</v>
      </c>
    </row>
    <row r="581" spans="1:88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 t="str">
        <f t="shared" si="65"/>
        <v>50's</v>
      </c>
      <c r="V581">
        <v>1954</v>
      </c>
      <c r="W581">
        <f t="shared" si="63"/>
        <v>0</v>
      </c>
      <c r="X581" t="str">
        <f t="shared" si="64"/>
        <v>N</v>
      </c>
      <c r="Y581" t="str">
        <f t="shared" si="66"/>
        <v>N</v>
      </c>
      <c r="Z581" t="str">
        <f t="shared" si="67"/>
        <v>N</v>
      </c>
      <c r="AA581" t="str">
        <f t="shared" si="68"/>
        <v>N</v>
      </c>
      <c r="AB581" t="s">
        <v>93</v>
      </c>
      <c r="AC581" t="s">
        <v>94</v>
      </c>
      <c r="AD581" t="s">
        <v>116</v>
      </c>
      <c r="AE581" t="s">
        <v>116</v>
      </c>
      <c r="AF581" t="s">
        <v>96</v>
      </c>
      <c r="AG581">
        <v>335</v>
      </c>
      <c r="AH581" t="s">
        <v>98</v>
      </c>
      <c r="AI581" t="s">
        <v>98</v>
      </c>
      <c r="AJ581" t="s">
        <v>126</v>
      </c>
      <c r="AK581" t="s">
        <v>98</v>
      </c>
      <c r="AL581" t="s">
        <v>98</v>
      </c>
      <c r="AM581" t="s">
        <v>100</v>
      </c>
      <c r="AN581" t="s">
        <v>102</v>
      </c>
      <c r="AO581">
        <v>0</v>
      </c>
      <c r="AP581" t="s">
        <v>102</v>
      </c>
      <c r="AQ581">
        <v>0</v>
      </c>
      <c r="AR581">
        <v>1050</v>
      </c>
      <c r="AS581">
        <v>1050</v>
      </c>
      <c r="AT581" t="s">
        <v>103</v>
      </c>
      <c r="AU581" t="s">
        <v>104</v>
      </c>
      <c r="AV581" t="s">
        <v>177</v>
      </c>
      <c r="AW581" t="s">
        <v>145</v>
      </c>
      <c r="AX581">
        <v>1050</v>
      </c>
      <c r="AY581">
        <v>745</v>
      </c>
      <c r="AZ581">
        <v>0</v>
      </c>
      <c r="BA581">
        <v>1795</v>
      </c>
      <c r="BB581">
        <v>0</v>
      </c>
      <c r="BC581">
        <v>0</v>
      </c>
      <c r="BD581">
        <v>2</v>
      </c>
      <c r="BE581">
        <v>0</v>
      </c>
      <c r="BF581">
        <v>4</v>
      </c>
      <c r="BG581">
        <v>1</v>
      </c>
      <c r="BH581" t="s">
        <v>98</v>
      </c>
      <c r="BI581">
        <v>7</v>
      </c>
      <c r="BJ581" t="s">
        <v>107</v>
      </c>
      <c r="BK581">
        <v>0</v>
      </c>
      <c r="BL581" t="s">
        <v>83</v>
      </c>
      <c r="BM581" t="s">
        <v>108</v>
      </c>
      <c r="BN581">
        <v>1954</v>
      </c>
      <c r="BO581" t="s">
        <v>102</v>
      </c>
      <c r="BP581">
        <v>1</v>
      </c>
      <c r="BQ581">
        <v>352</v>
      </c>
      <c r="BR581" t="s">
        <v>147</v>
      </c>
      <c r="BS581" t="s">
        <v>98</v>
      </c>
      <c r="BT581" t="s">
        <v>105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 t="s">
        <v>83</v>
      </c>
      <c r="CB581" t="s">
        <v>83</v>
      </c>
      <c r="CC581" t="s">
        <v>83</v>
      </c>
      <c r="CD581">
        <v>0</v>
      </c>
      <c r="CE581">
        <v>11</v>
      </c>
      <c r="CF581">
        <v>2008</v>
      </c>
      <c r="CG581" t="str">
        <f t="shared" si="69"/>
        <v>11/2008</v>
      </c>
      <c r="CH581" t="s">
        <v>110</v>
      </c>
      <c r="CI581" t="s">
        <v>111</v>
      </c>
      <c r="CJ581" s="1">
        <v>131500</v>
      </c>
    </row>
    <row r="582" spans="1:88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 t="str">
        <f t="shared" si="65"/>
        <v>60's</v>
      </c>
      <c r="V582">
        <v>1987</v>
      </c>
      <c r="W582">
        <f t="shared" si="63"/>
        <v>27</v>
      </c>
      <c r="X582" t="str">
        <f t="shared" si="64"/>
        <v>Y</v>
      </c>
      <c r="Y582" t="str">
        <f t="shared" si="66"/>
        <v>N</v>
      </c>
      <c r="Z582" t="str">
        <f t="shared" si="67"/>
        <v>N</v>
      </c>
      <c r="AA582" t="str">
        <f t="shared" si="68"/>
        <v>N</v>
      </c>
      <c r="AB582" t="s">
        <v>93</v>
      </c>
      <c r="AC582" t="s">
        <v>94</v>
      </c>
      <c r="AD582" t="s">
        <v>124</v>
      </c>
      <c r="AE582" t="s">
        <v>124</v>
      </c>
      <c r="AF582" t="s">
        <v>96</v>
      </c>
      <c r="AG582">
        <v>85</v>
      </c>
      <c r="AH582" t="s">
        <v>98</v>
      </c>
      <c r="AI582" t="s">
        <v>98</v>
      </c>
      <c r="AJ582" t="s">
        <v>118</v>
      </c>
      <c r="AK582" t="s">
        <v>98</v>
      </c>
      <c r="AL582" t="s">
        <v>98</v>
      </c>
      <c r="AM582" t="s">
        <v>100</v>
      </c>
      <c r="AN582" t="s">
        <v>141</v>
      </c>
      <c r="AO582">
        <v>594</v>
      </c>
      <c r="AP582" t="s">
        <v>153</v>
      </c>
      <c r="AQ582">
        <v>219</v>
      </c>
      <c r="AR582">
        <v>331</v>
      </c>
      <c r="AS582">
        <v>1144</v>
      </c>
      <c r="AT582" t="s">
        <v>103</v>
      </c>
      <c r="AU582" t="s">
        <v>104</v>
      </c>
      <c r="AV582" t="s">
        <v>105</v>
      </c>
      <c r="AW582" t="s">
        <v>106</v>
      </c>
      <c r="AX582">
        <v>1429</v>
      </c>
      <c r="AY582">
        <v>0</v>
      </c>
      <c r="AZ582">
        <v>0</v>
      </c>
      <c r="BA582">
        <v>1429</v>
      </c>
      <c r="BB582">
        <v>0</v>
      </c>
      <c r="BC582">
        <v>1</v>
      </c>
      <c r="BD582">
        <v>1</v>
      </c>
      <c r="BE582">
        <v>0</v>
      </c>
      <c r="BF582">
        <v>3</v>
      </c>
      <c r="BG582">
        <v>1</v>
      </c>
      <c r="BH582" t="s">
        <v>97</v>
      </c>
      <c r="BI582">
        <v>7</v>
      </c>
      <c r="BJ582" t="s">
        <v>107</v>
      </c>
      <c r="BK582">
        <v>2</v>
      </c>
      <c r="BL582" t="s">
        <v>97</v>
      </c>
      <c r="BM582" t="s">
        <v>108</v>
      </c>
      <c r="BN582">
        <v>1960</v>
      </c>
      <c r="BO582" t="s">
        <v>102</v>
      </c>
      <c r="BP582">
        <v>2</v>
      </c>
      <c r="BQ582">
        <v>572</v>
      </c>
      <c r="BR582" t="s">
        <v>98</v>
      </c>
      <c r="BS582" t="s">
        <v>98</v>
      </c>
      <c r="BT582" t="s">
        <v>105</v>
      </c>
      <c r="BU582">
        <v>216</v>
      </c>
      <c r="BV582">
        <v>110</v>
      </c>
      <c r="BW582">
        <v>0</v>
      </c>
      <c r="BX582">
        <v>0</v>
      </c>
      <c r="BY582">
        <v>0</v>
      </c>
      <c r="BZ582">
        <v>0</v>
      </c>
      <c r="CA582" t="s">
        <v>83</v>
      </c>
      <c r="CB582" t="s">
        <v>83</v>
      </c>
      <c r="CC582" t="s">
        <v>83</v>
      </c>
      <c r="CD582">
        <v>0</v>
      </c>
      <c r="CE582">
        <v>6</v>
      </c>
      <c r="CF582">
        <v>2007</v>
      </c>
      <c r="CG582" t="str">
        <f t="shared" si="69"/>
        <v>6/2007</v>
      </c>
      <c r="CH582" t="s">
        <v>110</v>
      </c>
      <c r="CI582" t="s">
        <v>111</v>
      </c>
      <c r="CJ582" s="1">
        <v>181900</v>
      </c>
    </row>
    <row r="583" spans="1:88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 t="str">
        <f t="shared" si="65"/>
        <v>2000's</v>
      </c>
      <c r="V583">
        <v>2009</v>
      </c>
      <c r="W583">
        <f t="shared" si="63"/>
        <v>1</v>
      </c>
      <c r="X583" t="str">
        <f t="shared" si="64"/>
        <v>Y</v>
      </c>
      <c r="Y583" t="str">
        <f t="shared" si="66"/>
        <v>Y</v>
      </c>
      <c r="Z583" t="str">
        <f t="shared" si="67"/>
        <v>Y</v>
      </c>
      <c r="AA583" t="str">
        <f t="shared" si="68"/>
        <v>Y</v>
      </c>
      <c r="AB583" t="s">
        <v>152</v>
      </c>
      <c r="AC583" t="s">
        <v>94</v>
      </c>
      <c r="AD583" t="s">
        <v>95</v>
      </c>
      <c r="AE583" t="s">
        <v>95</v>
      </c>
      <c r="AF583" t="s">
        <v>96</v>
      </c>
      <c r="AG583">
        <v>306</v>
      </c>
      <c r="AH583" t="s">
        <v>104</v>
      </c>
      <c r="AI583" t="s">
        <v>98</v>
      </c>
      <c r="AJ583" t="s">
        <v>99</v>
      </c>
      <c r="AK583" t="s">
        <v>104</v>
      </c>
      <c r="AL583" t="s">
        <v>98</v>
      </c>
      <c r="AM583" t="s">
        <v>100</v>
      </c>
      <c r="AN583" t="s">
        <v>102</v>
      </c>
      <c r="AO583">
        <v>0</v>
      </c>
      <c r="AP583" t="s">
        <v>102</v>
      </c>
      <c r="AQ583">
        <v>0</v>
      </c>
      <c r="AR583">
        <v>2042</v>
      </c>
      <c r="AS583">
        <v>2042</v>
      </c>
      <c r="AT583" t="s">
        <v>103</v>
      </c>
      <c r="AU583" t="s">
        <v>104</v>
      </c>
      <c r="AV583" t="s">
        <v>105</v>
      </c>
      <c r="AW583" t="s">
        <v>106</v>
      </c>
      <c r="AX583">
        <v>2042</v>
      </c>
      <c r="AY583">
        <v>0</v>
      </c>
      <c r="AZ583">
        <v>0</v>
      </c>
      <c r="BA583">
        <v>2042</v>
      </c>
      <c r="BB583">
        <v>0</v>
      </c>
      <c r="BC583">
        <v>0</v>
      </c>
      <c r="BD583">
        <v>2</v>
      </c>
      <c r="BE583">
        <v>1</v>
      </c>
      <c r="BF583">
        <v>3</v>
      </c>
      <c r="BG583">
        <v>1</v>
      </c>
      <c r="BH583" t="s">
        <v>104</v>
      </c>
      <c r="BI583">
        <v>8</v>
      </c>
      <c r="BJ583" t="s">
        <v>107</v>
      </c>
      <c r="BK583">
        <v>1</v>
      </c>
      <c r="BL583" t="s">
        <v>97</v>
      </c>
      <c r="BM583" t="s">
        <v>108</v>
      </c>
      <c r="BN583">
        <v>2009</v>
      </c>
      <c r="BO583" t="s">
        <v>109</v>
      </c>
      <c r="BP583">
        <v>3</v>
      </c>
      <c r="BQ583">
        <v>1390</v>
      </c>
      <c r="BR583" t="s">
        <v>98</v>
      </c>
      <c r="BS583" t="s">
        <v>98</v>
      </c>
      <c r="BT583" t="s">
        <v>105</v>
      </c>
      <c r="BU583">
        <v>0</v>
      </c>
      <c r="BV583">
        <v>90</v>
      </c>
      <c r="BW583">
        <v>0</v>
      </c>
      <c r="BX583">
        <v>0</v>
      </c>
      <c r="BY583">
        <v>0</v>
      </c>
      <c r="BZ583">
        <v>0</v>
      </c>
      <c r="CA583" t="s">
        <v>83</v>
      </c>
      <c r="CB583" t="s">
        <v>83</v>
      </c>
      <c r="CC583" t="s">
        <v>83</v>
      </c>
      <c r="CD583">
        <v>0</v>
      </c>
      <c r="CE583">
        <v>8</v>
      </c>
      <c r="CF583">
        <v>2009</v>
      </c>
      <c r="CG583" t="str">
        <f t="shared" si="69"/>
        <v>8/2009</v>
      </c>
      <c r="CH583" t="s">
        <v>158</v>
      </c>
      <c r="CI583" t="s">
        <v>159</v>
      </c>
      <c r="CJ583" s="1">
        <v>253293</v>
      </c>
    </row>
    <row r="584" spans="1:88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 t="str">
        <f t="shared" si="65"/>
        <v>90's</v>
      </c>
      <c r="V584">
        <v>1990</v>
      </c>
      <c r="W584">
        <f t="shared" si="63"/>
        <v>0</v>
      </c>
      <c r="X584" t="str">
        <f t="shared" si="64"/>
        <v>N</v>
      </c>
      <c r="Y584" t="str">
        <f t="shared" si="66"/>
        <v>N</v>
      </c>
      <c r="Z584" t="str">
        <f t="shared" si="67"/>
        <v>N</v>
      </c>
      <c r="AA584" t="str">
        <f t="shared" si="68"/>
        <v>N</v>
      </c>
      <c r="AB584" t="s">
        <v>93</v>
      </c>
      <c r="AC584" t="s">
        <v>94</v>
      </c>
      <c r="AD584" t="s">
        <v>140</v>
      </c>
      <c r="AE584" t="s">
        <v>140</v>
      </c>
      <c r="AF584" t="s">
        <v>96</v>
      </c>
      <c r="AG584">
        <v>104</v>
      </c>
      <c r="AH584" t="s">
        <v>98</v>
      </c>
      <c r="AI584" t="s">
        <v>97</v>
      </c>
      <c r="AJ584" t="s">
        <v>118</v>
      </c>
      <c r="AK584" t="s">
        <v>97</v>
      </c>
      <c r="AL584" t="s">
        <v>98</v>
      </c>
      <c r="AM584" t="s">
        <v>130</v>
      </c>
      <c r="AN584" t="s">
        <v>101</v>
      </c>
      <c r="AO584">
        <v>816</v>
      </c>
      <c r="AP584" t="s">
        <v>102</v>
      </c>
      <c r="AQ584">
        <v>0</v>
      </c>
      <c r="AR584">
        <v>0</v>
      </c>
      <c r="AS584">
        <v>816</v>
      </c>
      <c r="AT584" t="s">
        <v>103</v>
      </c>
      <c r="AU584" t="s">
        <v>98</v>
      </c>
      <c r="AV584" t="s">
        <v>105</v>
      </c>
      <c r="AW584" t="s">
        <v>106</v>
      </c>
      <c r="AX584">
        <v>816</v>
      </c>
      <c r="AY584">
        <v>0</v>
      </c>
      <c r="AZ584">
        <v>0</v>
      </c>
      <c r="BA584">
        <v>816</v>
      </c>
      <c r="BB584">
        <v>1</v>
      </c>
      <c r="BC584">
        <v>0</v>
      </c>
      <c r="BD584">
        <v>1</v>
      </c>
      <c r="BE584">
        <v>0</v>
      </c>
      <c r="BF584">
        <v>3</v>
      </c>
      <c r="BG584">
        <v>1</v>
      </c>
      <c r="BH584" t="s">
        <v>98</v>
      </c>
      <c r="BI584">
        <v>5</v>
      </c>
      <c r="BJ584" t="s">
        <v>107</v>
      </c>
      <c r="BK584">
        <v>0</v>
      </c>
      <c r="BL584" t="s">
        <v>83</v>
      </c>
      <c r="BM584" t="s">
        <v>83</v>
      </c>
      <c r="BN584" t="s">
        <v>83</v>
      </c>
      <c r="BO584" t="s">
        <v>83</v>
      </c>
      <c r="BP584">
        <v>0</v>
      </c>
      <c r="BQ584">
        <v>0</v>
      </c>
      <c r="BR584" t="s">
        <v>83</v>
      </c>
      <c r="BS584" t="s">
        <v>83</v>
      </c>
      <c r="BT584" t="s">
        <v>105</v>
      </c>
      <c r="BU584">
        <v>0</v>
      </c>
      <c r="BV584">
        <v>32</v>
      </c>
      <c r="BW584">
        <v>0</v>
      </c>
      <c r="BX584">
        <v>0</v>
      </c>
      <c r="BY584">
        <v>0</v>
      </c>
      <c r="BZ584">
        <v>0</v>
      </c>
      <c r="CA584" t="s">
        <v>83</v>
      </c>
      <c r="CB584" t="s">
        <v>83</v>
      </c>
      <c r="CC584" t="s">
        <v>83</v>
      </c>
      <c r="CD584">
        <v>0</v>
      </c>
      <c r="CE584">
        <v>5</v>
      </c>
      <c r="CF584">
        <v>2007</v>
      </c>
      <c r="CG584" t="str">
        <f t="shared" si="69"/>
        <v>5/2007</v>
      </c>
      <c r="CH584" t="s">
        <v>110</v>
      </c>
      <c r="CI584" t="s">
        <v>111</v>
      </c>
      <c r="CJ584" s="1">
        <v>118500</v>
      </c>
    </row>
    <row r="585" spans="1:88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 t="str">
        <f t="shared" si="65"/>
        <v>1890's</v>
      </c>
      <c r="V585">
        <v>2000</v>
      </c>
      <c r="W585">
        <f t="shared" si="63"/>
        <v>107</v>
      </c>
      <c r="X585" t="str">
        <f t="shared" si="64"/>
        <v>Y</v>
      </c>
      <c r="Y585" t="str">
        <f t="shared" si="66"/>
        <v>N</v>
      </c>
      <c r="Z585" t="str">
        <f t="shared" si="67"/>
        <v>Y</v>
      </c>
      <c r="AA585" t="str">
        <f t="shared" si="68"/>
        <v>Y</v>
      </c>
      <c r="AB585" t="s">
        <v>93</v>
      </c>
      <c r="AC585" t="s">
        <v>94</v>
      </c>
      <c r="AD585" t="s">
        <v>124</v>
      </c>
      <c r="AE585" t="s">
        <v>124</v>
      </c>
      <c r="AF585" t="s">
        <v>117</v>
      </c>
      <c r="AG585">
        <v>0</v>
      </c>
      <c r="AH585" t="s">
        <v>104</v>
      </c>
      <c r="AI585" t="s">
        <v>104</v>
      </c>
      <c r="AJ585" t="s">
        <v>126</v>
      </c>
      <c r="AK585" t="s">
        <v>98</v>
      </c>
      <c r="AL585" t="s">
        <v>98</v>
      </c>
      <c r="AM585" t="s">
        <v>100</v>
      </c>
      <c r="AN585" t="s">
        <v>102</v>
      </c>
      <c r="AO585">
        <v>0</v>
      </c>
      <c r="AP585" t="s">
        <v>102</v>
      </c>
      <c r="AQ585">
        <v>0</v>
      </c>
      <c r="AR585">
        <v>1237</v>
      </c>
      <c r="AS585">
        <v>1237</v>
      </c>
      <c r="AT585" t="s">
        <v>103</v>
      </c>
      <c r="AU585" t="s">
        <v>97</v>
      </c>
      <c r="AV585" t="s">
        <v>105</v>
      </c>
      <c r="AW585" t="s">
        <v>106</v>
      </c>
      <c r="AX585">
        <v>1521</v>
      </c>
      <c r="AY585">
        <v>1254</v>
      </c>
      <c r="AZ585">
        <v>0</v>
      </c>
      <c r="BA585">
        <v>2775</v>
      </c>
      <c r="BB585">
        <v>0</v>
      </c>
      <c r="BC585">
        <v>0</v>
      </c>
      <c r="BD585">
        <v>3</v>
      </c>
      <c r="BE585">
        <v>1</v>
      </c>
      <c r="BF585">
        <v>3</v>
      </c>
      <c r="BG585">
        <v>1</v>
      </c>
      <c r="BH585" t="s">
        <v>97</v>
      </c>
      <c r="BI585">
        <v>9</v>
      </c>
      <c r="BJ585" t="s">
        <v>107</v>
      </c>
      <c r="BK585">
        <v>1</v>
      </c>
      <c r="BL585" t="s">
        <v>97</v>
      </c>
      <c r="BM585" t="s">
        <v>127</v>
      </c>
      <c r="BN585">
        <v>1988</v>
      </c>
      <c r="BO585" t="s">
        <v>102</v>
      </c>
      <c r="BP585">
        <v>2</v>
      </c>
      <c r="BQ585">
        <v>880</v>
      </c>
      <c r="BR585" t="s">
        <v>97</v>
      </c>
      <c r="BS585" t="s">
        <v>98</v>
      </c>
      <c r="BT585" t="s">
        <v>105</v>
      </c>
      <c r="BU585">
        <v>105</v>
      </c>
      <c r="BV585">
        <v>502</v>
      </c>
      <c r="BW585">
        <v>0</v>
      </c>
      <c r="BX585">
        <v>0</v>
      </c>
      <c r="BY585">
        <v>0</v>
      </c>
      <c r="BZ585">
        <v>0</v>
      </c>
      <c r="CA585" t="s">
        <v>83</v>
      </c>
      <c r="CB585" t="s">
        <v>83</v>
      </c>
      <c r="CC585" t="s">
        <v>83</v>
      </c>
      <c r="CD585">
        <v>0</v>
      </c>
      <c r="CE585">
        <v>7</v>
      </c>
      <c r="CF585">
        <v>2008</v>
      </c>
      <c r="CG585" t="str">
        <f t="shared" si="69"/>
        <v>7/2008</v>
      </c>
      <c r="CH585" t="s">
        <v>110</v>
      </c>
      <c r="CI585" t="s">
        <v>111</v>
      </c>
      <c r="CJ585" s="1">
        <v>325000</v>
      </c>
    </row>
    <row r="586" spans="1:88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 t="str">
        <f t="shared" si="65"/>
        <v>30's</v>
      </c>
      <c r="V586">
        <v>1995</v>
      </c>
      <c r="W586">
        <f t="shared" si="63"/>
        <v>60</v>
      </c>
      <c r="X586" t="str">
        <f t="shared" si="64"/>
        <v>Y</v>
      </c>
      <c r="Y586" t="str">
        <f t="shared" si="66"/>
        <v>N</v>
      </c>
      <c r="Z586" t="str">
        <f t="shared" si="67"/>
        <v>N</v>
      </c>
      <c r="AA586" t="str">
        <f t="shared" si="68"/>
        <v>Y</v>
      </c>
      <c r="AB586" t="s">
        <v>93</v>
      </c>
      <c r="AC586" t="s">
        <v>94</v>
      </c>
      <c r="AD586" t="s">
        <v>186</v>
      </c>
      <c r="AE586" t="s">
        <v>186</v>
      </c>
      <c r="AF586" t="s">
        <v>117</v>
      </c>
      <c r="AG586">
        <v>0</v>
      </c>
      <c r="AH586" t="s">
        <v>98</v>
      </c>
      <c r="AI586" t="s">
        <v>98</v>
      </c>
      <c r="AJ586" t="s">
        <v>126</v>
      </c>
      <c r="AK586" t="s">
        <v>98</v>
      </c>
      <c r="AL586" t="s">
        <v>98</v>
      </c>
      <c r="AM586" t="s">
        <v>100</v>
      </c>
      <c r="AN586" t="s">
        <v>102</v>
      </c>
      <c r="AO586">
        <v>0</v>
      </c>
      <c r="AP586" t="s">
        <v>102</v>
      </c>
      <c r="AQ586">
        <v>0</v>
      </c>
      <c r="AR586">
        <v>884</v>
      </c>
      <c r="AS586">
        <v>884</v>
      </c>
      <c r="AT586" t="s">
        <v>103</v>
      </c>
      <c r="AU586" t="s">
        <v>104</v>
      </c>
      <c r="AV586" t="s">
        <v>105</v>
      </c>
      <c r="AW586" t="s">
        <v>106</v>
      </c>
      <c r="AX586">
        <v>989</v>
      </c>
      <c r="AY586">
        <v>584</v>
      </c>
      <c r="AZ586">
        <v>0</v>
      </c>
      <c r="BA586">
        <v>1573</v>
      </c>
      <c r="BB586">
        <v>0</v>
      </c>
      <c r="BC586">
        <v>0</v>
      </c>
      <c r="BD586">
        <v>1</v>
      </c>
      <c r="BE586">
        <v>0</v>
      </c>
      <c r="BF586">
        <v>3</v>
      </c>
      <c r="BG586">
        <v>1</v>
      </c>
      <c r="BH586" t="s">
        <v>97</v>
      </c>
      <c r="BI586">
        <v>6</v>
      </c>
      <c r="BJ586" t="s">
        <v>107</v>
      </c>
      <c r="BK586">
        <v>0</v>
      </c>
      <c r="BL586" t="s">
        <v>83</v>
      </c>
      <c r="BM586" t="s">
        <v>127</v>
      </c>
      <c r="BN586">
        <v>1935</v>
      </c>
      <c r="BO586" t="s">
        <v>102</v>
      </c>
      <c r="BP586">
        <v>1</v>
      </c>
      <c r="BQ586">
        <v>240</v>
      </c>
      <c r="BR586" t="s">
        <v>98</v>
      </c>
      <c r="BS586" t="s">
        <v>98</v>
      </c>
      <c r="BT586" t="s">
        <v>105</v>
      </c>
      <c r="BU586">
        <v>0</v>
      </c>
      <c r="BV586">
        <v>0</v>
      </c>
      <c r="BW586">
        <v>54</v>
      </c>
      <c r="BX586">
        <v>0</v>
      </c>
      <c r="BY586">
        <v>120</v>
      </c>
      <c r="BZ586">
        <v>0</v>
      </c>
      <c r="CA586" t="s">
        <v>83</v>
      </c>
      <c r="CB586" t="s">
        <v>83</v>
      </c>
      <c r="CC586" t="s">
        <v>83</v>
      </c>
      <c r="CD586">
        <v>0</v>
      </c>
      <c r="CE586">
        <v>7</v>
      </c>
      <c r="CF586">
        <v>2009</v>
      </c>
      <c r="CG586" t="str">
        <f t="shared" si="69"/>
        <v>7/2009</v>
      </c>
      <c r="CH586" t="s">
        <v>110</v>
      </c>
      <c r="CI586" t="s">
        <v>111</v>
      </c>
      <c r="CJ586" s="1">
        <v>133000</v>
      </c>
    </row>
    <row r="587" spans="1:88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 t="str">
        <f t="shared" si="65"/>
        <v>2000's</v>
      </c>
      <c r="V587">
        <v>2006</v>
      </c>
      <c r="W587">
        <f t="shared" si="63"/>
        <v>1</v>
      </c>
      <c r="X587" t="str">
        <f t="shared" si="64"/>
        <v>Y</v>
      </c>
      <c r="Y587" t="str">
        <f t="shared" si="66"/>
        <v>Y</v>
      </c>
      <c r="Z587" t="str">
        <f t="shared" si="67"/>
        <v>Y</v>
      </c>
      <c r="AA587" t="str">
        <f t="shared" si="68"/>
        <v>Y</v>
      </c>
      <c r="AB587" t="s">
        <v>152</v>
      </c>
      <c r="AC587" t="s">
        <v>94</v>
      </c>
      <c r="AD587" t="s">
        <v>95</v>
      </c>
      <c r="AE587" t="s">
        <v>95</v>
      </c>
      <c r="AF587" t="s">
        <v>96</v>
      </c>
      <c r="AG587">
        <v>208</v>
      </c>
      <c r="AH587" t="s">
        <v>97</v>
      </c>
      <c r="AI587" t="s">
        <v>98</v>
      </c>
      <c r="AJ587" t="s">
        <v>99</v>
      </c>
      <c r="AK587" t="s">
        <v>104</v>
      </c>
      <c r="AL587" t="s">
        <v>98</v>
      </c>
      <c r="AM587" t="s">
        <v>97</v>
      </c>
      <c r="AN587" t="s">
        <v>101</v>
      </c>
      <c r="AO587">
        <v>1460</v>
      </c>
      <c r="AP587" t="s">
        <v>102</v>
      </c>
      <c r="AQ587">
        <v>0</v>
      </c>
      <c r="AR587">
        <v>408</v>
      </c>
      <c r="AS587">
        <v>1868</v>
      </c>
      <c r="AT587" t="s">
        <v>103</v>
      </c>
      <c r="AU587" t="s">
        <v>104</v>
      </c>
      <c r="AV587" t="s">
        <v>105</v>
      </c>
      <c r="AW587" t="s">
        <v>106</v>
      </c>
      <c r="AX587">
        <v>2028</v>
      </c>
      <c r="AY587">
        <v>0</v>
      </c>
      <c r="AZ587">
        <v>0</v>
      </c>
      <c r="BA587">
        <v>2028</v>
      </c>
      <c r="BB587">
        <v>1</v>
      </c>
      <c r="BC587">
        <v>0</v>
      </c>
      <c r="BD587">
        <v>2</v>
      </c>
      <c r="BE587">
        <v>0</v>
      </c>
      <c r="BF587">
        <v>2</v>
      </c>
      <c r="BG587">
        <v>1</v>
      </c>
      <c r="BH587" t="s">
        <v>97</v>
      </c>
      <c r="BI587">
        <v>7</v>
      </c>
      <c r="BJ587" t="s">
        <v>107</v>
      </c>
      <c r="BK587">
        <v>2</v>
      </c>
      <c r="BL587" t="s">
        <v>97</v>
      </c>
      <c r="BM587" t="s">
        <v>108</v>
      </c>
      <c r="BN587">
        <v>2005</v>
      </c>
      <c r="BO587" t="s">
        <v>109</v>
      </c>
      <c r="BP587">
        <v>3</v>
      </c>
      <c r="BQ587">
        <v>880</v>
      </c>
      <c r="BR587" t="s">
        <v>98</v>
      </c>
      <c r="BS587" t="s">
        <v>98</v>
      </c>
      <c r="BT587" t="s">
        <v>105</v>
      </c>
      <c r="BU587">
        <v>326</v>
      </c>
      <c r="BV587">
        <v>66</v>
      </c>
      <c r="BW587">
        <v>0</v>
      </c>
      <c r="BX587">
        <v>0</v>
      </c>
      <c r="BY587">
        <v>0</v>
      </c>
      <c r="BZ587">
        <v>0</v>
      </c>
      <c r="CA587" t="s">
        <v>83</v>
      </c>
      <c r="CB587" t="s">
        <v>83</v>
      </c>
      <c r="CC587" t="s">
        <v>83</v>
      </c>
      <c r="CD587">
        <v>0</v>
      </c>
      <c r="CE587">
        <v>3</v>
      </c>
      <c r="CF587">
        <v>2006</v>
      </c>
      <c r="CG587" t="str">
        <f t="shared" si="69"/>
        <v>3/2006</v>
      </c>
      <c r="CH587" t="s">
        <v>158</v>
      </c>
      <c r="CI587" t="s">
        <v>159</v>
      </c>
      <c r="CJ587" s="1">
        <v>369900</v>
      </c>
    </row>
    <row r="588" spans="1:88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 t="str">
        <f t="shared" si="65"/>
        <v>10's</v>
      </c>
      <c r="V588">
        <v>2000</v>
      </c>
      <c r="W588">
        <f t="shared" si="63"/>
        <v>82</v>
      </c>
      <c r="X588" t="str">
        <f t="shared" si="64"/>
        <v>Y</v>
      </c>
      <c r="Y588" t="str">
        <f t="shared" si="66"/>
        <v>N</v>
      </c>
      <c r="Z588" t="str">
        <f t="shared" si="67"/>
        <v>Y</v>
      </c>
      <c r="AA588" t="str">
        <f t="shared" si="68"/>
        <v>Y</v>
      </c>
      <c r="AB588" t="s">
        <v>93</v>
      </c>
      <c r="AC588" t="s">
        <v>94</v>
      </c>
      <c r="AD588" t="s">
        <v>203</v>
      </c>
      <c r="AE588" t="s">
        <v>125</v>
      </c>
      <c r="AF588" t="s">
        <v>117</v>
      </c>
      <c r="AG588">
        <v>0</v>
      </c>
      <c r="AH588" t="s">
        <v>98</v>
      </c>
      <c r="AI588" t="s">
        <v>97</v>
      </c>
      <c r="AJ588" t="s">
        <v>126</v>
      </c>
      <c r="AK588" t="s">
        <v>98</v>
      </c>
      <c r="AL588" t="s">
        <v>97</v>
      </c>
      <c r="AM588" t="s">
        <v>121</v>
      </c>
      <c r="AN588" t="s">
        <v>153</v>
      </c>
      <c r="AO588">
        <v>210</v>
      </c>
      <c r="AP588" t="s">
        <v>119</v>
      </c>
      <c r="AQ588">
        <v>606</v>
      </c>
      <c r="AR588">
        <v>0</v>
      </c>
      <c r="AS588">
        <v>816</v>
      </c>
      <c r="AT588" t="s">
        <v>103</v>
      </c>
      <c r="AU588" t="s">
        <v>104</v>
      </c>
      <c r="AV588" t="s">
        <v>105</v>
      </c>
      <c r="AW588" t="s">
        <v>106</v>
      </c>
      <c r="AX588">
        <v>838</v>
      </c>
      <c r="AY588">
        <v>0</v>
      </c>
      <c r="AZ588">
        <v>0</v>
      </c>
      <c r="BA588">
        <v>838</v>
      </c>
      <c r="BB588">
        <v>1</v>
      </c>
      <c r="BC588">
        <v>0</v>
      </c>
      <c r="BD588">
        <v>1</v>
      </c>
      <c r="BE588">
        <v>0</v>
      </c>
      <c r="BF588">
        <v>2</v>
      </c>
      <c r="BG588">
        <v>1</v>
      </c>
      <c r="BH588" t="s">
        <v>147</v>
      </c>
      <c r="BI588">
        <v>5</v>
      </c>
      <c r="BJ588" t="s">
        <v>107</v>
      </c>
      <c r="BK588">
        <v>0</v>
      </c>
      <c r="BL588" t="s">
        <v>83</v>
      </c>
      <c r="BM588" t="s">
        <v>127</v>
      </c>
      <c r="BN588">
        <v>1961</v>
      </c>
      <c r="BO588" t="s">
        <v>157</v>
      </c>
      <c r="BP588">
        <v>1</v>
      </c>
      <c r="BQ588">
        <v>275</v>
      </c>
      <c r="BR588" t="s">
        <v>98</v>
      </c>
      <c r="BS588" t="s">
        <v>98</v>
      </c>
      <c r="BT588" t="s">
        <v>177</v>
      </c>
      <c r="BU588">
        <v>0</v>
      </c>
      <c r="BV588">
        <v>0</v>
      </c>
      <c r="BW588">
        <v>112</v>
      </c>
      <c r="BX588">
        <v>0</v>
      </c>
      <c r="BY588">
        <v>0</v>
      </c>
      <c r="BZ588">
        <v>0</v>
      </c>
      <c r="CA588" t="s">
        <v>83</v>
      </c>
      <c r="CB588" t="s">
        <v>218</v>
      </c>
      <c r="CC588" t="s">
        <v>83</v>
      </c>
      <c r="CD588">
        <v>0</v>
      </c>
      <c r="CE588">
        <v>5</v>
      </c>
      <c r="CF588">
        <v>2008</v>
      </c>
      <c r="CG588" t="str">
        <f t="shared" si="69"/>
        <v>5/2008</v>
      </c>
      <c r="CH588" t="s">
        <v>110</v>
      </c>
      <c r="CI588" t="s">
        <v>111</v>
      </c>
      <c r="CJ588" s="1">
        <v>130000</v>
      </c>
    </row>
    <row r="589" spans="1:88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 t="str">
        <f t="shared" si="65"/>
        <v>80's</v>
      </c>
      <c r="V589">
        <v>1982</v>
      </c>
      <c r="W589">
        <f t="shared" si="63"/>
        <v>0</v>
      </c>
      <c r="X589" t="str">
        <f t="shared" si="64"/>
        <v>N</v>
      </c>
      <c r="Y589" t="str">
        <f t="shared" si="66"/>
        <v>N</v>
      </c>
      <c r="Z589" t="str">
        <f t="shared" si="67"/>
        <v>N</v>
      </c>
      <c r="AA589" t="str">
        <f t="shared" si="68"/>
        <v>N</v>
      </c>
      <c r="AB589" t="s">
        <v>152</v>
      </c>
      <c r="AC589" t="s">
        <v>94</v>
      </c>
      <c r="AD589" t="s">
        <v>140</v>
      </c>
      <c r="AE589" t="s">
        <v>140</v>
      </c>
      <c r="AF589" t="s">
        <v>117</v>
      </c>
      <c r="AG589">
        <v>0</v>
      </c>
      <c r="AH589" t="s">
        <v>98</v>
      </c>
      <c r="AI589" t="s">
        <v>98</v>
      </c>
      <c r="AJ589" t="s">
        <v>118</v>
      </c>
      <c r="AK589" t="s">
        <v>98</v>
      </c>
      <c r="AL589" t="s">
        <v>98</v>
      </c>
      <c r="AM589" t="s">
        <v>130</v>
      </c>
      <c r="AN589" t="s">
        <v>119</v>
      </c>
      <c r="AO589">
        <v>672</v>
      </c>
      <c r="AP589" t="s">
        <v>102</v>
      </c>
      <c r="AQ589">
        <v>0</v>
      </c>
      <c r="AR589">
        <v>168</v>
      </c>
      <c r="AS589">
        <v>840</v>
      </c>
      <c r="AT589" t="s">
        <v>103</v>
      </c>
      <c r="AU589" t="s">
        <v>98</v>
      </c>
      <c r="AV589" t="s">
        <v>105</v>
      </c>
      <c r="AW589" t="s">
        <v>106</v>
      </c>
      <c r="AX589">
        <v>860</v>
      </c>
      <c r="AY589">
        <v>0</v>
      </c>
      <c r="AZ589">
        <v>0</v>
      </c>
      <c r="BA589">
        <v>860</v>
      </c>
      <c r="BB589">
        <v>1</v>
      </c>
      <c r="BC589">
        <v>0</v>
      </c>
      <c r="BD589">
        <v>1</v>
      </c>
      <c r="BE589">
        <v>0</v>
      </c>
      <c r="BF589">
        <v>2</v>
      </c>
      <c r="BG589">
        <v>1</v>
      </c>
      <c r="BH589" t="s">
        <v>98</v>
      </c>
      <c r="BI589">
        <v>4</v>
      </c>
      <c r="BJ589" t="s">
        <v>107</v>
      </c>
      <c r="BK589">
        <v>0</v>
      </c>
      <c r="BL589" t="s">
        <v>83</v>
      </c>
      <c r="BM589" t="s">
        <v>127</v>
      </c>
      <c r="BN589">
        <v>1996</v>
      </c>
      <c r="BO589" t="s">
        <v>102</v>
      </c>
      <c r="BP589">
        <v>2</v>
      </c>
      <c r="BQ589">
        <v>528</v>
      </c>
      <c r="BR589" t="s">
        <v>98</v>
      </c>
      <c r="BS589" t="s">
        <v>98</v>
      </c>
      <c r="BT589" t="s">
        <v>105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 t="s">
        <v>83</v>
      </c>
      <c r="CB589" t="s">
        <v>83</v>
      </c>
      <c r="CC589" t="s">
        <v>83</v>
      </c>
      <c r="CD589">
        <v>0</v>
      </c>
      <c r="CE589">
        <v>7</v>
      </c>
      <c r="CF589">
        <v>2009</v>
      </c>
      <c r="CG589" t="str">
        <f t="shared" si="69"/>
        <v>7/2009</v>
      </c>
      <c r="CH589" t="s">
        <v>110</v>
      </c>
      <c r="CI589" t="s">
        <v>111</v>
      </c>
      <c r="CJ589" s="1">
        <v>137000</v>
      </c>
    </row>
    <row r="590" spans="1:88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 t="str">
        <f t="shared" si="65"/>
        <v>60's</v>
      </c>
      <c r="V590">
        <v>2003</v>
      </c>
      <c r="W590">
        <f t="shared" si="63"/>
        <v>35</v>
      </c>
      <c r="X590" t="str">
        <f t="shared" si="64"/>
        <v>Y</v>
      </c>
      <c r="Y590" t="str">
        <f t="shared" si="66"/>
        <v>N</v>
      </c>
      <c r="Z590" t="str">
        <f t="shared" si="67"/>
        <v>Y</v>
      </c>
      <c r="AA590" t="str">
        <f t="shared" si="68"/>
        <v>Y</v>
      </c>
      <c r="AB590" t="s">
        <v>214</v>
      </c>
      <c r="AC590" t="s">
        <v>242</v>
      </c>
      <c r="AD590" t="s">
        <v>124</v>
      </c>
      <c r="AE590" t="s">
        <v>124</v>
      </c>
      <c r="AF590" t="s">
        <v>117</v>
      </c>
      <c r="AG590">
        <v>0</v>
      </c>
      <c r="AH590" t="s">
        <v>98</v>
      </c>
      <c r="AI590" t="s">
        <v>98</v>
      </c>
      <c r="AJ590" t="s">
        <v>118</v>
      </c>
      <c r="AK590" t="s">
        <v>98</v>
      </c>
      <c r="AL590" t="s">
        <v>98</v>
      </c>
      <c r="AM590" t="s">
        <v>97</v>
      </c>
      <c r="AN590" t="s">
        <v>101</v>
      </c>
      <c r="AO590">
        <v>1324</v>
      </c>
      <c r="AP590" t="s">
        <v>102</v>
      </c>
      <c r="AQ590">
        <v>0</v>
      </c>
      <c r="AR590">
        <v>113</v>
      </c>
      <c r="AS590">
        <v>1437</v>
      </c>
      <c r="AT590" t="s">
        <v>103</v>
      </c>
      <c r="AU590" t="s">
        <v>104</v>
      </c>
      <c r="AV590" t="s">
        <v>105</v>
      </c>
      <c r="AW590" t="s">
        <v>106</v>
      </c>
      <c r="AX590">
        <v>1473</v>
      </c>
      <c r="AY590">
        <v>0</v>
      </c>
      <c r="AZ590">
        <v>0</v>
      </c>
      <c r="BA590">
        <v>1473</v>
      </c>
      <c r="BB590">
        <v>2</v>
      </c>
      <c r="BC590">
        <v>0</v>
      </c>
      <c r="BD590">
        <v>1</v>
      </c>
      <c r="BE590">
        <v>0</v>
      </c>
      <c r="BF590">
        <v>1</v>
      </c>
      <c r="BG590">
        <v>1</v>
      </c>
      <c r="BH590" t="s">
        <v>104</v>
      </c>
      <c r="BI590">
        <v>5</v>
      </c>
      <c r="BJ590" t="s">
        <v>107</v>
      </c>
      <c r="BK590">
        <v>2</v>
      </c>
      <c r="BL590" t="s">
        <v>97</v>
      </c>
      <c r="BM590" t="s">
        <v>108</v>
      </c>
      <c r="BN590">
        <v>1968</v>
      </c>
      <c r="BO590" t="s">
        <v>102</v>
      </c>
      <c r="BP590">
        <v>1</v>
      </c>
      <c r="BQ590">
        <v>452</v>
      </c>
      <c r="BR590" t="s">
        <v>98</v>
      </c>
      <c r="BS590" t="s">
        <v>98</v>
      </c>
      <c r="BT590" t="s">
        <v>105</v>
      </c>
      <c r="BU590">
        <v>0</v>
      </c>
      <c r="BV590">
        <v>48</v>
      </c>
      <c r="BW590">
        <v>0</v>
      </c>
      <c r="BX590">
        <v>0</v>
      </c>
      <c r="BY590">
        <v>60</v>
      </c>
      <c r="BZ590">
        <v>0</v>
      </c>
      <c r="CA590" t="s">
        <v>83</v>
      </c>
      <c r="CB590" t="s">
        <v>83</v>
      </c>
      <c r="CC590" t="s">
        <v>83</v>
      </c>
      <c r="CD590">
        <v>0</v>
      </c>
      <c r="CE590">
        <v>6</v>
      </c>
      <c r="CF590">
        <v>2009</v>
      </c>
      <c r="CG590" t="str">
        <f t="shared" si="69"/>
        <v>6/2009</v>
      </c>
      <c r="CH590" t="s">
        <v>110</v>
      </c>
      <c r="CI590" t="s">
        <v>159</v>
      </c>
      <c r="CJ590" s="1">
        <v>143000</v>
      </c>
    </row>
    <row r="591" spans="1:88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 t="str">
        <f t="shared" si="65"/>
        <v>30's</v>
      </c>
      <c r="V591">
        <v>1960</v>
      </c>
      <c r="W591">
        <f t="shared" si="63"/>
        <v>30</v>
      </c>
      <c r="X591" t="str">
        <f t="shared" si="64"/>
        <v>Y</v>
      </c>
      <c r="Y591" t="str">
        <f t="shared" si="66"/>
        <v>N</v>
      </c>
      <c r="Z591" t="str">
        <f t="shared" si="67"/>
        <v>N</v>
      </c>
      <c r="AA591" t="str">
        <f t="shared" si="68"/>
        <v>N</v>
      </c>
      <c r="AB591" t="s">
        <v>93</v>
      </c>
      <c r="AC591" t="s">
        <v>94</v>
      </c>
      <c r="AD591" t="s">
        <v>95</v>
      </c>
      <c r="AE591" t="s">
        <v>95</v>
      </c>
      <c r="AF591" t="s">
        <v>117</v>
      </c>
      <c r="AG591">
        <v>0</v>
      </c>
      <c r="AH591" t="s">
        <v>98</v>
      </c>
      <c r="AI591" t="s">
        <v>98</v>
      </c>
      <c r="AJ591" t="s">
        <v>126</v>
      </c>
      <c r="AK591" t="s">
        <v>98</v>
      </c>
      <c r="AL591" t="s">
        <v>98</v>
      </c>
      <c r="AM591" t="s">
        <v>100</v>
      </c>
      <c r="AN591" t="s">
        <v>102</v>
      </c>
      <c r="AO591">
        <v>0</v>
      </c>
      <c r="AP591" t="s">
        <v>102</v>
      </c>
      <c r="AQ591">
        <v>0</v>
      </c>
      <c r="AR591">
        <v>742</v>
      </c>
      <c r="AS591">
        <v>742</v>
      </c>
      <c r="AT591" t="s">
        <v>103</v>
      </c>
      <c r="AU591" t="s">
        <v>98</v>
      </c>
      <c r="AV591" t="s">
        <v>105</v>
      </c>
      <c r="AW591" t="s">
        <v>164</v>
      </c>
      <c r="AX591">
        <v>779</v>
      </c>
      <c r="AY591">
        <v>0</v>
      </c>
      <c r="AZ591">
        <v>156</v>
      </c>
      <c r="BA591">
        <v>935</v>
      </c>
      <c r="BB591">
        <v>0</v>
      </c>
      <c r="BC591">
        <v>0</v>
      </c>
      <c r="BD591">
        <v>1</v>
      </c>
      <c r="BE591">
        <v>0</v>
      </c>
      <c r="BF591">
        <v>2</v>
      </c>
      <c r="BG591">
        <v>1</v>
      </c>
      <c r="BH591" t="s">
        <v>98</v>
      </c>
      <c r="BI591">
        <v>4</v>
      </c>
      <c r="BJ591" t="s">
        <v>107</v>
      </c>
      <c r="BK591">
        <v>0</v>
      </c>
      <c r="BL591" t="s">
        <v>83</v>
      </c>
      <c r="BM591" t="s">
        <v>127</v>
      </c>
      <c r="BN591">
        <v>1988</v>
      </c>
      <c r="BO591" t="s">
        <v>102</v>
      </c>
      <c r="BP591">
        <v>1</v>
      </c>
      <c r="BQ591">
        <v>308</v>
      </c>
      <c r="BR591" t="s">
        <v>98</v>
      </c>
      <c r="BS591" t="s">
        <v>98</v>
      </c>
      <c r="BT591" t="s">
        <v>190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 t="s">
        <v>83</v>
      </c>
      <c r="CB591" t="s">
        <v>83</v>
      </c>
      <c r="CC591" t="s">
        <v>135</v>
      </c>
      <c r="CD591">
        <v>600</v>
      </c>
      <c r="CE591">
        <v>8</v>
      </c>
      <c r="CF591">
        <v>2008</v>
      </c>
      <c r="CG591" t="str">
        <f t="shared" si="69"/>
        <v>8/2008</v>
      </c>
      <c r="CH591" t="s">
        <v>110</v>
      </c>
      <c r="CI591" t="s">
        <v>111</v>
      </c>
      <c r="CJ591" s="1">
        <v>79500</v>
      </c>
    </row>
    <row r="592" spans="1:88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 t="str">
        <f t="shared" si="65"/>
        <v>2000's</v>
      </c>
      <c r="V592">
        <v>2004</v>
      </c>
      <c r="W592">
        <f t="shared" si="63"/>
        <v>0</v>
      </c>
      <c r="X592" t="str">
        <f t="shared" si="64"/>
        <v>N</v>
      </c>
      <c r="Y592" t="str">
        <f t="shared" si="66"/>
        <v>N</v>
      </c>
      <c r="Z592" t="str">
        <f t="shared" si="67"/>
        <v>Y</v>
      </c>
      <c r="AA592" t="str">
        <f t="shared" si="68"/>
        <v>Y</v>
      </c>
      <c r="AB592" t="s">
        <v>93</v>
      </c>
      <c r="AC592" t="s">
        <v>94</v>
      </c>
      <c r="AD592" t="s">
        <v>95</v>
      </c>
      <c r="AE592" t="s">
        <v>95</v>
      </c>
      <c r="AF592" t="s">
        <v>117</v>
      </c>
      <c r="AG592">
        <v>0</v>
      </c>
      <c r="AH592" t="s">
        <v>97</v>
      </c>
      <c r="AI592" t="s">
        <v>98</v>
      </c>
      <c r="AJ592" t="s">
        <v>99</v>
      </c>
      <c r="AK592" t="s">
        <v>97</v>
      </c>
      <c r="AL592" t="s">
        <v>98</v>
      </c>
      <c r="AM592" t="s">
        <v>100</v>
      </c>
      <c r="AN592" t="s">
        <v>101</v>
      </c>
      <c r="AO592">
        <v>490</v>
      </c>
      <c r="AP592" t="s">
        <v>102</v>
      </c>
      <c r="AQ592">
        <v>0</v>
      </c>
      <c r="AR592">
        <v>280</v>
      </c>
      <c r="AS592">
        <v>770</v>
      </c>
      <c r="AT592" t="s">
        <v>103</v>
      </c>
      <c r="AU592" t="s">
        <v>104</v>
      </c>
      <c r="AV592" t="s">
        <v>105</v>
      </c>
      <c r="AW592" t="s">
        <v>106</v>
      </c>
      <c r="AX592">
        <v>770</v>
      </c>
      <c r="AY592">
        <v>812</v>
      </c>
      <c r="AZ592">
        <v>0</v>
      </c>
      <c r="BA592">
        <v>1582</v>
      </c>
      <c r="BB592">
        <v>0</v>
      </c>
      <c r="BC592">
        <v>0</v>
      </c>
      <c r="BD592">
        <v>2</v>
      </c>
      <c r="BE592">
        <v>1</v>
      </c>
      <c r="BF592">
        <v>3</v>
      </c>
      <c r="BG592">
        <v>1</v>
      </c>
      <c r="BH592" t="s">
        <v>97</v>
      </c>
      <c r="BI592">
        <v>6</v>
      </c>
      <c r="BJ592" t="s">
        <v>107</v>
      </c>
      <c r="BK592">
        <v>0</v>
      </c>
      <c r="BL592" t="s">
        <v>83</v>
      </c>
      <c r="BM592" t="s">
        <v>108</v>
      </c>
      <c r="BN592">
        <v>2004</v>
      </c>
      <c r="BO592" t="s">
        <v>109</v>
      </c>
      <c r="BP592">
        <v>2</v>
      </c>
      <c r="BQ592">
        <v>520</v>
      </c>
      <c r="BR592" t="s">
        <v>98</v>
      </c>
      <c r="BS592" t="s">
        <v>98</v>
      </c>
      <c r="BT592" t="s">
        <v>105</v>
      </c>
      <c r="BU592">
        <v>0</v>
      </c>
      <c r="BV592">
        <v>45</v>
      </c>
      <c r="BW592">
        <v>0</v>
      </c>
      <c r="BX592">
        <v>0</v>
      </c>
      <c r="BY592">
        <v>0</v>
      </c>
      <c r="BZ592">
        <v>0</v>
      </c>
      <c r="CA592" t="s">
        <v>83</v>
      </c>
      <c r="CB592" t="s">
        <v>83</v>
      </c>
      <c r="CC592" t="s">
        <v>83</v>
      </c>
      <c r="CD592">
        <v>0</v>
      </c>
      <c r="CE592">
        <v>9</v>
      </c>
      <c r="CF592">
        <v>2008</v>
      </c>
      <c r="CG592" t="str">
        <f t="shared" si="69"/>
        <v>9/2008</v>
      </c>
      <c r="CH592" t="s">
        <v>110</v>
      </c>
      <c r="CI592" t="s">
        <v>111</v>
      </c>
      <c r="CJ592" s="1">
        <v>185900</v>
      </c>
    </row>
    <row r="593" spans="1:88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 t="str">
        <f t="shared" si="65"/>
        <v>2000's</v>
      </c>
      <c r="V593">
        <v>2008</v>
      </c>
      <c r="W593">
        <f t="shared" si="63"/>
        <v>0</v>
      </c>
      <c r="X593" t="str">
        <f t="shared" si="64"/>
        <v>N</v>
      </c>
      <c r="Y593" t="str">
        <f t="shared" si="66"/>
        <v>Y</v>
      </c>
      <c r="Z593" t="str">
        <f t="shared" si="67"/>
        <v>Y</v>
      </c>
      <c r="AA593" t="str">
        <f t="shared" si="68"/>
        <v>Y</v>
      </c>
      <c r="AB593" t="s">
        <v>93</v>
      </c>
      <c r="AC593" t="s">
        <v>94</v>
      </c>
      <c r="AD593" t="s">
        <v>180</v>
      </c>
      <c r="AE593" t="s">
        <v>181</v>
      </c>
      <c r="AF593" t="s">
        <v>137</v>
      </c>
      <c r="AG593">
        <v>420</v>
      </c>
      <c r="AH593" t="s">
        <v>104</v>
      </c>
      <c r="AI593" t="s">
        <v>98</v>
      </c>
      <c r="AJ593" t="s">
        <v>99</v>
      </c>
      <c r="AK593" t="s">
        <v>104</v>
      </c>
      <c r="AL593" t="s">
        <v>98</v>
      </c>
      <c r="AM593" t="s">
        <v>97</v>
      </c>
      <c r="AN593" t="s">
        <v>101</v>
      </c>
      <c r="AO593">
        <v>1338</v>
      </c>
      <c r="AP593" t="s">
        <v>102</v>
      </c>
      <c r="AQ593">
        <v>0</v>
      </c>
      <c r="AR593">
        <v>384</v>
      </c>
      <c r="AS593">
        <v>1722</v>
      </c>
      <c r="AT593" t="s">
        <v>103</v>
      </c>
      <c r="AU593" t="s">
        <v>104</v>
      </c>
      <c r="AV593" t="s">
        <v>105</v>
      </c>
      <c r="AW593" t="s">
        <v>106</v>
      </c>
      <c r="AX593">
        <v>1728</v>
      </c>
      <c r="AY593">
        <v>568</v>
      </c>
      <c r="AZ593">
        <v>0</v>
      </c>
      <c r="BA593">
        <v>2296</v>
      </c>
      <c r="BB593">
        <v>1</v>
      </c>
      <c r="BC593">
        <v>0</v>
      </c>
      <c r="BD593">
        <v>2</v>
      </c>
      <c r="BE593">
        <v>1</v>
      </c>
      <c r="BF593">
        <v>3</v>
      </c>
      <c r="BG593">
        <v>1</v>
      </c>
      <c r="BH593" t="s">
        <v>104</v>
      </c>
      <c r="BI593">
        <v>10</v>
      </c>
      <c r="BJ593" t="s">
        <v>107</v>
      </c>
      <c r="BK593">
        <v>1</v>
      </c>
      <c r="BL593" t="s">
        <v>97</v>
      </c>
      <c r="BM593" t="s">
        <v>156</v>
      </c>
      <c r="BN593">
        <v>2008</v>
      </c>
      <c r="BO593" t="s">
        <v>109</v>
      </c>
      <c r="BP593">
        <v>3</v>
      </c>
      <c r="BQ593">
        <v>842</v>
      </c>
      <c r="BR593" t="s">
        <v>98</v>
      </c>
      <c r="BS593" t="s">
        <v>98</v>
      </c>
      <c r="BT593" t="s">
        <v>105</v>
      </c>
      <c r="BU593">
        <v>382</v>
      </c>
      <c r="BV593">
        <v>274</v>
      </c>
      <c r="BW593">
        <v>0</v>
      </c>
      <c r="BX593">
        <v>0</v>
      </c>
      <c r="BY593">
        <v>0</v>
      </c>
      <c r="BZ593">
        <v>0</v>
      </c>
      <c r="CA593" t="s">
        <v>83</v>
      </c>
      <c r="CB593" t="s">
        <v>83</v>
      </c>
      <c r="CC593" t="s">
        <v>83</v>
      </c>
      <c r="CD593">
        <v>0</v>
      </c>
      <c r="CE593">
        <v>6</v>
      </c>
      <c r="CF593">
        <v>2009</v>
      </c>
      <c r="CG593" t="str">
        <f t="shared" si="69"/>
        <v>6/2009</v>
      </c>
      <c r="CH593" t="s">
        <v>220</v>
      </c>
      <c r="CI593" t="s">
        <v>111</v>
      </c>
      <c r="CJ593" s="1">
        <v>451950</v>
      </c>
    </row>
    <row r="594" spans="1:88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 t="str">
        <f t="shared" si="65"/>
        <v>80's</v>
      </c>
      <c r="V594">
        <v>2003</v>
      </c>
      <c r="W594">
        <f t="shared" si="63"/>
        <v>21</v>
      </c>
      <c r="X594" t="str">
        <f t="shared" si="64"/>
        <v>Y</v>
      </c>
      <c r="Y594" t="str">
        <f t="shared" si="66"/>
        <v>N</v>
      </c>
      <c r="Z594" t="str">
        <f t="shared" si="67"/>
        <v>Y</v>
      </c>
      <c r="AA594" t="str">
        <f t="shared" si="68"/>
        <v>Y</v>
      </c>
      <c r="AB594" t="s">
        <v>93</v>
      </c>
      <c r="AC594" t="s">
        <v>94</v>
      </c>
      <c r="AD594" t="s">
        <v>140</v>
      </c>
      <c r="AE594" t="s">
        <v>140</v>
      </c>
      <c r="AF594" t="s">
        <v>117</v>
      </c>
      <c r="AG594">
        <v>0</v>
      </c>
      <c r="AH594" t="s">
        <v>98</v>
      </c>
      <c r="AI594" t="s">
        <v>97</v>
      </c>
      <c r="AJ594" t="s">
        <v>99</v>
      </c>
      <c r="AK594" t="s">
        <v>98</v>
      </c>
      <c r="AL594" t="s">
        <v>97</v>
      </c>
      <c r="AM594" t="s">
        <v>100</v>
      </c>
      <c r="AN594" t="s">
        <v>101</v>
      </c>
      <c r="AO594">
        <v>816</v>
      </c>
      <c r="AP594" t="s">
        <v>102</v>
      </c>
      <c r="AQ594">
        <v>0</v>
      </c>
      <c r="AR594">
        <v>0</v>
      </c>
      <c r="AS594">
        <v>816</v>
      </c>
      <c r="AT594" t="s">
        <v>103</v>
      </c>
      <c r="AU594" t="s">
        <v>104</v>
      </c>
      <c r="AV594" t="s">
        <v>105</v>
      </c>
      <c r="AW594" t="s">
        <v>106</v>
      </c>
      <c r="AX594">
        <v>816</v>
      </c>
      <c r="AY594">
        <v>0</v>
      </c>
      <c r="AZ594">
        <v>0</v>
      </c>
      <c r="BA594">
        <v>816</v>
      </c>
      <c r="BB594">
        <v>1</v>
      </c>
      <c r="BC594">
        <v>0</v>
      </c>
      <c r="BD594">
        <v>1</v>
      </c>
      <c r="BE594">
        <v>0</v>
      </c>
      <c r="BF594">
        <v>2</v>
      </c>
      <c r="BG594">
        <v>1</v>
      </c>
      <c r="BH594" t="s">
        <v>98</v>
      </c>
      <c r="BI594">
        <v>4</v>
      </c>
      <c r="BJ594" t="s">
        <v>107</v>
      </c>
      <c r="BK594">
        <v>0</v>
      </c>
      <c r="BL594" t="s">
        <v>83</v>
      </c>
      <c r="BM594" t="s">
        <v>127</v>
      </c>
      <c r="BN594">
        <v>1985</v>
      </c>
      <c r="BO594" t="s">
        <v>157</v>
      </c>
      <c r="BP594">
        <v>2</v>
      </c>
      <c r="BQ594">
        <v>816</v>
      </c>
      <c r="BR594" t="s">
        <v>98</v>
      </c>
      <c r="BS594" t="s">
        <v>98</v>
      </c>
      <c r="BT594" t="s">
        <v>105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 t="s">
        <v>83</v>
      </c>
      <c r="CB594" t="s">
        <v>83</v>
      </c>
      <c r="CC594" t="s">
        <v>83</v>
      </c>
      <c r="CD594">
        <v>0</v>
      </c>
      <c r="CE594">
        <v>6</v>
      </c>
      <c r="CF594">
        <v>2008</v>
      </c>
      <c r="CG594" t="str">
        <f t="shared" si="69"/>
        <v>6/2008</v>
      </c>
      <c r="CH594" t="s">
        <v>110</v>
      </c>
      <c r="CI594" t="s">
        <v>111</v>
      </c>
      <c r="CJ594" s="1">
        <v>138000</v>
      </c>
    </row>
    <row r="595" spans="1:88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 t="str">
        <f t="shared" si="65"/>
        <v>2000's</v>
      </c>
      <c r="V595">
        <v>2003</v>
      </c>
      <c r="W595">
        <f t="shared" si="63"/>
        <v>0</v>
      </c>
      <c r="X595" t="str">
        <f t="shared" si="64"/>
        <v>N</v>
      </c>
      <c r="Y595" t="str">
        <f t="shared" si="66"/>
        <v>N</v>
      </c>
      <c r="Z595" t="str">
        <f t="shared" si="67"/>
        <v>Y</v>
      </c>
      <c r="AA595" t="str">
        <f t="shared" si="68"/>
        <v>Y</v>
      </c>
      <c r="AB595" t="s">
        <v>93</v>
      </c>
      <c r="AC595" t="s">
        <v>94</v>
      </c>
      <c r="AD595" t="s">
        <v>95</v>
      </c>
      <c r="AE595" t="s">
        <v>95</v>
      </c>
      <c r="AF595" t="s">
        <v>96</v>
      </c>
      <c r="AG595">
        <v>170</v>
      </c>
      <c r="AH595" t="s">
        <v>97</v>
      </c>
      <c r="AI595" t="s">
        <v>98</v>
      </c>
      <c r="AJ595" t="s">
        <v>99</v>
      </c>
      <c r="AK595" t="s">
        <v>97</v>
      </c>
      <c r="AL595" t="s">
        <v>98</v>
      </c>
      <c r="AM595" t="s">
        <v>130</v>
      </c>
      <c r="AN595" t="s">
        <v>101</v>
      </c>
      <c r="AO595">
        <v>685</v>
      </c>
      <c r="AP595" t="s">
        <v>102</v>
      </c>
      <c r="AQ595">
        <v>0</v>
      </c>
      <c r="AR595">
        <v>163</v>
      </c>
      <c r="AS595">
        <v>848</v>
      </c>
      <c r="AT595" t="s">
        <v>103</v>
      </c>
      <c r="AU595" t="s">
        <v>104</v>
      </c>
      <c r="AV595" t="s">
        <v>105</v>
      </c>
      <c r="AW595" t="s">
        <v>106</v>
      </c>
      <c r="AX595">
        <v>848</v>
      </c>
      <c r="AY595">
        <v>0</v>
      </c>
      <c r="AZ595">
        <v>0</v>
      </c>
      <c r="BA595">
        <v>848</v>
      </c>
      <c r="BB595">
        <v>1</v>
      </c>
      <c r="BC595">
        <v>0</v>
      </c>
      <c r="BD595">
        <v>1</v>
      </c>
      <c r="BE595">
        <v>0</v>
      </c>
      <c r="BF595">
        <v>1</v>
      </c>
      <c r="BG595">
        <v>1</v>
      </c>
      <c r="BH595" t="s">
        <v>97</v>
      </c>
      <c r="BI595">
        <v>4</v>
      </c>
      <c r="BJ595" t="s">
        <v>107</v>
      </c>
      <c r="BK595">
        <v>0</v>
      </c>
      <c r="BL595" t="s">
        <v>83</v>
      </c>
      <c r="BM595" t="s">
        <v>108</v>
      </c>
      <c r="BN595">
        <v>2003</v>
      </c>
      <c r="BO595" t="s">
        <v>157</v>
      </c>
      <c r="BP595">
        <v>2</v>
      </c>
      <c r="BQ595">
        <v>420</v>
      </c>
      <c r="BR595" t="s">
        <v>98</v>
      </c>
      <c r="BS595" t="s">
        <v>98</v>
      </c>
      <c r="BT595" t="s">
        <v>105</v>
      </c>
      <c r="BU595">
        <v>140</v>
      </c>
      <c r="BV595">
        <v>0</v>
      </c>
      <c r="BW595">
        <v>0</v>
      </c>
      <c r="BX595">
        <v>0</v>
      </c>
      <c r="BY595">
        <v>0</v>
      </c>
      <c r="BZ595">
        <v>0</v>
      </c>
      <c r="CA595" t="s">
        <v>83</v>
      </c>
      <c r="CB595" t="s">
        <v>83</v>
      </c>
      <c r="CC595" t="s">
        <v>83</v>
      </c>
      <c r="CD595">
        <v>0</v>
      </c>
      <c r="CE595">
        <v>5</v>
      </c>
      <c r="CF595">
        <v>2009</v>
      </c>
      <c r="CG595" t="str">
        <f t="shared" si="69"/>
        <v>5/2009</v>
      </c>
      <c r="CH595" t="s">
        <v>110</v>
      </c>
      <c r="CI595" t="s">
        <v>111</v>
      </c>
      <c r="CJ595" s="1">
        <v>140000</v>
      </c>
    </row>
    <row r="596" spans="1:88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 t="str">
        <f t="shared" si="65"/>
        <v>70's</v>
      </c>
      <c r="V596">
        <v>1975</v>
      </c>
      <c r="W596">
        <f t="shared" si="63"/>
        <v>0</v>
      </c>
      <c r="X596" t="str">
        <f t="shared" si="64"/>
        <v>N</v>
      </c>
      <c r="Y596" t="str">
        <f t="shared" si="66"/>
        <v>N</v>
      </c>
      <c r="Z596" t="str">
        <f t="shared" si="67"/>
        <v>N</v>
      </c>
      <c r="AA596" t="str">
        <f t="shared" si="68"/>
        <v>N</v>
      </c>
      <c r="AB596" t="s">
        <v>152</v>
      </c>
      <c r="AC596" t="s">
        <v>94</v>
      </c>
      <c r="AD596" t="s">
        <v>140</v>
      </c>
      <c r="AE596" t="s">
        <v>140</v>
      </c>
      <c r="AF596" t="s">
        <v>117</v>
      </c>
      <c r="AG596">
        <v>0</v>
      </c>
      <c r="AH596" t="s">
        <v>98</v>
      </c>
      <c r="AI596" t="s">
        <v>98</v>
      </c>
      <c r="AJ596" t="s">
        <v>118</v>
      </c>
      <c r="AK596" t="s">
        <v>97</v>
      </c>
      <c r="AL596" t="s">
        <v>98</v>
      </c>
      <c r="AM596" t="s">
        <v>100</v>
      </c>
      <c r="AN596" t="s">
        <v>102</v>
      </c>
      <c r="AO596">
        <v>0</v>
      </c>
      <c r="AP596" t="s">
        <v>102</v>
      </c>
      <c r="AQ596">
        <v>0</v>
      </c>
      <c r="AR596">
        <v>924</v>
      </c>
      <c r="AS596">
        <v>924</v>
      </c>
      <c r="AT596" t="s">
        <v>103</v>
      </c>
      <c r="AU596" t="s">
        <v>98</v>
      </c>
      <c r="AV596" t="s">
        <v>105</v>
      </c>
      <c r="AW596" t="s">
        <v>106</v>
      </c>
      <c r="AX596">
        <v>924</v>
      </c>
      <c r="AY596">
        <v>0</v>
      </c>
      <c r="AZ596">
        <v>0</v>
      </c>
      <c r="BA596">
        <v>924</v>
      </c>
      <c r="BB596">
        <v>0</v>
      </c>
      <c r="BC596">
        <v>0</v>
      </c>
      <c r="BD596">
        <v>1</v>
      </c>
      <c r="BE596">
        <v>0</v>
      </c>
      <c r="BF596">
        <v>3</v>
      </c>
      <c r="BG596">
        <v>1</v>
      </c>
      <c r="BH596" t="s">
        <v>98</v>
      </c>
      <c r="BI596">
        <v>5</v>
      </c>
      <c r="BJ596" t="s">
        <v>107</v>
      </c>
      <c r="BK596">
        <v>0</v>
      </c>
      <c r="BL596" t="s">
        <v>83</v>
      </c>
      <c r="BM596" t="s">
        <v>127</v>
      </c>
      <c r="BN596">
        <v>1981</v>
      </c>
      <c r="BO596" t="s">
        <v>102</v>
      </c>
      <c r="BP596">
        <v>1</v>
      </c>
      <c r="BQ596">
        <v>280</v>
      </c>
      <c r="BR596" t="s">
        <v>98</v>
      </c>
      <c r="BS596" t="s">
        <v>98</v>
      </c>
      <c r="BT596" t="s">
        <v>105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 t="s">
        <v>83</v>
      </c>
      <c r="CB596" t="s">
        <v>134</v>
      </c>
      <c r="CC596" t="s">
        <v>83</v>
      </c>
      <c r="CD596">
        <v>0</v>
      </c>
      <c r="CE596">
        <v>4</v>
      </c>
      <c r="CF596">
        <v>2008</v>
      </c>
      <c r="CG596" t="str">
        <f t="shared" si="69"/>
        <v>4/2008</v>
      </c>
      <c r="CH596" t="s">
        <v>110</v>
      </c>
      <c r="CI596" t="s">
        <v>111</v>
      </c>
      <c r="CJ596" s="1">
        <v>110000</v>
      </c>
    </row>
    <row r="597" spans="1:88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 t="str">
        <f t="shared" si="65"/>
        <v>2000's</v>
      </c>
      <c r="V597">
        <v>2006</v>
      </c>
      <c r="W597">
        <f t="shared" si="63"/>
        <v>1</v>
      </c>
      <c r="X597" t="str">
        <f t="shared" si="64"/>
        <v>Y</v>
      </c>
      <c r="Y597" t="str">
        <f t="shared" si="66"/>
        <v>Y</v>
      </c>
      <c r="Z597" t="str">
        <f t="shared" si="67"/>
        <v>Y</v>
      </c>
      <c r="AA597" t="str">
        <f t="shared" si="68"/>
        <v>Y</v>
      </c>
      <c r="AB597" t="s">
        <v>93</v>
      </c>
      <c r="AC597" t="s">
        <v>94</v>
      </c>
      <c r="AD597" t="s">
        <v>95</v>
      </c>
      <c r="AE597" t="s">
        <v>246</v>
      </c>
      <c r="AF597" t="s">
        <v>96</v>
      </c>
      <c r="AG597">
        <v>238</v>
      </c>
      <c r="AH597" t="s">
        <v>97</v>
      </c>
      <c r="AI597" t="s">
        <v>98</v>
      </c>
      <c r="AJ597" t="s">
        <v>99</v>
      </c>
      <c r="AK597" t="s">
        <v>97</v>
      </c>
      <c r="AL597" t="s">
        <v>98</v>
      </c>
      <c r="AM597" t="s">
        <v>97</v>
      </c>
      <c r="AN597" t="s">
        <v>101</v>
      </c>
      <c r="AO597">
        <v>1422</v>
      </c>
      <c r="AP597" t="s">
        <v>102</v>
      </c>
      <c r="AQ597">
        <v>0</v>
      </c>
      <c r="AR597">
        <v>392</v>
      </c>
      <c r="AS597">
        <v>1814</v>
      </c>
      <c r="AT597" t="s">
        <v>103</v>
      </c>
      <c r="AU597" t="s">
        <v>104</v>
      </c>
      <c r="AV597" t="s">
        <v>105</v>
      </c>
      <c r="AW597" t="s">
        <v>106</v>
      </c>
      <c r="AX597">
        <v>1826</v>
      </c>
      <c r="AY597">
        <v>0</v>
      </c>
      <c r="AZ597">
        <v>0</v>
      </c>
      <c r="BA597">
        <v>1826</v>
      </c>
      <c r="BB597">
        <v>1</v>
      </c>
      <c r="BC597">
        <v>0</v>
      </c>
      <c r="BD597">
        <v>2</v>
      </c>
      <c r="BE597">
        <v>0</v>
      </c>
      <c r="BF597">
        <v>3</v>
      </c>
      <c r="BG597">
        <v>1</v>
      </c>
      <c r="BH597" t="s">
        <v>97</v>
      </c>
      <c r="BI597">
        <v>7</v>
      </c>
      <c r="BJ597" t="s">
        <v>107</v>
      </c>
      <c r="BK597">
        <v>1</v>
      </c>
      <c r="BL597" t="s">
        <v>98</v>
      </c>
      <c r="BM597" t="s">
        <v>108</v>
      </c>
      <c r="BN597">
        <v>2005</v>
      </c>
      <c r="BO597" t="s">
        <v>157</v>
      </c>
      <c r="BP597">
        <v>3</v>
      </c>
      <c r="BQ597">
        <v>758</v>
      </c>
      <c r="BR597" t="s">
        <v>98</v>
      </c>
      <c r="BS597" t="s">
        <v>98</v>
      </c>
      <c r="BT597" t="s">
        <v>105</v>
      </c>
      <c r="BU597">
        <v>180</v>
      </c>
      <c r="BV597">
        <v>75</v>
      </c>
      <c r="BW597">
        <v>0</v>
      </c>
      <c r="BX597">
        <v>0</v>
      </c>
      <c r="BY597">
        <v>120</v>
      </c>
      <c r="BZ597">
        <v>0</v>
      </c>
      <c r="CA597" t="s">
        <v>83</v>
      </c>
      <c r="CB597" t="s">
        <v>83</v>
      </c>
      <c r="CC597" t="s">
        <v>83</v>
      </c>
      <c r="CD597">
        <v>0</v>
      </c>
      <c r="CE597">
        <v>8</v>
      </c>
      <c r="CF597">
        <v>2006</v>
      </c>
      <c r="CG597" t="str">
        <f t="shared" si="69"/>
        <v>8/2006</v>
      </c>
      <c r="CH597" t="s">
        <v>158</v>
      </c>
      <c r="CI597" t="s">
        <v>159</v>
      </c>
      <c r="CJ597" s="1">
        <v>319000</v>
      </c>
    </row>
    <row r="598" spans="1:88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 t="str">
        <f t="shared" si="65"/>
        <v>1900's</v>
      </c>
      <c r="V598">
        <v>1993</v>
      </c>
      <c r="W598">
        <f t="shared" si="63"/>
        <v>83</v>
      </c>
      <c r="X598" t="str">
        <f t="shared" si="64"/>
        <v>Y</v>
      </c>
      <c r="Y598" t="str">
        <f t="shared" si="66"/>
        <v>N</v>
      </c>
      <c r="Z598" t="str">
        <f t="shared" si="67"/>
        <v>N</v>
      </c>
      <c r="AA598" t="str">
        <f t="shared" si="68"/>
        <v>N</v>
      </c>
      <c r="AB598" t="s">
        <v>93</v>
      </c>
      <c r="AC598" t="s">
        <v>94</v>
      </c>
      <c r="AD598" t="s">
        <v>95</v>
      </c>
      <c r="AE598" t="s">
        <v>95</v>
      </c>
      <c r="AF598" t="s">
        <v>117</v>
      </c>
      <c r="AG598">
        <v>0</v>
      </c>
      <c r="AH598" t="s">
        <v>98</v>
      </c>
      <c r="AI598" t="s">
        <v>98</v>
      </c>
      <c r="AJ598" t="s">
        <v>118</v>
      </c>
      <c r="AK598" t="s">
        <v>98</v>
      </c>
      <c r="AL598" t="s">
        <v>98</v>
      </c>
      <c r="AM598" t="s">
        <v>100</v>
      </c>
      <c r="AN598" t="s">
        <v>102</v>
      </c>
      <c r="AO598">
        <v>0</v>
      </c>
      <c r="AP598" t="s">
        <v>102</v>
      </c>
      <c r="AQ598">
        <v>0</v>
      </c>
      <c r="AR598">
        <v>684</v>
      </c>
      <c r="AS598">
        <v>684</v>
      </c>
      <c r="AT598" t="s">
        <v>103</v>
      </c>
      <c r="AU598" t="s">
        <v>104</v>
      </c>
      <c r="AV598" t="s">
        <v>177</v>
      </c>
      <c r="AW598" t="s">
        <v>164</v>
      </c>
      <c r="AX598">
        <v>684</v>
      </c>
      <c r="AY598">
        <v>684</v>
      </c>
      <c r="AZ598">
        <v>0</v>
      </c>
      <c r="BA598">
        <v>1368</v>
      </c>
      <c r="BB598">
        <v>0</v>
      </c>
      <c r="BC598">
        <v>0</v>
      </c>
      <c r="BD598">
        <v>1</v>
      </c>
      <c r="BE598">
        <v>0</v>
      </c>
      <c r="BF598">
        <v>3</v>
      </c>
      <c r="BG598">
        <v>1</v>
      </c>
      <c r="BH598" t="s">
        <v>98</v>
      </c>
      <c r="BI598">
        <v>7</v>
      </c>
      <c r="BJ598" t="s">
        <v>107</v>
      </c>
      <c r="BK598">
        <v>0</v>
      </c>
      <c r="BL598" t="s">
        <v>83</v>
      </c>
      <c r="BM598" t="s">
        <v>127</v>
      </c>
      <c r="BN598">
        <v>1930</v>
      </c>
      <c r="BO598" t="s">
        <v>102</v>
      </c>
      <c r="BP598">
        <v>1</v>
      </c>
      <c r="BQ598">
        <v>216</v>
      </c>
      <c r="BR598" t="s">
        <v>98</v>
      </c>
      <c r="BS598" t="s">
        <v>147</v>
      </c>
      <c r="BT598" t="s">
        <v>177</v>
      </c>
      <c r="BU598">
        <v>0</v>
      </c>
      <c r="BV598">
        <v>158</v>
      </c>
      <c r="BW598">
        <v>0</v>
      </c>
      <c r="BX598">
        <v>0</v>
      </c>
      <c r="BY598">
        <v>0</v>
      </c>
      <c r="BZ598">
        <v>0</v>
      </c>
      <c r="CA598" t="s">
        <v>83</v>
      </c>
      <c r="CB598" t="s">
        <v>83</v>
      </c>
      <c r="CC598" t="s">
        <v>83</v>
      </c>
      <c r="CD598">
        <v>0</v>
      </c>
      <c r="CE598">
        <v>10</v>
      </c>
      <c r="CF598">
        <v>2006</v>
      </c>
      <c r="CG598" t="str">
        <f t="shared" si="69"/>
        <v>10/2006</v>
      </c>
      <c r="CH598" t="s">
        <v>110</v>
      </c>
      <c r="CI598" t="s">
        <v>111</v>
      </c>
      <c r="CJ598" s="1">
        <v>114504</v>
      </c>
    </row>
    <row r="599" spans="1:88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 t="str">
        <f t="shared" si="65"/>
        <v>2000's</v>
      </c>
      <c r="V599">
        <v>2007</v>
      </c>
      <c r="W599">
        <f t="shared" si="63"/>
        <v>1</v>
      </c>
      <c r="X599" t="str">
        <f t="shared" si="64"/>
        <v>Y</v>
      </c>
      <c r="Y599" t="str">
        <f t="shared" si="66"/>
        <v>Y</v>
      </c>
      <c r="Z599" t="str">
        <f t="shared" si="67"/>
        <v>Y</v>
      </c>
      <c r="AA599" t="str">
        <f t="shared" si="68"/>
        <v>Y</v>
      </c>
      <c r="AB599" t="s">
        <v>93</v>
      </c>
      <c r="AC599" t="s">
        <v>94</v>
      </c>
      <c r="AD599" t="s">
        <v>95</v>
      </c>
      <c r="AE599" t="s">
        <v>95</v>
      </c>
      <c r="AF599" t="s">
        <v>96</v>
      </c>
      <c r="AG599">
        <v>72</v>
      </c>
      <c r="AH599" t="s">
        <v>97</v>
      </c>
      <c r="AI599" t="s">
        <v>98</v>
      </c>
      <c r="AJ599" t="s">
        <v>99</v>
      </c>
      <c r="AK599" t="s">
        <v>104</v>
      </c>
      <c r="AL599" t="s">
        <v>98</v>
      </c>
      <c r="AM599" t="s">
        <v>130</v>
      </c>
      <c r="AN599" t="s">
        <v>102</v>
      </c>
      <c r="AO599">
        <v>0</v>
      </c>
      <c r="AP599" t="s">
        <v>102</v>
      </c>
      <c r="AQ599">
        <v>0</v>
      </c>
      <c r="AR599">
        <v>1258</v>
      </c>
      <c r="AS599">
        <v>1258</v>
      </c>
      <c r="AT599" t="s">
        <v>103</v>
      </c>
      <c r="AU599" t="s">
        <v>104</v>
      </c>
      <c r="AV599" t="s">
        <v>105</v>
      </c>
      <c r="AW599" t="s">
        <v>106</v>
      </c>
      <c r="AX599">
        <v>1402</v>
      </c>
      <c r="AY599">
        <v>0</v>
      </c>
      <c r="AZ599">
        <v>0</v>
      </c>
      <c r="BA599">
        <v>1402</v>
      </c>
      <c r="BB599">
        <v>0</v>
      </c>
      <c r="BC599">
        <v>2</v>
      </c>
      <c r="BD599">
        <v>0</v>
      </c>
      <c r="BE599">
        <v>2</v>
      </c>
      <c r="BF599">
        <v>2</v>
      </c>
      <c r="BG599">
        <v>1</v>
      </c>
      <c r="BH599" t="s">
        <v>97</v>
      </c>
      <c r="BI599">
        <v>7</v>
      </c>
      <c r="BJ599" t="s">
        <v>107</v>
      </c>
      <c r="BK599">
        <v>1</v>
      </c>
      <c r="BL599" t="s">
        <v>97</v>
      </c>
      <c r="BM599" t="s">
        <v>108</v>
      </c>
      <c r="BN599">
        <v>2006</v>
      </c>
      <c r="BO599" t="s">
        <v>157</v>
      </c>
      <c r="BP599">
        <v>3</v>
      </c>
      <c r="BQ599">
        <v>648</v>
      </c>
      <c r="BR599" t="s">
        <v>98</v>
      </c>
      <c r="BS599" t="s">
        <v>98</v>
      </c>
      <c r="BT599" t="s">
        <v>105</v>
      </c>
      <c r="BU599">
        <v>120</v>
      </c>
      <c r="BV599">
        <v>16</v>
      </c>
      <c r="BW599">
        <v>0</v>
      </c>
      <c r="BX599">
        <v>0</v>
      </c>
      <c r="BY599">
        <v>0</v>
      </c>
      <c r="BZ599">
        <v>0</v>
      </c>
      <c r="CA599" t="s">
        <v>83</v>
      </c>
      <c r="CB599" t="s">
        <v>83</v>
      </c>
      <c r="CC599" t="s">
        <v>83</v>
      </c>
      <c r="CD599">
        <v>0</v>
      </c>
      <c r="CE599">
        <v>2</v>
      </c>
      <c r="CF599">
        <v>2007</v>
      </c>
      <c r="CG599" t="str">
        <f t="shared" si="69"/>
        <v>2/2007</v>
      </c>
      <c r="CH599" t="s">
        <v>158</v>
      </c>
      <c r="CI599" t="s">
        <v>159</v>
      </c>
      <c r="CJ599" s="1">
        <v>194201</v>
      </c>
    </row>
    <row r="600" spans="1:88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 t="str">
        <f t="shared" si="65"/>
        <v>70's</v>
      </c>
      <c r="V600">
        <v>1977</v>
      </c>
      <c r="W600">
        <f t="shared" si="63"/>
        <v>0</v>
      </c>
      <c r="X600" t="str">
        <f t="shared" si="64"/>
        <v>N</v>
      </c>
      <c r="Y600" t="str">
        <f t="shared" si="66"/>
        <v>N</v>
      </c>
      <c r="Z600" t="str">
        <f t="shared" si="67"/>
        <v>N</v>
      </c>
      <c r="AA600" t="str">
        <f t="shared" si="68"/>
        <v>N</v>
      </c>
      <c r="AB600" t="s">
        <v>93</v>
      </c>
      <c r="AC600" t="s">
        <v>94</v>
      </c>
      <c r="AD600" t="s">
        <v>161</v>
      </c>
      <c r="AE600" t="s">
        <v>161</v>
      </c>
      <c r="AF600" t="s">
        <v>96</v>
      </c>
      <c r="AG600">
        <v>459</v>
      </c>
      <c r="AH600" t="s">
        <v>98</v>
      </c>
      <c r="AI600" t="s">
        <v>98</v>
      </c>
      <c r="AJ600" t="s">
        <v>118</v>
      </c>
      <c r="AK600" t="s">
        <v>97</v>
      </c>
      <c r="AL600" t="s">
        <v>98</v>
      </c>
      <c r="AM600" t="s">
        <v>121</v>
      </c>
      <c r="AN600" t="s">
        <v>119</v>
      </c>
      <c r="AO600">
        <v>1283</v>
      </c>
      <c r="AP600" t="s">
        <v>172</v>
      </c>
      <c r="AQ600">
        <v>147</v>
      </c>
      <c r="AR600">
        <v>0</v>
      </c>
      <c r="AS600">
        <v>1430</v>
      </c>
      <c r="AT600" t="s">
        <v>103</v>
      </c>
      <c r="AU600" t="s">
        <v>104</v>
      </c>
      <c r="AV600" t="s">
        <v>105</v>
      </c>
      <c r="AW600" t="s">
        <v>106</v>
      </c>
      <c r="AX600">
        <v>1647</v>
      </c>
      <c r="AY600">
        <v>0</v>
      </c>
      <c r="AZ600">
        <v>0</v>
      </c>
      <c r="BA600">
        <v>1647</v>
      </c>
      <c r="BB600">
        <v>1</v>
      </c>
      <c r="BC600">
        <v>0</v>
      </c>
      <c r="BD600">
        <v>2</v>
      </c>
      <c r="BE600">
        <v>0</v>
      </c>
      <c r="BF600">
        <v>3</v>
      </c>
      <c r="BG600">
        <v>1</v>
      </c>
      <c r="BH600" t="s">
        <v>97</v>
      </c>
      <c r="BI600">
        <v>7</v>
      </c>
      <c r="BJ600" t="s">
        <v>107</v>
      </c>
      <c r="BK600">
        <v>1</v>
      </c>
      <c r="BL600" t="s">
        <v>98</v>
      </c>
      <c r="BM600" t="s">
        <v>108</v>
      </c>
      <c r="BN600">
        <v>1977</v>
      </c>
      <c r="BO600" t="s">
        <v>157</v>
      </c>
      <c r="BP600">
        <v>2</v>
      </c>
      <c r="BQ600">
        <v>621</v>
      </c>
      <c r="BR600" t="s">
        <v>98</v>
      </c>
      <c r="BS600" t="s">
        <v>98</v>
      </c>
      <c r="BT600" t="s">
        <v>105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 t="s">
        <v>83</v>
      </c>
      <c r="CB600" t="s">
        <v>83</v>
      </c>
      <c r="CC600" t="s">
        <v>83</v>
      </c>
      <c r="CD600">
        <v>0</v>
      </c>
      <c r="CE600">
        <v>3</v>
      </c>
      <c r="CF600">
        <v>2006</v>
      </c>
      <c r="CG600" t="str">
        <f t="shared" si="69"/>
        <v>3/2006</v>
      </c>
      <c r="CH600" t="s">
        <v>110</v>
      </c>
      <c r="CI600" t="s">
        <v>111</v>
      </c>
      <c r="CJ600" s="1">
        <v>217500</v>
      </c>
    </row>
    <row r="601" spans="1:88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 t="str">
        <f t="shared" si="65"/>
        <v>80's</v>
      </c>
      <c r="V601">
        <v>1980</v>
      </c>
      <c r="W601">
        <f t="shared" si="63"/>
        <v>0</v>
      </c>
      <c r="X601" t="str">
        <f t="shared" si="64"/>
        <v>N</v>
      </c>
      <c r="Y601" t="str">
        <f t="shared" si="66"/>
        <v>N</v>
      </c>
      <c r="Z601" t="str">
        <f t="shared" si="67"/>
        <v>N</v>
      </c>
      <c r="AA601" t="str">
        <f t="shared" si="68"/>
        <v>N</v>
      </c>
      <c r="AB601" t="s">
        <v>93</v>
      </c>
      <c r="AC601" t="s">
        <v>94</v>
      </c>
      <c r="AD601" t="s">
        <v>116</v>
      </c>
      <c r="AE601" t="s">
        <v>116</v>
      </c>
      <c r="AF601" t="s">
        <v>117</v>
      </c>
      <c r="AG601">
        <v>0</v>
      </c>
      <c r="AH601" t="s">
        <v>98</v>
      </c>
      <c r="AI601" t="s">
        <v>97</v>
      </c>
      <c r="AJ601" t="s">
        <v>118</v>
      </c>
      <c r="AK601" t="s">
        <v>97</v>
      </c>
      <c r="AL601" t="s">
        <v>98</v>
      </c>
      <c r="AM601" t="s">
        <v>100</v>
      </c>
      <c r="AN601" t="s">
        <v>172</v>
      </c>
      <c r="AO601">
        <v>81</v>
      </c>
      <c r="AP601" t="s">
        <v>101</v>
      </c>
      <c r="AQ601">
        <v>612</v>
      </c>
      <c r="AR601">
        <v>23</v>
      </c>
      <c r="AS601">
        <v>716</v>
      </c>
      <c r="AT601" t="s">
        <v>103</v>
      </c>
      <c r="AU601" t="s">
        <v>98</v>
      </c>
      <c r="AV601" t="s">
        <v>105</v>
      </c>
      <c r="AW601" t="s">
        <v>106</v>
      </c>
      <c r="AX601">
        <v>716</v>
      </c>
      <c r="AY601">
        <v>840</v>
      </c>
      <c r="AZ601">
        <v>0</v>
      </c>
      <c r="BA601">
        <v>1556</v>
      </c>
      <c r="BB601">
        <v>1</v>
      </c>
      <c r="BC601">
        <v>0</v>
      </c>
      <c r="BD601">
        <v>2</v>
      </c>
      <c r="BE601">
        <v>1</v>
      </c>
      <c r="BF601">
        <v>3</v>
      </c>
      <c r="BG601">
        <v>1</v>
      </c>
      <c r="BH601" t="s">
        <v>98</v>
      </c>
      <c r="BI601">
        <v>6</v>
      </c>
      <c r="BJ601" t="s">
        <v>107</v>
      </c>
      <c r="BK601">
        <v>1</v>
      </c>
      <c r="BL601" t="s">
        <v>98</v>
      </c>
      <c r="BM601" t="s">
        <v>108</v>
      </c>
      <c r="BN601">
        <v>1980</v>
      </c>
      <c r="BO601" t="s">
        <v>157</v>
      </c>
      <c r="BP601">
        <v>2</v>
      </c>
      <c r="BQ601">
        <v>452</v>
      </c>
      <c r="BR601" t="s">
        <v>98</v>
      </c>
      <c r="BS601" t="s">
        <v>98</v>
      </c>
      <c r="BT601" t="s">
        <v>105</v>
      </c>
      <c r="BU601">
        <v>161</v>
      </c>
      <c r="BV601">
        <v>0</v>
      </c>
      <c r="BW601">
        <v>0</v>
      </c>
      <c r="BX601">
        <v>0</v>
      </c>
      <c r="BY601">
        <v>0</v>
      </c>
      <c r="BZ601">
        <v>0</v>
      </c>
      <c r="CA601" t="s">
        <v>83</v>
      </c>
      <c r="CB601" t="s">
        <v>165</v>
      </c>
      <c r="CC601" t="s">
        <v>83</v>
      </c>
      <c r="CD601">
        <v>0</v>
      </c>
      <c r="CE601">
        <v>7</v>
      </c>
      <c r="CF601">
        <v>2008</v>
      </c>
      <c r="CG601" t="str">
        <f t="shared" si="69"/>
        <v>7/2008</v>
      </c>
      <c r="CH601" t="s">
        <v>173</v>
      </c>
      <c r="CI601" t="s">
        <v>111</v>
      </c>
      <c r="CJ601" s="1">
        <v>151000</v>
      </c>
    </row>
    <row r="602" spans="1:88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 t="str">
        <f t="shared" si="65"/>
        <v>2000's</v>
      </c>
      <c r="V602">
        <v>2005</v>
      </c>
      <c r="W602">
        <f t="shared" si="63"/>
        <v>0</v>
      </c>
      <c r="X602" t="str">
        <f t="shared" si="64"/>
        <v>N</v>
      </c>
      <c r="Y602" t="str">
        <f t="shared" si="66"/>
        <v>Y</v>
      </c>
      <c r="Z602" t="str">
        <f t="shared" si="67"/>
        <v>Y</v>
      </c>
      <c r="AA602" t="str">
        <f t="shared" si="68"/>
        <v>Y</v>
      </c>
      <c r="AB602" t="s">
        <v>93</v>
      </c>
      <c r="AC602" t="s">
        <v>94</v>
      </c>
      <c r="AD602" t="s">
        <v>95</v>
      </c>
      <c r="AE602" t="s">
        <v>95</v>
      </c>
      <c r="AF602" t="s">
        <v>96</v>
      </c>
      <c r="AG602">
        <v>280</v>
      </c>
      <c r="AH602" t="s">
        <v>97</v>
      </c>
      <c r="AI602" t="s">
        <v>98</v>
      </c>
      <c r="AJ602" t="s">
        <v>99</v>
      </c>
      <c r="AK602" t="s">
        <v>97</v>
      </c>
      <c r="AL602" t="s">
        <v>98</v>
      </c>
      <c r="AM602" t="s">
        <v>130</v>
      </c>
      <c r="AN602" t="s">
        <v>101</v>
      </c>
      <c r="AO602">
        <v>546</v>
      </c>
      <c r="AP602" t="s">
        <v>102</v>
      </c>
      <c r="AQ602">
        <v>0</v>
      </c>
      <c r="AR602">
        <v>512</v>
      </c>
      <c r="AS602">
        <v>1058</v>
      </c>
      <c r="AT602" t="s">
        <v>103</v>
      </c>
      <c r="AU602" t="s">
        <v>104</v>
      </c>
      <c r="AV602" t="s">
        <v>105</v>
      </c>
      <c r="AW602" t="s">
        <v>106</v>
      </c>
      <c r="AX602">
        <v>1058</v>
      </c>
      <c r="AY602">
        <v>846</v>
      </c>
      <c r="AZ602">
        <v>0</v>
      </c>
      <c r="BA602">
        <v>1904</v>
      </c>
      <c r="BB602">
        <v>1</v>
      </c>
      <c r="BC602">
        <v>0</v>
      </c>
      <c r="BD602">
        <v>2</v>
      </c>
      <c r="BE602">
        <v>1</v>
      </c>
      <c r="BF602">
        <v>3</v>
      </c>
      <c r="BG602">
        <v>1</v>
      </c>
      <c r="BH602" t="s">
        <v>104</v>
      </c>
      <c r="BI602">
        <v>8</v>
      </c>
      <c r="BJ602" t="s">
        <v>107</v>
      </c>
      <c r="BK602">
        <v>1</v>
      </c>
      <c r="BL602" t="s">
        <v>97</v>
      </c>
      <c r="BM602" t="s">
        <v>156</v>
      </c>
      <c r="BN602">
        <v>2003</v>
      </c>
      <c r="BO602" t="s">
        <v>157</v>
      </c>
      <c r="BP602">
        <v>2</v>
      </c>
      <c r="BQ602">
        <v>736</v>
      </c>
      <c r="BR602" t="s">
        <v>98</v>
      </c>
      <c r="BS602" t="s">
        <v>98</v>
      </c>
      <c r="BT602" t="s">
        <v>105</v>
      </c>
      <c r="BU602">
        <v>179</v>
      </c>
      <c r="BV602">
        <v>60</v>
      </c>
      <c r="BW602">
        <v>0</v>
      </c>
      <c r="BX602">
        <v>0</v>
      </c>
      <c r="BY602">
        <v>0</v>
      </c>
      <c r="BZ602">
        <v>0</v>
      </c>
      <c r="CA602" t="s">
        <v>83</v>
      </c>
      <c r="CB602" t="s">
        <v>83</v>
      </c>
      <c r="CC602" t="s">
        <v>83</v>
      </c>
      <c r="CD602">
        <v>0</v>
      </c>
      <c r="CE602">
        <v>6</v>
      </c>
      <c r="CF602">
        <v>2006</v>
      </c>
      <c r="CG602" t="str">
        <f t="shared" si="69"/>
        <v>6/2006</v>
      </c>
      <c r="CH602" t="s">
        <v>110</v>
      </c>
      <c r="CI602" t="s">
        <v>111</v>
      </c>
      <c r="CJ602" s="1">
        <v>275000</v>
      </c>
    </row>
    <row r="603" spans="1:88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 t="str">
        <f t="shared" si="65"/>
        <v>30's</v>
      </c>
      <c r="V603">
        <v>1950</v>
      </c>
      <c r="W603">
        <f t="shared" si="63"/>
        <v>13</v>
      </c>
      <c r="X603" t="str">
        <f t="shared" si="64"/>
        <v>Y</v>
      </c>
      <c r="Y603" t="str">
        <f t="shared" si="66"/>
        <v>N</v>
      </c>
      <c r="Z603" t="str">
        <f t="shared" si="67"/>
        <v>N</v>
      </c>
      <c r="AA603" t="str">
        <f t="shared" si="68"/>
        <v>N</v>
      </c>
      <c r="AB603" t="s">
        <v>93</v>
      </c>
      <c r="AC603" t="s">
        <v>94</v>
      </c>
      <c r="AD603" t="s">
        <v>124</v>
      </c>
      <c r="AE603" t="s">
        <v>124</v>
      </c>
      <c r="AF603" t="s">
        <v>117</v>
      </c>
      <c r="AG603">
        <v>0</v>
      </c>
      <c r="AH603" t="s">
        <v>98</v>
      </c>
      <c r="AI603" t="s">
        <v>97</v>
      </c>
      <c r="AJ603" t="s">
        <v>99</v>
      </c>
      <c r="AK603" t="s">
        <v>98</v>
      </c>
      <c r="AL603" t="s">
        <v>98</v>
      </c>
      <c r="AM603" t="s">
        <v>100</v>
      </c>
      <c r="AN603" t="s">
        <v>102</v>
      </c>
      <c r="AO603">
        <v>0</v>
      </c>
      <c r="AP603" t="s">
        <v>102</v>
      </c>
      <c r="AQ603">
        <v>0</v>
      </c>
      <c r="AR603">
        <v>780</v>
      </c>
      <c r="AS603">
        <v>780</v>
      </c>
      <c r="AT603" t="s">
        <v>103</v>
      </c>
      <c r="AU603" t="s">
        <v>98</v>
      </c>
      <c r="AV603" t="s">
        <v>105</v>
      </c>
      <c r="AW603" t="s">
        <v>106</v>
      </c>
      <c r="AX603">
        <v>780</v>
      </c>
      <c r="AY603">
        <v>595</v>
      </c>
      <c r="AZ603">
        <v>0</v>
      </c>
      <c r="BA603">
        <v>1375</v>
      </c>
      <c r="BB603">
        <v>0</v>
      </c>
      <c r="BC603">
        <v>0</v>
      </c>
      <c r="BD603">
        <v>1</v>
      </c>
      <c r="BE603">
        <v>1</v>
      </c>
      <c r="BF603">
        <v>3</v>
      </c>
      <c r="BG603">
        <v>1</v>
      </c>
      <c r="BH603" t="s">
        <v>97</v>
      </c>
      <c r="BI603">
        <v>6</v>
      </c>
      <c r="BJ603" t="s">
        <v>107</v>
      </c>
      <c r="BK603">
        <v>1</v>
      </c>
      <c r="BL603" t="s">
        <v>97</v>
      </c>
      <c r="BM603" t="s">
        <v>127</v>
      </c>
      <c r="BN603">
        <v>1979</v>
      </c>
      <c r="BO603" t="s">
        <v>102</v>
      </c>
      <c r="BP603">
        <v>1</v>
      </c>
      <c r="BQ603">
        <v>544</v>
      </c>
      <c r="BR603" t="s">
        <v>98</v>
      </c>
      <c r="BS603" t="s">
        <v>98</v>
      </c>
      <c r="BT603" t="s">
        <v>190</v>
      </c>
      <c r="BU603">
        <v>0</v>
      </c>
      <c r="BV603">
        <v>162</v>
      </c>
      <c r="BW603">
        <v>0</v>
      </c>
      <c r="BX603">
        <v>0</v>
      </c>
      <c r="BY603">
        <v>126</v>
      </c>
      <c r="BZ603">
        <v>0</v>
      </c>
      <c r="CA603" t="s">
        <v>83</v>
      </c>
      <c r="CB603" t="s">
        <v>83</v>
      </c>
      <c r="CC603" t="s">
        <v>83</v>
      </c>
      <c r="CD603">
        <v>0</v>
      </c>
      <c r="CE603">
        <v>12</v>
      </c>
      <c r="CF603">
        <v>2007</v>
      </c>
      <c r="CG603" t="str">
        <f t="shared" si="69"/>
        <v>12/2007</v>
      </c>
      <c r="CH603" t="s">
        <v>110</v>
      </c>
      <c r="CI603" t="s">
        <v>111</v>
      </c>
      <c r="CJ603" s="1">
        <v>141000</v>
      </c>
    </row>
    <row r="604" spans="1:88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 t="str">
        <f t="shared" si="65"/>
        <v>90's</v>
      </c>
      <c r="V604">
        <v>1992</v>
      </c>
      <c r="W604">
        <f t="shared" si="63"/>
        <v>0</v>
      </c>
      <c r="X604" t="str">
        <f t="shared" si="64"/>
        <v>N</v>
      </c>
      <c r="Y604" t="str">
        <f t="shared" si="66"/>
        <v>N</v>
      </c>
      <c r="Z604" t="str">
        <f t="shared" si="67"/>
        <v>N</v>
      </c>
      <c r="AA604" t="str">
        <f t="shared" si="68"/>
        <v>N</v>
      </c>
      <c r="AB604" t="s">
        <v>93</v>
      </c>
      <c r="AC604" t="s">
        <v>94</v>
      </c>
      <c r="AD604" t="s">
        <v>140</v>
      </c>
      <c r="AE604" t="s">
        <v>140</v>
      </c>
      <c r="AF604" t="s">
        <v>117</v>
      </c>
      <c r="AG604">
        <v>0</v>
      </c>
      <c r="AH604" t="s">
        <v>97</v>
      </c>
      <c r="AI604" t="s">
        <v>98</v>
      </c>
      <c r="AJ604" t="s">
        <v>99</v>
      </c>
      <c r="AK604" t="s">
        <v>97</v>
      </c>
      <c r="AL604" t="s">
        <v>98</v>
      </c>
      <c r="AM604" t="s">
        <v>121</v>
      </c>
      <c r="AN604" t="s">
        <v>101</v>
      </c>
      <c r="AO604">
        <v>789</v>
      </c>
      <c r="AP604" t="s">
        <v>102</v>
      </c>
      <c r="AQ604">
        <v>0</v>
      </c>
      <c r="AR604">
        <v>119</v>
      </c>
      <c r="AS604">
        <v>908</v>
      </c>
      <c r="AT604" t="s">
        <v>103</v>
      </c>
      <c r="AU604" t="s">
        <v>104</v>
      </c>
      <c r="AV604" t="s">
        <v>105</v>
      </c>
      <c r="AW604" t="s">
        <v>106</v>
      </c>
      <c r="AX604">
        <v>927</v>
      </c>
      <c r="AY604">
        <v>988</v>
      </c>
      <c r="AZ604">
        <v>0</v>
      </c>
      <c r="BA604">
        <v>1915</v>
      </c>
      <c r="BB604">
        <v>1</v>
      </c>
      <c r="BC604">
        <v>0</v>
      </c>
      <c r="BD604">
        <v>2</v>
      </c>
      <c r="BE604">
        <v>1</v>
      </c>
      <c r="BF604">
        <v>3</v>
      </c>
      <c r="BG604">
        <v>1</v>
      </c>
      <c r="BH604" t="s">
        <v>97</v>
      </c>
      <c r="BI604">
        <v>8</v>
      </c>
      <c r="BJ604" t="s">
        <v>107</v>
      </c>
      <c r="BK604">
        <v>1</v>
      </c>
      <c r="BL604" t="s">
        <v>98</v>
      </c>
      <c r="BM604" t="s">
        <v>108</v>
      </c>
      <c r="BN604">
        <v>1992</v>
      </c>
      <c r="BO604" t="s">
        <v>157</v>
      </c>
      <c r="BP604">
        <v>2</v>
      </c>
      <c r="BQ604">
        <v>506</v>
      </c>
      <c r="BR604" t="s">
        <v>98</v>
      </c>
      <c r="BS604" t="s">
        <v>98</v>
      </c>
      <c r="BT604" t="s">
        <v>105</v>
      </c>
      <c r="BU604">
        <v>120</v>
      </c>
      <c r="BV604">
        <v>150</v>
      </c>
      <c r="BW604">
        <v>0</v>
      </c>
      <c r="BX604">
        <v>0</v>
      </c>
      <c r="BY604">
        <v>0</v>
      </c>
      <c r="BZ604">
        <v>0</v>
      </c>
      <c r="CA604" t="s">
        <v>83</v>
      </c>
      <c r="CB604" t="s">
        <v>83</v>
      </c>
      <c r="CC604" t="s">
        <v>83</v>
      </c>
      <c r="CD604">
        <v>0</v>
      </c>
      <c r="CE604">
        <v>2</v>
      </c>
      <c r="CF604">
        <v>2006</v>
      </c>
      <c r="CG604" t="str">
        <f t="shared" si="69"/>
        <v>2/2006</v>
      </c>
      <c r="CH604" t="s">
        <v>110</v>
      </c>
      <c r="CI604" t="s">
        <v>128</v>
      </c>
      <c r="CJ604" s="1">
        <v>220000</v>
      </c>
    </row>
    <row r="605" spans="1:88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 t="str">
        <f t="shared" si="65"/>
        <v>2000's</v>
      </c>
      <c r="V605">
        <v>2005</v>
      </c>
      <c r="W605">
        <f t="shared" si="63"/>
        <v>1</v>
      </c>
      <c r="X605" t="str">
        <f t="shared" si="64"/>
        <v>Y</v>
      </c>
      <c r="Y605" t="str">
        <f t="shared" si="66"/>
        <v>Y</v>
      </c>
      <c r="Z605" t="str">
        <f t="shared" si="67"/>
        <v>Y</v>
      </c>
      <c r="AA605" t="str">
        <f t="shared" si="68"/>
        <v>Y</v>
      </c>
      <c r="AB605" t="s">
        <v>93</v>
      </c>
      <c r="AC605" t="s">
        <v>94</v>
      </c>
      <c r="AD605" t="s">
        <v>116</v>
      </c>
      <c r="AE605" t="s">
        <v>116</v>
      </c>
      <c r="AF605" t="s">
        <v>117</v>
      </c>
      <c r="AG605">
        <v>0</v>
      </c>
      <c r="AH605" t="s">
        <v>97</v>
      </c>
      <c r="AI605" t="s">
        <v>98</v>
      </c>
      <c r="AJ605" t="s">
        <v>99</v>
      </c>
      <c r="AK605" t="s">
        <v>97</v>
      </c>
      <c r="AL605" t="s">
        <v>98</v>
      </c>
      <c r="AM605" t="s">
        <v>100</v>
      </c>
      <c r="AN605" t="s">
        <v>102</v>
      </c>
      <c r="AO605">
        <v>0</v>
      </c>
      <c r="AP605" t="s">
        <v>102</v>
      </c>
      <c r="AQ605">
        <v>0</v>
      </c>
      <c r="AR605">
        <v>600</v>
      </c>
      <c r="AS605">
        <v>600</v>
      </c>
      <c r="AT605" t="s">
        <v>103</v>
      </c>
      <c r="AU605" t="s">
        <v>104</v>
      </c>
      <c r="AV605" t="s">
        <v>105</v>
      </c>
      <c r="AW605" t="s">
        <v>106</v>
      </c>
      <c r="AX605">
        <v>600</v>
      </c>
      <c r="AY605">
        <v>600</v>
      </c>
      <c r="AZ605">
        <v>0</v>
      </c>
      <c r="BA605">
        <v>1200</v>
      </c>
      <c r="BB605">
        <v>0</v>
      </c>
      <c r="BC605">
        <v>0</v>
      </c>
      <c r="BD605">
        <v>2</v>
      </c>
      <c r="BE605">
        <v>1</v>
      </c>
      <c r="BF605">
        <v>2</v>
      </c>
      <c r="BG605">
        <v>1</v>
      </c>
      <c r="BH605" t="s">
        <v>97</v>
      </c>
      <c r="BI605">
        <v>4</v>
      </c>
      <c r="BJ605" t="s">
        <v>107</v>
      </c>
      <c r="BK605">
        <v>0</v>
      </c>
      <c r="BL605" t="s">
        <v>83</v>
      </c>
      <c r="BM605" t="s">
        <v>127</v>
      </c>
      <c r="BN605">
        <v>2004</v>
      </c>
      <c r="BO605" t="s">
        <v>109</v>
      </c>
      <c r="BP605">
        <v>2</v>
      </c>
      <c r="BQ605">
        <v>480</v>
      </c>
      <c r="BR605" t="s">
        <v>98</v>
      </c>
      <c r="BS605" t="s">
        <v>98</v>
      </c>
      <c r="BT605" t="s">
        <v>105</v>
      </c>
      <c r="BU605">
        <v>0</v>
      </c>
      <c r="BV605">
        <v>172</v>
      </c>
      <c r="BW605">
        <v>0</v>
      </c>
      <c r="BX605">
        <v>0</v>
      </c>
      <c r="BY605">
        <v>0</v>
      </c>
      <c r="BZ605">
        <v>0</v>
      </c>
      <c r="CA605" t="s">
        <v>83</v>
      </c>
      <c r="CB605" t="s">
        <v>83</v>
      </c>
      <c r="CC605" t="s">
        <v>83</v>
      </c>
      <c r="CD605">
        <v>0</v>
      </c>
      <c r="CE605">
        <v>6</v>
      </c>
      <c r="CF605">
        <v>2010</v>
      </c>
      <c r="CG605" t="str">
        <f t="shared" si="69"/>
        <v>6/2010</v>
      </c>
      <c r="CH605" t="s">
        <v>110</v>
      </c>
      <c r="CI605" t="s">
        <v>111</v>
      </c>
      <c r="CJ605" s="1">
        <v>151000</v>
      </c>
    </row>
    <row r="606" spans="1:88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 t="str">
        <f t="shared" si="65"/>
        <v>2000's</v>
      </c>
      <c r="V606">
        <v>2002</v>
      </c>
      <c r="W606">
        <f t="shared" si="63"/>
        <v>0</v>
      </c>
      <c r="X606" t="str">
        <f t="shared" si="64"/>
        <v>N</v>
      </c>
      <c r="Y606" t="str">
        <f t="shared" si="66"/>
        <v>N</v>
      </c>
      <c r="Z606" t="str">
        <f t="shared" si="67"/>
        <v>Y</v>
      </c>
      <c r="AA606" t="str">
        <f t="shared" si="68"/>
        <v>Y</v>
      </c>
      <c r="AB606" t="s">
        <v>93</v>
      </c>
      <c r="AC606" t="s">
        <v>94</v>
      </c>
      <c r="AD606" t="s">
        <v>95</v>
      </c>
      <c r="AE606" t="s">
        <v>95</v>
      </c>
      <c r="AF606" t="s">
        <v>96</v>
      </c>
      <c r="AG606">
        <v>99</v>
      </c>
      <c r="AH606" t="s">
        <v>97</v>
      </c>
      <c r="AI606" t="s">
        <v>98</v>
      </c>
      <c r="AJ606" t="s">
        <v>99</v>
      </c>
      <c r="AK606" t="s">
        <v>97</v>
      </c>
      <c r="AL606" t="s">
        <v>98</v>
      </c>
      <c r="AM606" t="s">
        <v>121</v>
      </c>
      <c r="AN606" t="s">
        <v>101</v>
      </c>
      <c r="AO606">
        <v>922</v>
      </c>
      <c r="AP606" t="s">
        <v>102</v>
      </c>
      <c r="AQ606">
        <v>0</v>
      </c>
      <c r="AR606">
        <v>572</v>
      </c>
      <c r="AS606">
        <v>1494</v>
      </c>
      <c r="AT606" t="s">
        <v>103</v>
      </c>
      <c r="AU606" t="s">
        <v>104</v>
      </c>
      <c r="AV606" t="s">
        <v>105</v>
      </c>
      <c r="AW606" t="s">
        <v>106</v>
      </c>
      <c r="AX606">
        <v>1494</v>
      </c>
      <c r="AY606">
        <v>0</v>
      </c>
      <c r="AZ606">
        <v>0</v>
      </c>
      <c r="BA606">
        <v>1494</v>
      </c>
      <c r="BB606">
        <v>1</v>
      </c>
      <c r="BC606">
        <v>0</v>
      </c>
      <c r="BD606">
        <v>2</v>
      </c>
      <c r="BE606">
        <v>0</v>
      </c>
      <c r="BF606">
        <v>3</v>
      </c>
      <c r="BG606">
        <v>1</v>
      </c>
      <c r="BH606" t="s">
        <v>97</v>
      </c>
      <c r="BI606">
        <v>6</v>
      </c>
      <c r="BJ606" t="s">
        <v>107</v>
      </c>
      <c r="BK606">
        <v>1</v>
      </c>
      <c r="BL606" t="s">
        <v>98</v>
      </c>
      <c r="BM606" t="s">
        <v>108</v>
      </c>
      <c r="BN606">
        <v>2002</v>
      </c>
      <c r="BO606" t="s">
        <v>109</v>
      </c>
      <c r="BP606">
        <v>2</v>
      </c>
      <c r="BQ606">
        <v>530</v>
      </c>
      <c r="BR606" t="s">
        <v>98</v>
      </c>
      <c r="BS606" t="s">
        <v>98</v>
      </c>
      <c r="BT606" t="s">
        <v>105</v>
      </c>
      <c r="BU606">
        <v>192</v>
      </c>
      <c r="BV606">
        <v>36</v>
      </c>
      <c r="BW606">
        <v>0</v>
      </c>
      <c r="BX606">
        <v>0</v>
      </c>
      <c r="BY606">
        <v>0</v>
      </c>
      <c r="BZ606">
        <v>0</v>
      </c>
      <c r="CA606" t="s">
        <v>83</v>
      </c>
      <c r="CB606" t="s">
        <v>83</v>
      </c>
      <c r="CC606" t="s">
        <v>83</v>
      </c>
      <c r="CD606">
        <v>0</v>
      </c>
      <c r="CE606">
        <v>9</v>
      </c>
      <c r="CF606">
        <v>2008</v>
      </c>
      <c r="CG606" t="str">
        <f t="shared" si="69"/>
        <v>9/2008</v>
      </c>
      <c r="CH606" t="s">
        <v>110</v>
      </c>
      <c r="CI606" t="s">
        <v>111</v>
      </c>
      <c r="CJ606" s="1">
        <v>221000</v>
      </c>
    </row>
    <row r="607" spans="1:88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 t="str">
        <f t="shared" si="65"/>
        <v>60's</v>
      </c>
      <c r="V607">
        <v>1990</v>
      </c>
      <c r="W607">
        <f t="shared" si="63"/>
        <v>25</v>
      </c>
      <c r="X607" t="str">
        <f t="shared" si="64"/>
        <v>Y</v>
      </c>
      <c r="Y607" t="str">
        <f t="shared" si="66"/>
        <v>N</v>
      </c>
      <c r="Z607" t="str">
        <f t="shared" si="67"/>
        <v>N</v>
      </c>
      <c r="AA607" t="str">
        <f t="shared" si="68"/>
        <v>N</v>
      </c>
      <c r="AB607" t="s">
        <v>93</v>
      </c>
      <c r="AC607" t="s">
        <v>94</v>
      </c>
      <c r="AD607" t="s">
        <v>140</v>
      </c>
      <c r="AE607" t="s">
        <v>140</v>
      </c>
      <c r="AF607" t="s">
        <v>96</v>
      </c>
      <c r="AG607">
        <v>176</v>
      </c>
      <c r="AH607" t="s">
        <v>98</v>
      </c>
      <c r="AI607" t="s">
        <v>98</v>
      </c>
      <c r="AJ607" t="s">
        <v>118</v>
      </c>
      <c r="AK607" t="s">
        <v>98</v>
      </c>
      <c r="AL607" t="s">
        <v>98</v>
      </c>
      <c r="AM607" t="s">
        <v>100</v>
      </c>
      <c r="AN607" t="s">
        <v>141</v>
      </c>
      <c r="AO607">
        <v>454</v>
      </c>
      <c r="AP607" t="s">
        <v>102</v>
      </c>
      <c r="AQ607">
        <v>0</v>
      </c>
      <c r="AR607">
        <v>314</v>
      </c>
      <c r="AS607">
        <v>768</v>
      </c>
      <c r="AT607" t="s">
        <v>103</v>
      </c>
      <c r="AU607" t="s">
        <v>98</v>
      </c>
      <c r="AV607" t="s">
        <v>105</v>
      </c>
      <c r="AW607" t="s">
        <v>106</v>
      </c>
      <c r="AX607">
        <v>1186</v>
      </c>
      <c r="AY607">
        <v>800</v>
      </c>
      <c r="AZ607">
        <v>0</v>
      </c>
      <c r="BA607">
        <v>1986</v>
      </c>
      <c r="BB607">
        <v>0</v>
      </c>
      <c r="BC607">
        <v>0</v>
      </c>
      <c r="BD607">
        <v>2</v>
      </c>
      <c r="BE607">
        <v>1</v>
      </c>
      <c r="BF607">
        <v>3</v>
      </c>
      <c r="BG607">
        <v>1</v>
      </c>
      <c r="BH607" t="s">
        <v>98</v>
      </c>
      <c r="BI607">
        <v>7</v>
      </c>
      <c r="BJ607" t="s">
        <v>107</v>
      </c>
      <c r="BK607">
        <v>3</v>
      </c>
      <c r="BL607" t="s">
        <v>147</v>
      </c>
      <c r="BM607" t="s">
        <v>108</v>
      </c>
      <c r="BN607">
        <v>1965</v>
      </c>
      <c r="BO607" t="s">
        <v>102</v>
      </c>
      <c r="BP607">
        <v>2</v>
      </c>
      <c r="BQ607">
        <v>486</v>
      </c>
      <c r="BR607" t="s">
        <v>98</v>
      </c>
      <c r="BS607" t="s">
        <v>98</v>
      </c>
      <c r="BT607" t="s">
        <v>105</v>
      </c>
      <c r="BU607">
        <v>0</v>
      </c>
      <c r="BV607">
        <v>42</v>
      </c>
      <c r="BW607">
        <v>0</v>
      </c>
      <c r="BX607">
        <v>0</v>
      </c>
      <c r="BY607">
        <v>189</v>
      </c>
      <c r="BZ607">
        <v>0</v>
      </c>
      <c r="CA607" t="s">
        <v>83</v>
      </c>
      <c r="CB607" t="s">
        <v>83</v>
      </c>
      <c r="CC607" t="s">
        <v>83</v>
      </c>
      <c r="CD607">
        <v>0</v>
      </c>
      <c r="CE607">
        <v>10</v>
      </c>
      <c r="CF607">
        <v>2009</v>
      </c>
      <c r="CG607" t="str">
        <f t="shared" si="69"/>
        <v>10/2009</v>
      </c>
      <c r="CH607" t="s">
        <v>110</v>
      </c>
      <c r="CI607" t="s">
        <v>111</v>
      </c>
      <c r="CJ607" s="1">
        <v>205000</v>
      </c>
    </row>
    <row r="608" spans="1:88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 t="str">
        <f t="shared" si="65"/>
        <v>90's</v>
      </c>
      <c r="V608">
        <v>1996</v>
      </c>
      <c r="W608">
        <f t="shared" si="63"/>
        <v>0</v>
      </c>
      <c r="X608" t="str">
        <f t="shared" si="64"/>
        <v>N</v>
      </c>
      <c r="Y608" t="str">
        <f t="shared" si="66"/>
        <v>N</v>
      </c>
      <c r="Z608" t="str">
        <f t="shared" si="67"/>
        <v>N</v>
      </c>
      <c r="AA608" t="str">
        <f t="shared" si="68"/>
        <v>Y</v>
      </c>
      <c r="AB608" t="s">
        <v>93</v>
      </c>
      <c r="AC608" t="s">
        <v>94</v>
      </c>
      <c r="AD608" t="s">
        <v>95</v>
      </c>
      <c r="AE608" t="s">
        <v>95</v>
      </c>
      <c r="AF608" t="s">
        <v>117</v>
      </c>
      <c r="AG608">
        <v>0</v>
      </c>
      <c r="AH608" t="s">
        <v>98</v>
      </c>
      <c r="AI608" t="s">
        <v>97</v>
      </c>
      <c r="AJ608" t="s">
        <v>99</v>
      </c>
      <c r="AK608" t="s">
        <v>97</v>
      </c>
      <c r="AL608" t="s">
        <v>98</v>
      </c>
      <c r="AM608" t="s">
        <v>100</v>
      </c>
      <c r="AN608" t="s">
        <v>101</v>
      </c>
      <c r="AO608">
        <v>732</v>
      </c>
      <c r="AP608" t="s">
        <v>102</v>
      </c>
      <c r="AQ608">
        <v>0</v>
      </c>
      <c r="AR608">
        <v>308</v>
      </c>
      <c r="AS608">
        <v>1040</v>
      </c>
      <c r="AT608" t="s">
        <v>103</v>
      </c>
      <c r="AU608" t="s">
        <v>97</v>
      </c>
      <c r="AV608" t="s">
        <v>105</v>
      </c>
      <c r="AW608" t="s">
        <v>106</v>
      </c>
      <c r="AX608">
        <v>1040</v>
      </c>
      <c r="AY608">
        <v>0</v>
      </c>
      <c r="AZ608">
        <v>0</v>
      </c>
      <c r="BA608">
        <v>1040</v>
      </c>
      <c r="BB608">
        <v>1</v>
      </c>
      <c r="BC608">
        <v>0</v>
      </c>
      <c r="BD608">
        <v>1</v>
      </c>
      <c r="BE608">
        <v>0</v>
      </c>
      <c r="BF608">
        <v>3</v>
      </c>
      <c r="BG608">
        <v>1</v>
      </c>
      <c r="BH608" t="s">
        <v>97</v>
      </c>
      <c r="BI608">
        <v>6</v>
      </c>
      <c r="BJ608" t="s">
        <v>107</v>
      </c>
      <c r="BK608">
        <v>0</v>
      </c>
      <c r="BL608" t="s">
        <v>83</v>
      </c>
      <c r="BM608" t="s">
        <v>127</v>
      </c>
      <c r="BN608">
        <v>2000</v>
      </c>
      <c r="BO608" t="s">
        <v>102</v>
      </c>
      <c r="BP608">
        <v>2</v>
      </c>
      <c r="BQ608">
        <v>576</v>
      </c>
      <c r="BR608" t="s">
        <v>98</v>
      </c>
      <c r="BS608" t="s">
        <v>98</v>
      </c>
      <c r="BT608" t="s">
        <v>105</v>
      </c>
      <c r="BU608">
        <v>168</v>
      </c>
      <c r="BV608">
        <v>0</v>
      </c>
      <c r="BW608">
        <v>0</v>
      </c>
      <c r="BX608">
        <v>0</v>
      </c>
      <c r="BY608">
        <v>0</v>
      </c>
      <c r="BZ608">
        <v>0</v>
      </c>
      <c r="CA608" t="s">
        <v>83</v>
      </c>
      <c r="CB608" t="s">
        <v>165</v>
      </c>
      <c r="CC608" t="s">
        <v>83</v>
      </c>
      <c r="CD608">
        <v>0</v>
      </c>
      <c r="CE608">
        <v>11</v>
      </c>
      <c r="CF608">
        <v>2009</v>
      </c>
      <c r="CG608" t="str">
        <f t="shared" si="69"/>
        <v>11/2009</v>
      </c>
      <c r="CH608" t="s">
        <v>110</v>
      </c>
      <c r="CI608" t="s">
        <v>111</v>
      </c>
      <c r="CJ608" s="1">
        <v>152000</v>
      </c>
    </row>
    <row r="609" spans="1:88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 t="str">
        <f t="shared" si="65"/>
        <v>40's</v>
      </c>
      <c r="V609">
        <v>2002</v>
      </c>
      <c r="W609">
        <f t="shared" si="63"/>
        <v>54</v>
      </c>
      <c r="X609" t="str">
        <f t="shared" si="64"/>
        <v>Y</v>
      </c>
      <c r="Y609" t="str">
        <f t="shared" si="66"/>
        <v>N</v>
      </c>
      <c r="Z609" t="str">
        <f t="shared" si="67"/>
        <v>Y</v>
      </c>
      <c r="AA609" t="str">
        <f t="shared" si="68"/>
        <v>Y</v>
      </c>
      <c r="AB609" t="s">
        <v>93</v>
      </c>
      <c r="AC609" t="s">
        <v>94</v>
      </c>
      <c r="AD609" t="s">
        <v>116</v>
      </c>
      <c r="AE609" t="s">
        <v>116</v>
      </c>
      <c r="AF609" t="s">
        <v>117</v>
      </c>
      <c r="AG609">
        <v>0</v>
      </c>
      <c r="AH609" t="s">
        <v>98</v>
      </c>
      <c r="AI609" t="s">
        <v>97</v>
      </c>
      <c r="AJ609" t="s">
        <v>118</v>
      </c>
      <c r="AK609" t="s">
        <v>98</v>
      </c>
      <c r="AL609" t="s">
        <v>97</v>
      </c>
      <c r="AM609" t="s">
        <v>100</v>
      </c>
      <c r="AN609" t="s">
        <v>101</v>
      </c>
      <c r="AO609">
        <v>603</v>
      </c>
      <c r="AP609" t="s">
        <v>102</v>
      </c>
      <c r="AQ609">
        <v>0</v>
      </c>
      <c r="AR609">
        <v>293</v>
      </c>
      <c r="AS609">
        <v>896</v>
      </c>
      <c r="AT609" t="s">
        <v>103</v>
      </c>
      <c r="AU609" t="s">
        <v>104</v>
      </c>
      <c r="AV609" t="s">
        <v>105</v>
      </c>
      <c r="AW609" t="s">
        <v>106</v>
      </c>
      <c r="AX609">
        <v>1112</v>
      </c>
      <c r="AY609">
        <v>896</v>
      </c>
      <c r="AZ609">
        <v>0</v>
      </c>
      <c r="BA609">
        <v>2008</v>
      </c>
      <c r="BB609">
        <v>1</v>
      </c>
      <c r="BC609">
        <v>0</v>
      </c>
      <c r="BD609">
        <v>3</v>
      </c>
      <c r="BE609">
        <v>0</v>
      </c>
      <c r="BF609">
        <v>3</v>
      </c>
      <c r="BG609">
        <v>1</v>
      </c>
      <c r="BH609" t="s">
        <v>104</v>
      </c>
      <c r="BI609">
        <v>8</v>
      </c>
      <c r="BJ609" t="s">
        <v>107</v>
      </c>
      <c r="BK609">
        <v>0</v>
      </c>
      <c r="BL609" t="s">
        <v>83</v>
      </c>
      <c r="BM609" t="s">
        <v>108</v>
      </c>
      <c r="BN609">
        <v>1948</v>
      </c>
      <c r="BO609" t="s">
        <v>102</v>
      </c>
      <c r="BP609">
        <v>1</v>
      </c>
      <c r="BQ609">
        <v>230</v>
      </c>
      <c r="BR609" t="s">
        <v>98</v>
      </c>
      <c r="BS609" t="s">
        <v>98</v>
      </c>
      <c r="BT609" t="s">
        <v>105</v>
      </c>
      <c r="BU609">
        <v>103</v>
      </c>
      <c r="BV609">
        <v>0</v>
      </c>
      <c r="BW609">
        <v>0</v>
      </c>
      <c r="BX609">
        <v>0</v>
      </c>
      <c r="BY609">
        <v>0</v>
      </c>
      <c r="BZ609">
        <v>0</v>
      </c>
      <c r="CA609" t="s">
        <v>83</v>
      </c>
      <c r="CB609" t="s">
        <v>83</v>
      </c>
      <c r="CC609" t="s">
        <v>83</v>
      </c>
      <c r="CD609">
        <v>0</v>
      </c>
      <c r="CE609">
        <v>8</v>
      </c>
      <c r="CF609">
        <v>2006</v>
      </c>
      <c r="CG609" t="str">
        <f t="shared" si="69"/>
        <v>8/2006</v>
      </c>
      <c r="CH609" t="s">
        <v>110</v>
      </c>
      <c r="CI609" t="s">
        <v>111</v>
      </c>
      <c r="CJ609" s="1">
        <v>225000</v>
      </c>
    </row>
    <row r="610" spans="1:88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 t="str">
        <f t="shared" si="65"/>
        <v>30's</v>
      </c>
      <c r="V610">
        <v>1998</v>
      </c>
      <c r="W610">
        <f t="shared" si="63"/>
        <v>64</v>
      </c>
      <c r="X610" t="str">
        <f t="shared" si="64"/>
        <v>Y</v>
      </c>
      <c r="Y610" t="str">
        <f t="shared" si="66"/>
        <v>N</v>
      </c>
      <c r="Z610" t="str">
        <f t="shared" si="67"/>
        <v>N</v>
      </c>
      <c r="AA610" t="str">
        <f t="shared" si="68"/>
        <v>Y</v>
      </c>
      <c r="AB610" t="s">
        <v>93</v>
      </c>
      <c r="AC610" t="s">
        <v>94</v>
      </c>
      <c r="AD610" t="s">
        <v>96</v>
      </c>
      <c r="AE610" t="s">
        <v>124</v>
      </c>
      <c r="AF610" t="s">
        <v>117</v>
      </c>
      <c r="AG610">
        <v>0</v>
      </c>
      <c r="AH610" t="s">
        <v>98</v>
      </c>
      <c r="AI610" t="s">
        <v>98</v>
      </c>
      <c r="AJ610" t="s">
        <v>99</v>
      </c>
      <c r="AK610" t="s">
        <v>97</v>
      </c>
      <c r="AL610" t="s">
        <v>98</v>
      </c>
      <c r="AM610" t="s">
        <v>121</v>
      </c>
      <c r="AN610" t="s">
        <v>141</v>
      </c>
      <c r="AO610">
        <v>428</v>
      </c>
      <c r="AP610" t="s">
        <v>102</v>
      </c>
      <c r="AQ610">
        <v>0</v>
      </c>
      <c r="AR610">
        <v>537</v>
      </c>
      <c r="AS610">
        <v>965</v>
      </c>
      <c r="AT610" t="s">
        <v>103</v>
      </c>
      <c r="AU610" t="s">
        <v>98</v>
      </c>
      <c r="AV610" t="s">
        <v>105</v>
      </c>
      <c r="AW610" t="s">
        <v>106</v>
      </c>
      <c r="AX610">
        <v>1940</v>
      </c>
      <c r="AY610">
        <v>1254</v>
      </c>
      <c r="AZ610">
        <v>0</v>
      </c>
      <c r="BA610">
        <v>3194</v>
      </c>
      <c r="BB610">
        <v>0</v>
      </c>
      <c r="BC610">
        <v>0</v>
      </c>
      <c r="BD610">
        <v>2</v>
      </c>
      <c r="BE610">
        <v>1</v>
      </c>
      <c r="BF610">
        <v>4</v>
      </c>
      <c r="BG610">
        <v>1</v>
      </c>
      <c r="BH610" t="s">
        <v>98</v>
      </c>
      <c r="BI610">
        <v>10</v>
      </c>
      <c r="BJ610" t="s">
        <v>107</v>
      </c>
      <c r="BK610">
        <v>2</v>
      </c>
      <c r="BL610" t="s">
        <v>97</v>
      </c>
      <c r="BM610" t="s">
        <v>209</v>
      </c>
      <c r="BN610">
        <v>1934</v>
      </c>
      <c r="BO610" t="s">
        <v>102</v>
      </c>
      <c r="BP610">
        <v>2</v>
      </c>
      <c r="BQ610">
        <v>380</v>
      </c>
      <c r="BR610" t="s">
        <v>98</v>
      </c>
      <c r="BS610" t="s">
        <v>98</v>
      </c>
      <c r="BT610" t="s">
        <v>105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 t="s">
        <v>83</v>
      </c>
      <c r="CB610" t="s">
        <v>83</v>
      </c>
      <c r="CC610" t="s">
        <v>83</v>
      </c>
      <c r="CD610">
        <v>0</v>
      </c>
      <c r="CE610">
        <v>9</v>
      </c>
      <c r="CF610">
        <v>2007</v>
      </c>
      <c r="CG610" t="str">
        <f t="shared" si="69"/>
        <v>9/2007</v>
      </c>
      <c r="CH610" t="s">
        <v>110</v>
      </c>
      <c r="CI610" t="s">
        <v>210</v>
      </c>
      <c r="CJ610" s="1">
        <v>359100</v>
      </c>
    </row>
    <row r="611" spans="1:88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 t="str">
        <f t="shared" si="65"/>
        <v>60's</v>
      </c>
      <c r="V611">
        <v>1961</v>
      </c>
      <c r="W611">
        <f t="shared" si="63"/>
        <v>0</v>
      </c>
      <c r="X611" t="str">
        <f t="shared" si="64"/>
        <v>N</v>
      </c>
      <c r="Y611" t="str">
        <f t="shared" si="66"/>
        <v>N</v>
      </c>
      <c r="Z611" t="str">
        <f t="shared" si="67"/>
        <v>N</v>
      </c>
      <c r="AA611" t="str">
        <f t="shared" si="68"/>
        <v>N</v>
      </c>
      <c r="AB611" t="s">
        <v>93</v>
      </c>
      <c r="AC611" t="s">
        <v>94</v>
      </c>
      <c r="AD611" t="s">
        <v>95</v>
      </c>
      <c r="AE611" t="s">
        <v>95</v>
      </c>
      <c r="AF611" t="s">
        <v>207</v>
      </c>
      <c r="AG611">
        <v>192</v>
      </c>
      <c r="AH611" t="s">
        <v>98</v>
      </c>
      <c r="AI611" t="s">
        <v>147</v>
      </c>
      <c r="AJ611" t="s">
        <v>118</v>
      </c>
      <c r="AK611" t="s">
        <v>98</v>
      </c>
      <c r="AL611" t="s">
        <v>98</v>
      </c>
      <c r="AM611" t="s">
        <v>121</v>
      </c>
      <c r="AN611" t="s">
        <v>153</v>
      </c>
      <c r="AO611">
        <v>903</v>
      </c>
      <c r="AP611" t="s">
        <v>102</v>
      </c>
      <c r="AQ611">
        <v>0</v>
      </c>
      <c r="AR611">
        <v>126</v>
      </c>
      <c r="AS611">
        <v>1029</v>
      </c>
      <c r="AT611" t="s">
        <v>103</v>
      </c>
      <c r="AU611" t="s">
        <v>97</v>
      </c>
      <c r="AV611" t="s">
        <v>105</v>
      </c>
      <c r="AW611" t="s">
        <v>106</v>
      </c>
      <c r="AX611">
        <v>1029</v>
      </c>
      <c r="AY611">
        <v>0</v>
      </c>
      <c r="AZ611">
        <v>0</v>
      </c>
      <c r="BA611">
        <v>1029</v>
      </c>
      <c r="BB611">
        <v>1</v>
      </c>
      <c r="BC611">
        <v>0</v>
      </c>
      <c r="BD611">
        <v>1</v>
      </c>
      <c r="BE611">
        <v>0</v>
      </c>
      <c r="BF611">
        <v>3</v>
      </c>
      <c r="BG611">
        <v>1</v>
      </c>
      <c r="BH611" t="s">
        <v>98</v>
      </c>
      <c r="BI611">
        <v>5</v>
      </c>
      <c r="BJ611" t="s">
        <v>107</v>
      </c>
      <c r="BK611">
        <v>0</v>
      </c>
      <c r="BL611" t="s">
        <v>83</v>
      </c>
      <c r="BM611" t="s">
        <v>108</v>
      </c>
      <c r="BN611">
        <v>1961</v>
      </c>
      <c r="BO611" t="s">
        <v>102</v>
      </c>
      <c r="BP611">
        <v>1</v>
      </c>
      <c r="BQ611">
        <v>261</v>
      </c>
      <c r="BR611" t="s">
        <v>98</v>
      </c>
      <c r="BS611" t="s">
        <v>98</v>
      </c>
      <c r="BT611" t="s">
        <v>105</v>
      </c>
      <c r="BU611">
        <v>64</v>
      </c>
      <c r="BV611">
        <v>0</v>
      </c>
      <c r="BW611">
        <v>39</v>
      </c>
      <c r="BX611">
        <v>0</v>
      </c>
      <c r="BY611">
        <v>0</v>
      </c>
      <c r="BZ611">
        <v>0</v>
      </c>
      <c r="CA611" t="s">
        <v>83</v>
      </c>
      <c r="CB611" t="s">
        <v>83</v>
      </c>
      <c r="CC611" t="s">
        <v>83</v>
      </c>
      <c r="CD611">
        <v>0</v>
      </c>
      <c r="CE611">
        <v>4</v>
      </c>
      <c r="CF611">
        <v>2007</v>
      </c>
      <c r="CG611" t="str">
        <f t="shared" si="69"/>
        <v>4/2007</v>
      </c>
      <c r="CH611" t="s">
        <v>110</v>
      </c>
      <c r="CI611" t="s">
        <v>111</v>
      </c>
      <c r="CJ611" s="1">
        <v>118500</v>
      </c>
    </row>
    <row r="612" spans="1:88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 t="str">
        <f t="shared" si="65"/>
        <v>2000's</v>
      </c>
      <c r="V612">
        <v>2000</v>
      </c>
      <c r="W612">
        <f t="shared" si="63"/>
        <v>0</v>
      </c>
      <c r="X612" t="str">
        <f t="shared" si="64"/>
        <v>N</v>
      </c>
      <c r="Y612" t="str">
        <f t="shared" si="66"/>
        <v>N</v>
      </c>
      <c r="Z612" t="str">
        <f t="shared" si="67"/>
        <v>Y</v>
      </c>
      <c r="AA612" t="str">
        <f t="shared" si="68"/>
        <v>Y</v>
      </c>
      <c r="AB612" t="s">
        <v>152</v>
      </c>
      <c r="AC612" t="s">
        <v>94</v>
      </c>
      <c r="AD612" t="s">
        <v>95</v>
      </c>
      <c r="AE612" t="s">
        <v>95</v>
      </c>
      <c r="AF612" t="s">
        <v>96</v>
      </c>
      <c r="AG612">
        <v>204</v>
      </c>
      <c r="AH612" t="s">
        <v>97</v>
      </c>
      <c r="AI612" t="s">
        <v>98</v>
      </c>
      <c r="AJ612" t="s">
        <v>99</v>
      </c>
      <c r="AK612" t="s">
        <v>104</v>
      </c>
      <c r="AL612" t="s">
        <v>98</v>
      </c>
      <c r="AM612" t="s">
        <v>121</v>
      </c>
      <c r="AN612" t="s">
        <v>101</v>
      </c>
      <c r="AO612">
        <v>904</v>
      </c>
      <c r="AP612" t="s">
        <v>102</v>
      </c>
      <c r="AQ612">
        <v>0</v>
      </c>
      <c r="AR612">
        <v>536</v>
      </c>
      <c r="AS612">
        <v>1440</v>
      </c>
      <c r="AT612" t="s">
        <v>103</v>
      </c>
      <c r="AU612" t="s">
        <v>104</v>
      </c>
      <c r="AV612" t="s">
        <v>105</v>
      </c>
      <c r="AW612" t="s">
        <v>106</v>
      </c>
      <c r="AX612">
        <v>1476</v>
      </c>
      <c r="AY612">
        <v>677</v>
      </c>
      <c r="AZ612">
        <v>0</v>
      </c>
      <c r="BA612">
        <v>2153</v>
      </c>
      <c r="BB612">
        <v>1</v>
      </c>
      <c r="BC612">
        <v>0</v>
      </c>
      <c r="BD612">
        <v>2</v>
      </c>
      <c r="BE612">
        <v>1</v>
      </c>
      <c r="BF612">
        <v>3</v>
      </c>
      <c r="BG612">
        <v>1</v>
      </c>
      <c r="BH612" t="s">
        <v>104</v>
      </c>
      <c r="BI612">
        <v>8</v>
      </c>
      <c r="BJ612" t="s">
        <v>107</v>
      </c>
      <c r="BK612">
        <v>2</v>
      </c>
      <c r="BL612" t="s">
        <v>104</v>
      </c>
      <c r="BM612" t="s">
        <v>108</v>
      </c>
      <c r="BN612">
        <v>2000</v>
      </c>
      <c r="BO612" t="s">
        <v>157</v>
      </c>
      <c r="BP612">
        <v>3</v>
      </c>
      <c r="BQ612">
        <v>736</v>
      </c>
      <c r="BR612" t="s">
        <v>98</v>
      </c>
      <c r="BS612" t="s">
        <v>98</v>
      </c>
      <c r="BT612" t="s">
        <v>105</v>
      </c>
      <c r="BU612">
        <v>253</v>
      </c>
      <c r="BV612">
        <v>142</v>
      </c>
      <c r="BW612">
        <v>0</v>
      </c>
      <c r="BX612">
        <v>0</v>
      </c>
      <c r="BY612">
        <v>0</v>
      </c>
      <c r="BZ612">
        <v>0</v>
      </c>
      <c r="CA612" t="s">
        <v>83</v>
      </c>
      <c r="CB612" t="s">
        <v>83</v>
      </c>
      <c r="CC612" t="s">
        <v>83</v>
      </c>
      <c r="CD612">
        <v>0</v>
      </c>
      <c r="CE612">
        <v>5</v>
      </c>
      <c r="CF612">
        <v>2009</v>
      </c>
      <c r="CG612" t="str">
        <f t="shared" si="69"/>
        <v>5/2009</v>
      </c>
      <c r="CH612" t="s">
        <v>110</v>
      </c>
      <c r="CI612" t="s">
        <v>111</v>
      </c>
      <c r="CJ612" s="1">
        <v>313000</v>
      </c>
    </row>
    <row r="613" spans="1:88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 t="str">
        <f t="shared" si="65"/>
        <v>70's</v>
      </c>
      <c r="V613">
        <v>1978</v>
      </c>
      <c r="W613">
        <f t="shared" si="63"/>
        <v>0</v>
      </c>
      <c r="X613" t="str">
        <f t="shared" si="64"/>
        <v>N</v>
      </c>
      <c r="Y613" t="str">
        <f t="shared" si="66"/>
        <v>N</v>
      </c>
      <c r="Z613" t="str">
        <f t="shared" si="67"/>
        <v>N</v>
      </c>
      <c r="AA613" t="str">
        <f t="shared" si="68"/>
        <v>N</v>
      </c>
      <c r="AB613" t="s">
        <v>93</v>
      </c>
      <c r="AC613" t="s">
        <v>94</v>
      </c>
      <c r="AD613" t="s">
        <v>140</v>
      </c>
      <c r="AE613" t="s">
        <v>140</v>
      </c>
      <c r="AF613" t="s">
        <v>96</v>
      </c>
      <c r="AG613">
        <v>233</v>
      </c>
      <c r="AH613" t="s">
        <v>98</v>
      </c>
      <c r="AI613" t="s">
        <v>98</v>
      </c>
      <c r="AJ613" t="s">
        <v>118</v>
      </c>
      <c r="AK613" t="s">
        <v>97</v>
      </c>
      <c r="AL613" t="s">
        <v>98</v>
      </c>
      <c r="AM613" t="s">
        <v>130</v>
      </c>
      <c r="AN613" t="s">
        <v>119</v>
      </c>
      <c r="AO613">
        <v>605</v>
      </c>
      <c r="AP613" t="s">
        <v>102</v>
      </c>
      <c r="AQ613">
        <v>0</v>
      </c>
      <c r="AR613">
        <v>427</v>
      </c>
      <c r="AS613">
        <v>1032</v>
      </c>
      <c r="AT613" t="s">
        <v>103</v>
      </c>
      <c r="AU613" t="s">
        <v>98</v>
      </c>
      <c r="AV613" t="s">
        <v>105</v>
      </c>
      <c r="AW613" t="s">
        <v>106</v>
      </c>
      <c r="AX613">
        <v>1032</v>
      </c>
      <c r="AY613">
        <v>0</v>
      </c>
      <c r="AZ613">
        <v>0</v>
      </c>
      <c r="BA613">
        <v>1032</v>
      </c>
      <c r="BB613">
        <v>0</v>
      </c>
      <c r="BC613">
        <v>1</v>
      </c>
      <c r="BD613">
        <v>2</v>
      </c>
      <c r="BE613">
        <v>0</v>
      </c>
      <c r="BF613">
        <v>3</v>
      </c>
      <c r="BG613">
        <v>1</v>
      </c>
      <c r="BH613" t="s">
        <v>98</v>
      </c>
      <c r="BI613">
        <v>6</v>
      </c>
      <c r="BJ613" t="s">
        <v>107</v>
      </c>
      <c r="BK613">
        <v>1</v>
      </c>
      <c r="BL613" t="s">
        <v>98</v>
      </c>
      <c r="BM613" t="s">
        <v>108</v>
      </c>
      <c r="BN613">
        <v>1978</v>
      </c>
      <c r="BO613" t="s">
        <v>102</v>
      </c>
      <c r="BP613">
        <v>2</v>
      </c>
      <c r="BQ613">
        <v>564</v>
      </c>
      <c r="BR613" t="s">
        <v>98</v>
      </c>
      <c r="BS613" t="s">
        <v>98</v>
      </c>
      <c r="BT613" t="s">
        <v>105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 t="s">
        <v>83</v>
      </c>
      <c r="CB613" t="s">
        <v>134</v>
      </c>
      <c r="CC613" t="s">
        <v>135</v>
      </c>
      <c r="CD613">
        <v>500</v>
      </c>
      <c r="CE613">
        <v>7</v>
      </c>
      <c r="CF613">
        <v>2007</v>
      </c>
      <c r="CG613" t="str">
        <f t="shared" si="69"/>
        <v>7/2007</v>
      </c>
      <c r="CH613" t="s">
        <v>110</v>
      </c>
      <c r="CI613" t="s">
        <v>111</v>
      </c>
      <c r="CJ613" s="1">
        <v>148000</v>
      </c>
    </row>
    <row r="614" spans="1:88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 t="str">
        <f t="shared" si="65"/>
        <v>2000's</v>
      </c>
      <c r="V614">
        <v>2001</v>
      </c>
      <c r="W614">
        <f t="shared" si="63"/>
        <v>0</v>
      </c>
      <c r="X614" t="str">
        <f t="shared" si="64"/>
        <v>N</v>
      </c>
      <c r="Y614" t="str">
        <f t="shared" si="66"/>
        <v>N</v>
      </c>
      <c r="Z614" t="str">
        <f t="shared" si="67"/>
        <v>Y</v>
      </c>
      <c r="AA614" t="str">
        <f t="shared" si="68"/>
        <v>Y</v>
      </c>
      <c r="AB614" t="s">
        <v>93</v>
      </c>
      <c r="AC614" t="s">
        <v>94</v>
      </c>
      <c r="AD614" t="s">
        <v>95</v>
      </c>
      <c r="AE614" t="s">
        <v>95</v>
      </c>
      <c r="AF614" t="s">
        <v>96</v>
      </c>
      <c r="AG614">
        <v>108</v>
      </c>
      <c r="AH614" t="s">
        <v>97</v>
      </c>
      <c r="AI614" t="s">
        <v>98</v>
      </c>
      <c r="AJ614" t="s">
        <v>99</v>
      </c>
      <c r="AK614" t="s">
        <v>97</v>
      </c>
      <c r="AL614" t="s">
        <v>98</v>
      </c>
      <c r="AM614" t="s">
        <v>130</v>
      </c>
      <c r="AN614" t="s">
        <v>101</v>
      </c>
      <c r="AO614">
        <v>990</v>
      </c>
      <c r="AP614" t="s">
        <v>102</v>
      </c>
      <c r="AQ614">
        <v>0</v>
      </c>
      <c r="AR614">
        <v>309</v>
      </c>
      <c r="AS614">
        <v>1299</v>
      </c>
      <c r="AT614" t="s">
        <v>103</v>
      </c>
      <c r="AU614" t="s">
        <v>104</v>
      </c>
      <c r="AV614" t="s">
        <v>105</v>
      </c>
      <c r="AW614" t="s">
        <v>106</v>
      </c>
      <c r="AX614">
        <v>1299</v>
      </c>
      <c r="AY614">
        <v>573</v>
      </c>
      <c r="AZ614">
        <v>0</v>
      </c>
      <c r="BA614">
        <v>1872</v>
      </c>
      <c r="BB614">
        <v>1</v>
      </c>
      <c r="BC614">
        <v>0</v>
      </c>
      <c r="BD614">
        <v>2</v>
      </c>
      <c r="BE614">
        <v>1</v>
      </c>
      <c r="BF614">
        <v>3</v>
      </c>
      <c r="BG614">
        <v>1</v>
      </c>
      <c r="BH614" t="s">
        <v>104</v>
      </c>
      <c r="BI614">
        <v>7</v>
      </c>
      <c r="BJ614" t="s">
        <v>107</v>
      </c>
      <c r="BK614">
        <v>1</v>
      </c>
      <c r="BL614" t="s">
        <v>98</v>
      </c>
      <c r="BM614" t="s">
        <v>156</v>
      </c>
      <c r="BN614">
        <v>2001</v>
      </c>
      <c r="BO614" t="s">
        <v>109</v>
      </c>
      <c r="BP614">
        <v>2</v>
      </c>
      <c r="BQ614">
        <v>531</v>
      </c>
      <c r="BR614" t="s">
        <v>98</v>
      </c>
      <c r="BS614" t="s">
        <v>98</v>
      </c>
      <c r="BT614" t="s">
        <v>105</v>
      </c>
      <c r="BU614">
        <v>160</v>
      </c>
      <c r="BV614">
        <v>122</v>
      </c>
      <c r="BW614">
        <v>0</v>
      </c>
      <c r="BX614">
        <v>0</v>
      </c>
      <c r="BY614">
        <v>0</v>
      </c>
      <c r="BZ614">
        <v>0</v>
      </c>
      <c r="CA614" t="s">
        <v>83</v>
      </c>
      <c r="CB614" t="s">
        <v>83</v>
      </c>
      <c r="CC614" t="s">
        <v>83</v>
      </c>
      <c r="CD614">
        <v>0</v>
      </c>
      <c r="CE614">
        <v>11</v>
      </c>
      <c r="CF614">
        <v>2009</v>
      </c>
      <c r="CG614" t="str">
        <f t="shared" si="69"/>
        <v>11/2009</v>
      </c>
      <c r="CH614" t="s">
        <v>110</v>
      </c>
      <c r="CI614" t="s">
        <v>111</v>
      </c>
      <c r="CJ614" s="1">
        <v>261500</v>
      </c>
    </row>
    <row r="615" spans="1:88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 t="str">
        <f t="shared" si="65"/>
        <v>2000's</v>
      </c>
      <c r="V615">
        <v>2007</v>
      </c>
      <c r="W615">
        <f t="shared" si="63"/>
        <v>0</v>
      </c>
      <c r="X615" t="str">
        <f t="shared" si="64"/>
        <v>N</v>
      </c>
      <c r="Y615" t="str">
        <f t="shared" si="66"/>
        <v>Y</v>
      </c>
      <c r="Z615" t="str">
        <f t="shared" si="67"/>
        <v>Y</v>
      </c>
      <c r="AA615" t="str">
        <f t="shared" si="68"/>
        <v>Y</v>
      </c>
      <c r="AB615" t="s">
        <v>93</v>
      </c>
      <c r="AC615" t="s">
        <v>94</v>
      </c>
      <c r="AD615" t="s">
        <v>95</v>
      </c>
      <c r="AE615" t="s">
        <v>95</v>
      </c>
      <c r="AF615" t="s">
        <v>117</v>
      </c>
      <c r="AG615">
        <v>0</v>
      </c>
      <c r="AH615" t="s">
        <v>98</v>
      </c>
      <c r="AI615" t="s">
        <v>98</v>
      </c>
      <c r="AJ615" t="s">
        <v>99</v>
      </c>
      <c r="AK615" t="s">
        <v>97</v>
      </c>
      <c r="AL615" t="s">
        <v>98</v>
      </c>
      <c r="AM615" t="s">
        <v>100</v>
      </c>
      <c r="AN615" t="s">
        <v>119</v>
      </c>
      <c r="AO615">
        <v>206</v>
      </c>
      <c r="AP615" t="s">
        <v>102</v>
      </c>
      <c r="AQ615">
        <v>0</v>
      </c>
      <c r="AR615">
        <v>914</v>
      </c>
      <c r="AS615">
        <v>1120</v>
      </c>
      <c r="AT615" t="s">
        <v>103</v>
      </c>
      <c r="AU615" t="s">
        <v>104</v>
      </c>
      <c r="AV615" t="s">
        <v>105</v>
      </c>
      <c r="AW615" t="s">
        <v>106</v>
      </c>
      <c r="AX615">
        <v>1120</v>
      </c>
      <c r="AY615">
        <v>0</v>
      </c>
      <c r="AZ615">
        <v>0</v>
      </c>
      <c r="BA615">
        <v>1120</v>
      </c>
      <c r="BB615">
        <v>0</v>
      </c>
      <c r="BC615">
        <v>0</v>
      </c>
      <c r="BD615">
        <v>1</v>
      </c>
      <c r="BE615">
        <v>0</v>
      </c>
      <c r="BF615">
        <v>3</v>
      </c>
      <c r="BG615">
        <v>1</v>
      </c>
      <c r="BH615" t="s">
        <v>98</v>
      </c>
      <c r="BI615">
        <v>6</v>
      </c>
      <c r="BJ615" t="s">
        <v>107</v>
      </c>
      <c r="BK615">
        <v>0</v>
      </c>
      <c r="BL615" t="s">
        <v>83</v>
      </c>
      <c r="BM615" t="s">
        <v>83</v>
      </c>
      <c r="BN615" t="s">
        <v>83</v>
      </c>
      <c r="BO615" t="s">
        <v>83</v>
      </c>
      <c r="BP615">
        <v>0</v>
      </c>
      <c r="BQ615">
        <v>0</v>
      </c>
      <c r="BR615" t="s">
        <v>83</v>
      </c>
      <c r="BS615" t="s">
        <v>83</v>
      </c>
      <c r="BT615" t="s">
        <v>105</v>
      </c>
      <c r="BU615">
        <v>0</v>
      </c>
      <c r="BV615">
        <v>30</v>
      </c>
      <c r="BW615">
        <v>0</v>
      </c>
      <c r="BX615">
        <v>0</v>
      </c>
      <c r="BY615">
        <v>0</v>
      </c>
      <c r="BZ615">
        <v>0</v>
      </c>
      <c r="CA615" t="s">
        <v>83</v>
      </c>
      <c r="CB615" t="s">
        <v>83</v>
      </c>
      <c r="CC615" t="s">
        <v>83</v>
      </c>
      <c r="CD615">
        <v>0</v>
      </c>
      <c r="CE615">
        <v>12</v>
      </c>
      <c r="CF615">
        <v>2007</v>
      </c>
      <c r="CG615" t="str">
        <f t="shared" si="69"/>
        <v>12/2007</v>
      </c>
      <c r="CH615" t="s">
        <v>158</v>
      </c>
      <c r="CI615" t="s">
        <v>159</v>
      </c>
      <c r="CJ615" s="1">
        <v>147000</v>
      </c>
    </row>
    <row r="616" spans="1:88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 t="str">
        <f t="shared" si="65"/>
        <v>70's</v>
      </c>
      <c r="V616">
        <v>1972</v>
      </c>
      <c r="W616">
        <f t="shared" si="63"/>
        <v>0</v>
      </c>
      <c r="X616" t="str">
        <f t="shared" si="64"/>
        <v>N</v>
      </c>
      <c r="Y616" t="str">
        <f t="shared" si="66"/>
        <v>N</v>
      </c>
      <c r="Z616" t="str">
        <f t="shared" si="67"/>
        <v>N</v>
      </c>
      <c r="AA616" t="str">
        <f t="shared" si="68"/>
        <v>N</v>
      </c>
      <c r="AB616" t="s">
        <v>93</v>
      </c>
      <c r="AC616" t="s">
        <v>94</v>
      </c>
      <c r="AD616" t="s">
        <v>180</v>
      </c>
      <c r="AE616" t="s">
        <v>181</v>
      </c>
      <c r="AF616" t="s">
        <v>117</v>
      </c>
      <c r="AG616">
        <v>0</v>
      </c>
      <c r="AH616" t="s">
        <v>98</v>
      </c>
      <c r="AI616" t="s">
        <v>98</v>
      </c>
      <c r="AJ616" t="s">
        <v>118</v>
      </c>
      <c r="AK616" t="s">
        <v>97</v>
      </c>
      <c r="AL616" t="s">
        <v>98</v>
      </c>
      <c r="AM616" t="s">
        <v>130</v>
      </c>
      <c r="AN616" t="s">
        <v>172</v>
      </c>
      <c r="AO616">
        <v>150</v>
      </c>
      <c r="AP616" t="s">
        <v>101</v>
      </c>
      <c r="AQ616">
        <v>480</v>
      </c>
      <c r="AR616">
        <v>0</v>
      </c>
      <c r="AS616">
        <v>630</v>
      </c>
      <c r="AT616" t="s">
        <v>103</v>
      </c>
      <c r="AU616" t="s">
        <v>104</v>
      </c>
      <c r="AV616" t="s">
        <v>105</v>
      </c>
      <c r="AW616" t="s">
        <v>106</v>
      </c>
      <c r="AX616">
        <v>630</v>
      </c>
      <c r="AY616">
        <v>0</v>
      </c>
      <c r="AZ616">
        <v>0</v>
      </c>
      <c r="BA616">
        <v>630</v>
      </c>
      <c r="BB616">
        <v>1</v>
      </c>
      <c r="BC616">
        <v>0</v>
      </c>
      <c r="BD616">
        <v>1</v>
      </c>
      <c r="BE616">
        <v>0</v>
      </c>
      <c r="BF616">
        <v>1</v>
      </c>
      <c r="BG616">
        <v>1</v>
      </c>
      <c r="BH616" t="s">
        <v>98</v>
      </c>
      <c r="BI616">
        <v>3</v>
      </c>
      <c r="BJ616" t="s">
        <v>107</v>
      </c>
      <c r="BK616">
        <v>0</v>
      </c>
      <c r="BL616" t="s">
        <v>83</v>
      </c>
      <c r="BM616" t="s">
        <v>83</v>
      </c>
      <c r="BN616" t="s">
        <v>83</v>
      </c>
      <c r="BO616" t="s">
        <v>83</v>
      </c>
      <c r="BP616">
        <v>0</v>
      </c>
      <c r="BQ616">
        <v>0</v>
      </c>
      <c r="BR616" t="s">
        <v>83</v>
      </c>
      <c r="BS616" t="s">
        <v>83</v>
      </c>
      <c r="BT616" t="s">
        <v>105</v>
      </c>
      <c r="BU616">
        <v>96</v>
      </c>
      <c r="BV616">
        <v>24</v>
      </c>
      <c r="BW616">
        <v>0</v>
      </c>
      <c r="BX616">
        <v>0</v>
      </c>
      <c r="BY616">
        <v>0</v>
      </c>
      <c r="BZ616">
        <v>0</v>
      </c>
      <c r="CA616" t="s">
        <v>83</v>
      </c>
      <c r="CB616" t="s">
        <v>83</v>
      </c>
      <c r="CC616" t="s">
        <v>83</v>
      </c>
      <c r="CD616">
        <v>0</v>
      </c>
      <c r="CE616">
        <v>5</v>
      </c>
      <c r="CF616">
        <v>2010</v>
      </c>
      <c r="CG616" t="str">
        <f t="shared" si="69"/>
        <v>5/2010</v>
      </c>
      <c r="CH616" t="s">
        <v>110</v>
      </c>
      <c r="CI616" t="s">
        <v>111</v>
      </c>
      <c r="CJ616" s="1">
        <v>75500</v>
      </c>
    </row>
    <row r="617" spans="1:88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 t="str">
        <f t="shared" si="65"/>
        <v>60's</v>
      </c>
      <c r="V617">
        <v>1963</v>
      </c>
      <c r="W617">
        <f t="shared" si="63"/>
        <v>0</v>
      </c>
      <c r="X617" t="str">
        <f t="shared" si="64"/>
        <v>N</v>
      </c>
      <c r="Y617" t="str">
        <f t="shared" si="66"/>
        <v>N</v>
      </c>
      <c r="Z617" t="str">
        <f t="shared" si="67"/>
        <v>N</v>
      </c>
      <c r="AA617" t="str">
        <f t="shared" si="68"/>
        <v>N</v>
      </c>
      <c r="AB617" t="s">
        <v>93</v>
      </c>
      <c r="AC617" t="s">
        <v>94</v>
      </c>
      <c r="AD617" t="s">
        <v>116</v>
      </c>
      <c r="AE617" t="s">
        <v>116</v>
      </c>
      <c r="AF617" t="s">
        <v>96</v>
      </c>
      <c r="AG617">
        <v>156</v>
      </c>
      <c r="AH617" t="s">
        <v>98</v>
      </c>
      <c r="AI617" t="s">
        <v>97</v>
      </c>
      <c r="AJ617" t="s">
        <v>99</v>
      </c>
      <c r="AK617" t="s">
        <v>98</v>
      </c>
      <c r="AL617" t="s">
        <v>98</v>
      </c>
      <c r="AM617" t="s">
        <v>97</v>
      </c>
      <c r="AN617" t="s">
        <v>101</v>
      </c>
      <c r="AO617">
        <v>763</v>
      </c>
      <c r="AP617" t="s">
        <v>102</v>
      </c>
      <c r="AQ617">
        <v>0</v>
      </c>
      <c r="AR617">
        <v>173</v>
      </c>
      <c r="AS617">
        <v>936</v>
      </c>
      <c r="AT617" t="s">
        <v>103</v>
      </c>
      <c r="AU617" t="s">
        <v>104</v>
      </c>
      <c r="AV617" t="s">
        <v>105</v>
      </c>
      <c r="AW617" t="s">
        <v>106</v>
      </c>
      <c r="AX617">
        <v>1054</v>
      </c>
      <c r="AY617">
        <v>0</v>
      </c>
      <c r="AZ617">
        <v>0</v>
      </c>
      <c r="BA617">
        <v>1054</v>
      </c>
      <c r="BB617">
        <v>1</v>
      </c>
      <c r="BC617">
        <v>0</v>
      </c>
      <c r="BD617">
        <v>1</v>
      </c>
      <c r="BE617">
        <v>0</v>
      </c>
      <c r="BF617">
        <v>3</v>
      </c>
      <c r="BG617">
        <v>1</v>
      </c>
      <c r="BH617" t="s">
        <v>97</v>
      </c>
      <c r="BI617">
        <v>6</v>
      </c>
      <c r="BJ617" t="s">
        <v>107</v>
      </c>
      <c r="BK617">
        <v>0</v>
      </c>
      <c r="BL617" t="s">
        <v>83</v>
      </c>
      <c r="BM617" t="s">
        <v>108</v>
      </c>
      <c r="BN617">
        <v>1963</v>
      </c>
      <c r="BO617" t="s">
        <v>109</v>
      </c>
      <c r="BP617">
        <v>2</v>
      </c>
      <c r="BQ617">
        <v>480</v>
      </c>
      <c r="BR617" t="s">
        <v>98</v>
      </c>
      <c r="BS617" t="s">
        <v>98</v>
      </c>
      <c r="BT617" t="s">
        <v>105</v>
      </c>
      <c r="BU617">
        <v>120</v>
      </c>
      <c r="BV617">
        <v>0</v>
      </c>
      <c r="BW617">
        <v>0</v>
      </c>
      <c r="BX617">
        <v>0</v>
      </c>
      <c r="BY617">
        <v>0</v>
      </c>
      <c r="BZ617">
        <v>0</v>
      </c>
      <c r="CA617" t="s">
        <v>83</v>
      </c>
      <c r="CB617" t="s">
        <v>134</v>
      </c>
      <c r="CC617" t="s">
        <v>83</v>
      </c>
      <c r="CD617">
        <v>0</v>
      </c>
      <c r="CE617">
        <v>5</v>
      </c>
      <c r="CF617">
        <v>2010</v>
      </c>
      <c r="CG617" t="str">
        <f t="shared" si="69"/>
        <v>5/2010</v>
      </c>
      <c r="CH617" t="s">
        <v>110</v>
      </c>
      <c r="CI617" t="s">
        <v>128</v>
      </c>
      <c r="CJ617" s="1">
        <v>137500</v>
      </c>
    </row>
    <row r="618" spans="1:88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 t="str">
        <f t="shared" si="65"/>
        <v>2000's</v>
      </c>
      <c r="V618">
        <v>2003</v>
      </c>
      <c r="W618">
        <f t="shared" si="63"/>
        <v>1</v>
      </c>
      <c r="X618" t="str">
        <f t="shared" si="64"/>
        <v>Y</v>
      </c>
      <c r="Y618" t="str">
        <f t="shared" si="66"/>
        <v>N</v>
      </c>
      <c r="Z618" t="str">
        <f t="shared" si="67"/>
        <v>Y</v>
      </c>
      <c r="AA618" t="str">
        <f t="shared" si="68"/>
        <v>Y</v>
      </c>
      <c r="AB618" t="s">
        <v>93</v>
      </c>
      <c r="AC618" t="s">
        <v>94</v>
      </c>
      <c r="AD618" t="s">
        <v>95</v>
      </c>
      <c r="AE618" t="s">
        <v>95</v>
      </c>
      <c r="AF618" t="s">
        <v>117</v>
      </c>
      <c r="AG618">
        <v>0</v>
      </c>
      <c r="AH618" t="s">
        <v>97</v>
      </c>
      <c r="AI618" t="s">
        <v>98</v>
      </c>
      <c r="AJ618" t="s">
        <v>99</v>
      </c>
      <c r="AK618" t="s">
        <v>97</v>
      </c>
      <c r="AL618" t="s">
        <v>98</v>
      </c>
      <c r="AM618" t="s">
        <v>100</v>
      </c>
      <c r="AN618" t="s">
        <v>101</v>
      </c>
      <c r="AO618">
        <v>457</v>
      </c>
      <c r="AP618" t="s">
        <v>102</v>
      </c>
      <c r="AQ618">
        <v>0</v>
      </c>
      <c r="AR618">
        <v>326</v>
      </c>
      <c r="AS618">
        <v>783</v>
      </c>
      <c r="AT618" t="s">
        <v>103</v>
      </c>
      <c r="AU618" t="s">
        <v>104</v>
      </c>
      <c r="AV618" t="s">
        <v>105</v>
      </c>
      <c r="AW618" t="s">
        <v>106</v>
      </c>
      <c r="AX618">
        <v>807</v>
      </c>
      <c r="AY618">
        <v>702</v>
      </c>
      <c r="AZ618">
        <v>0</v>
      </c>
      <c r="BA618">
        <v>1509</v>
      </c>
      <c r="BB618">
        <v>1</v>
      </c>
      <c r="BC618">
        <v>0</v>
      </c>
      <c r="BD618">
        <v>2</v>
      </c>
      <c r="BE618">
        <v>1</v>
      </c>
      <c r="BF618">
        <v>3</v>
      </c>
      <c r="BG618">
        <v>1</v>
      </c>
      <c r="BH618" t="s">
        <v>97</v>
      </c>
      <c r="BI618">
        <v>7</v>
      </c>
      <c r="BJ618" t="s">
        <v>107</v>
      </c>
      <c r="BK618">
        <v>1</v>
      </c>
      <c r="BL618" t="s">
        <v>97</v>
      </c>
      <c r="BM618" t="s">
        <v>108</v>
      </c>
      <c r="BN618">
        <v>2002</v>
      </c>
      <c r="BO618" t="s">
        <v>157</v>
      </c>
      <c r="BP618">
        <v>2</v>
      </c>
      <c r="BQ618">
        <v>393</v>
      </c>
      <c r="BR618" t="s">
        <v>98</v>
      </c>
      <c r="BS618" t="s">
        <v>98</v>
      </c>
      <c r="BT618" t="s">
        <v>105</v>
      </c>
      <c r="BU618">
        <v>100</v>
      </c>
      <c r="BV618">
        <v>75</v>
      </c>
      <c r="BW618">
        <v>0</v>
      </c>
      <c r="BX618">
        <v>0</v>
      </c>
      <c r="BY618">
        <v>0</v>
      </c>
      <c r="BZ618">
        <v>0</v>
      </c>
      <c r="CA618" t="s">
        <v>83</v>
      </c>
      <c r="CB618" t="s">
        <v>83</v>
      </c>
      <c r="CC618" t="s">
        <v>83</v>
      </c>
      <c r="CD618">
        <v>0</v>
      </c>
      <c r="CE618">
        <v>6</v>
      </c>
      <c r="CF618">
        <v>2006</v>
      </c>
      <c r="CG618" t="str">
        <f t="shared" si="69"/>
        <v>6/2006</v>
      </c>
      <c r="CH618" t="s">
        <v>110</v>
      </c>
      <c r="CI618" t="s">
        <v>111</v>
      </c>
      <c r="CJ618" s="1">
        <v>183200</v>
      </c>
    </row>
    <row r="619" spans="1:88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 t="str">
        <f t="shared" si="65"/>
        <v>50's</v>
      </c>
      <c r="V619">
        <v>1954</v>
      </c>
      <c r="W619">
        <f t="shared" si="63"/>
        <v>0</v>
      </c>
      <c r="X619" t="str">
        <f t="shared" si="64"/>
        <v>N</v>
      </c>
      <c r="Y619" t="str">
        <f t="shared" si="66"/>
        <v>N</v>
      </c>
      <c r="Z619" t="str">
        <f t="shared" si="67"/>
        <v>N</v>
      </c>
      <c r="AA619" t="str">
        <f t="shared" si="68"/>
        <v>N</v>
      </c>
      <c r="AB619" t="s">
        <v>93</v>
      </c>
      <c r="AC619" t="s">
        <v>94</v>
      </c>
      <c r="AD619" t="s">
        <v>116</v>
      </c>
      <c r="AE619" t="s">
        <v>116</v>
      </c>
      <c r="AF619" t="s">
        <v>117</v>
      </c>
      <c r="AG619">
        <v>0</v>
      </c>
      <c r="AH619" t="s">
        <v>98</v>
      </c>
      <c r="AI619" t="s">
        <v>98</v>
      </c>
      <c r="AJ619" t="s">
        <v>118</v>
      </c>
      <c r="AK619" t="s">
        <v>98</v>
      </c>
      <c r="AL619" t="s">
        <v>98</v>
      </c>
      <c r="AM619" t="s">
        <v>100</v>
      </c>
      <c r="AN619" t="s">
        <v>102</v>
      </c>
      <c r="AO619">
        <v>0</v>
      </c>
      <c r="AP619" t="s">
        <v>102</v>
      </c>
      <c r="AQ619">
        <v>0</v>
      </c>
      <c r="AR619">
        <v>832</v>
      </c>
      <c r="AS619">
        <v>832</v>
      </c>
      <c r="AT619" t="s">
        <v>103</v>
      </c>
      <c r="AU619" t="s">
        <v>97</v>
      </c>
      <c r="AV619" t="s">
        <v>105</v>
      </c>
      <c r="AW619" t="s">
        <v>106</v>
      </c>
      <c r="AX619">
        <v>832</v>
      </c>
      <c r="AY619">
        <v>0</v>
      </c>
      <c r="AZ619">
        <v>0</v>
      </c>
      <c r="BA619">
        <v>832</v>
      </c>
      <c r="BB619">
        <v>0</v>
      </c>
      <c r="BC619">
        <v>0</v>
      </c>
      <c r="BD619">
        <v>1</v>
      </c>
      <c r="BE619">
        <v>0</v>
      </c>
      <c r="BF619">
        <v>2</v>
      </c>
      <c r="BG619">
        <v>1</v>
      </c>
      <c r="BH619" t="s">
        <v>97</v>
      </c>
      <c r="BI619">
        <v>4</v>
      </c>
      <c r="BJ619" t="s">
        <v>107</v>
      </c>
      <c r="BK619">
        <v>0</v>
      </c>
      <c r="BL619" t="s">
        <v>83</v>
      </c>
      <c r="BM619" t="s">
        <v>127</v>
      </c>
      <c r="BN619">
        <v>1962</v>
      </c>
      <c r="BO619" t="s">
        <v>102</v>
      </c>
      <c r="BP619">
        <v>2</v>
      </c>
      <c r="BQ619">
        <v>528</v>
      </c>
      <c r="BR619" t="s">
        <v>98</v>
      </c>
      <c r="BS619" t="s">
        <v>98</v>
      </c>
      <c r="BT619" t="s">
        <v>105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 t="s">
        <v>83</v>
      </c>
      <c r="CB619" t="s">
        <v>83</v>
      </c>
      <c r="CC619" t="s">
        <v>83</v>
      </c>
      <c r="CD619">
        <v>0</v>
      </c>
      <c r="CE619">
        <v>6</v>
      </c>
      <c r="CF619">
        <v>2008</v>
      </c>
      <c r="CG619" t="str">
        <f t="shared" si="69"/>
        <v>6/2008</v>
      </c>
      <c r="CH619" t="s">
        <v>110</v>
      </c>
      <c r="CI619" t="s">
        <v>111</v>
      </c>
      <c r="CJ619" s="1">
        <v>105500</v>
      </c>
    </row>
    <row r="620" spans="1:88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 t="str">
        <f t="shared" si="65"/>
        <v>2000's</v>
      </c>
      <c r="V620">
        <v>2007</v>
      </c>
      <c r="W620">
        <f t="shared" si="63"/>
        <v>0</v>
      </c>
      <c r="X620" t="str">
        <f t="shared" si="64"/>
        <v>N</v>
      </c>
      <c r="Y620" t="str">
        <f t="shared" si="66"/>
        <v>Y</v>
      </c>
      <c r="Z620" t="str">
        <f t="shared" si="67"/>
        <v>Y</v>
      </c>
      <c r="AA620" t="str">
        <f t="shared" si="68"/>
        <v>Y</v>
      </c>
      <c r="AB620" t="s">
        <v>152</v>
      </c>
      <c r="AC620" t="s">
        <v>94</v>
      </c>
      <c r="AD620" t="s">
        <v>180</v>
      </c>
      <c r="AE620" t="s">
        <v>181</v>
      </c>
      <c r="AF620" t="s">
        <v>96</v>
      </c>
      <c r="AG620">
        <v>452</v>
      </c>
      <c r="AH620" t="s">
        <v>104</v>
      </c>
      <c r="AI620" t="s">
        <v>98</v>
      </c>
      <c r="AJ620" t="s">
        <v>99</v>
      </c>
      <c r="AK620" t="s">
        <v>104</v>
      </c>
      <c r="AL620" t="s">
        <v>98</v>
      </c>
      <c r="AM620" t="s">
        <v>130</v>
      </c>
      <c r="AN620" t="s">
        <v>101</v>
      </c>
      <c r="AO620">
        <v>48</v>
      </c>
      <c r="AP620" t="s">
        <v>102</v>
      </c>
      <c r="AQ620">
        <v>0</v>
      </c>
      <c r="AR620">
        <v>1774</v>
      </c>
      <c r="AS620">
        <v>1822</v>
      </c>
      <c r="AT620" t="s">
        <v>103</v>
      </c>
      <c r="AU620" t="s">
        <v>104</v>
      </c>
      <c r="AV620" t="s">
        <v>105</v>
      </c>
      <c r="AW620" t="s">
        <v>106</v>
      </c>
      <c r="AX620">
        <v>1828</v>
      </c>
      <c r="AY620">
        <v>0</v>
      </c>
      <c r="AZ620">
        <v>0</v>
      </c>
      <c r="BA620">
        <v>1828</v>
      </c>
      <c r="BB620">
        <v>0</v>
      </c>
      <c r="BC620">
        <v>0</v>
      </c>
      <c r="BD620">
        <v>2</v>
      </c>
      <c r="BE620">
        <v>0</v>
      </c>
      <c r="BF620">
        <v>3</v>
      </c>
      <c r="BG620">
        <v>1</v>
      </c>
      <c r="BH620" t="s">
        <v>97</v>
      </c>
      <c r="BI620">
        <v>9</v>
      </c>
      <c r="BJ620" t="s">
        <v>107</v>
      </c>
      <c r="BK620">
        <v>1</v>
      </c>
      <c r="BL620" t="s">
        <v>97</v>
      </c>
      <c r="BM620" t="s">
        <v>108</v>
      </c>
      <c r="BN620">
        <v>2007</v>
      </c>
      <c r="BO620" t="s">
        <v>102</v>
      </c>
      <c r="BP620">
        <v>3</v>
      </c>
      <c r="BQ620">
        <v>774</v>
      </c>
      <c r="BR620" t="s">
        <v>98</v>
      </c>
      <c r="BS620" t="s">
        <v>98</v>
      </c>
      <c r="BT620" t="s">
        <v>105</v>
      </c>
      <c r="BU620">
        <v>0</v>
      </c>
      <c r="BV620">
        <v>108</v>
      </c>
      <c r="BW620">
        <v>0</v>
      </c>
      <c r="BX620">
        <v>0</v>
      </c>
      <c r="BY620">
        <v>260</v>
      </c>
      <c r="BZ620">
        <v>0</v>
      </c>
      <c r="CA620" t="s">
        <v>83</v>
      </c>
      <c r="CB620" t="s">
        <v>83</v>
      </c>
      <c r="CC620" t="s">
        <v>83</v>
      </c>
      <c r="CD620">
        <v>0</v>
      </c>
      <c r="CE620">
        <v>7</v>
      </c>
      <c r="CF620">
        <v>2007</v>
      </c>
      <c r="CG620" t="str">
        <f t="shared" si="69"/>
        <v>7/2007</v>
      </c>
      <c r="CH620" t="s">
        <v>158</v>
      </c>
      <c r="CI620" t="s">
        <v>159</v>
      </c>
      <c r="CJ620" s="1">
        <v>314813</v>
      </c>
    </row>
    <row r="621" spans="1:88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 t="str">
        <f t="shared" si="65"/>
        <v>2000's</v>
      </c>
      <c r="V621">
        <v>2003</v>
      </c>
      <c r="W621">
        <f t="shared" si="63"/>
        <v>0</v>
      </c>
      <c r="X621" t="str">
        <f t="shared" si="64"/>
        <v>N</v>
      </c>
      <c r="Y621" t="str">
        <f t="shared" si="66"/>
        <v>N</v>
      </c>
      <c r="Z621" t="str">
        <f t="shared" si="67"/>
        <v>Y</v>
      </c>
      <c r="AA621" t="str">
        <f t="shared" si="68"/>
        <v>Y</v>
      </c>
      <c r="AB621" t="s">
        <v>152</v>
      </c>
      <c r="AC621" t="s">
        <v>94</v>
      </c>
      <c r="AD621" t="s">
        <v>95</v>
      </c>
      <c r="AE621" t="s">
        <v>95</v>
      </c>
      <c r="AF621" t="s">
        <v>137</v>
      </c>
      <c r="AG621">
        <v>226</v>
      </c>
      <c r="AH621" t="s">
        <v>97</v>
      </c>
      <c r="AI621" t="s">
        <v>98</v>
      </c>
      <c r="AJ621" t="s">
        <v>99</v>
      </c>
      <c r="AK621" t="s">
        <v>97</v>
      </c>
      <c r="AL621" t="s">
        <v>98</v>
      </c>
      <c r="AM621" t="s">
        <v>97</v>
      </c>
      <c r="AN621" t="s">
        <v>101</v>
      </c>
      <c r="AO621">
        <v>871</v>
      </c>
      <c r="AP621" t="s">
        <v>102</v>
      </c>
      <c r="AQ621">
        <v>0</v>
      </c>
      <c r="AR621">
        <v>611</v>
      </c>
      <c r="AS621">
        <v>1482</v>
      </c>
      <c r="AT621" t="s">
        <v>103</v>
      </c>
      <c r="AU621" t="s">
        <v>104</v>
      </c>
      <c r="AV621" t="s">
        <v>105</v>
      </c>
      <c r="AW621" t="s">
        <v>106</v>
      </c>
      <c r="AX621">
        <v>1482</v>
      </c>
      <c r="AY621">
        <v>780</v>
      </c>
      <c r="AZ621">
        <v>0</v>
      </c>
      <c r="BA621">
        <v>2262</v>
      </c>
      <c r="BB621">
        <v>1</v>
      </c>
      <c r="BC621">
        <v>0</v>
      </c>
      <c r="BD621">
        <v>2</v>
      </c>
      <c r="BE621">
        <v>1</v>
      </c>
      <c r="BF621">
        <v>4</v>
      </c>
      <c r="BG621">
        <v>1</v>
      </c>
      <c r="BH621" t="s">
        <v>97</v>
      </c>
      <c r="BI621">
        <v>10</v>
      </c>
      <c r="BJ621" t="s">
        <v>107</v>
      </c>
      <c r="BK621">
        <v>2</v>
      </c>
      <c r="BL621" t="s">
        <v>97</v>
      </c>
      <c r="BM621" t="s">
        <v>108</v>
      </c>
      <c r="BN621">
        <v>2003</v>
      </c>
      <c r="BO621" t="s">
        <v>157</v>
      </c>
      <c r="BP621">
        <v>3</v>
      </c>
      <c r="BQ621">
        <v>749</v>
      </c>
      <c r="BR621" t="s">
        <v>98</v>
      </c>
      <c r="BS621" t="s">
        <v>98</v>
      </c>
      <c r="BT621" t="s">
        <v>105</v>
      </c>
      <c r="BU621">
        <v>168</v>
      </c>
      <c r="BV621">
        <v>0</v>
      </c>
      <c r="BW621">
        <v>0</v>
      </c>
      <c r="BX621">
        <v>0</v>
      </c>
      <c r="BY621">
        <v>0</v>
      </c>
      <c r="BZ621">
        <v>0</v>
      </c>
      <c r="CA621" t="s">
        <v>83</v>
      </c>
      <c r="CB621" t="s">
        <v>83</v>
      </c>
      <c r="CC621" t="s">
        <v>83</v>
      </c>
      <c r="CD621">
        <v>0</v>
      </c>
      <c r="CE621">
        <v>8</v>
      </c>
      <c r="CF621">
        <v>2008</v>
      </c>
      <c r="CG621" t="str">
        <f t="shared" si="69"/>
        <v>8/2008</v>
      </c>
      <c r="CH621" t="s">
        <v>110</v>
      </c>
      <c r="CI621" t="s">
        <v>111</v>
      </c>
      <c r="CJ621" s="1">
        <v>305000</v>
      </c>
    </row>
    <row r="622" spans="1:88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 t="str">
        <f t="shared" si="65"/>
        <v>10's</v>
      </c>
      <c r="V622">
        <v>1950</v>
      </c>
      <c r="W622">
        <f t="shared" si="63"/>
        <v>36</v>
      </c>
      <c r="X622" t="str">
        <f t="shared" si="64"/>
        <v>Y</v>
      </c>
      <c r="Y622" t="str">
        <f t="shared" si="66"/>
        <v>N</v>
      </c>
      <c r="Z622" t="str">
        <f t="shared" si="67"/>
        <v>N</v>
      </c>
      <c r="AA622" t="str">
        <f t="shared" si="68"/>
        <v>N</v>
      </c>
      <c r="AB622" t="s">
        <v>93</v>
      </c>
      <c r="AC622" t="s">
        <v>94</v>
      </c>
      <c r="AD622" t="s">
        <v>203</v>
      </c>
      <c r="AE622" t="s">
        <v>203</v>
      </c>
      <c r="AF622" t="s">
        <v>117</v>
      </c>
      <c r="AG622">
        <v>0</v>
      </c>
      <c r="AH622" t="s">
        <v>98</v>
      </c>
      <c r="AI622" t="s">
        <v>98</v>
      </c>
      <c r="AJ622" t="s">
        <v>126</v>
      </c>
      <c r="AK622" t="s">
        <v>98</v>
      </c>
      <c r="AL622" t="s">
        <v>98</v>
      </c>
      <c r="AM622" t="s">
        <v>100</v>
      </c>
      <c r="AN622" t="s">
        <v>141</v>
      </c>
      <c r="AO622">
        <v>41</v>
      </c>
      <c r="AP622" t="s">
        <v>102</v>
      </c>
      <c r="AQ622">
        <v>0</v>
      </c>
      <c r="AR622">
        <v>823</v>
      </c>
      <c r="AS622">
        <v>864</v>
      </c>
      <c r="AT622" t="s">
        <v>103</v>
      </c>
      <c r="AU622" t="s">
        <v>98</v>
      </c>
      <c r="AV622" t="s">
        <v>177</v>
      </c>
      <c r="AW622" t="s">
        <v>145</v>
      </c>
      <c r="AX622">
        <v>864</v>
      </c>
      <c r="AY622">
        <v>0</v>
      </c>
      <c r="AZ622">
        <v>0</v>
      </c>
      <c r="BA622">
        <v>864</v>
      </c>
      <c r="BB622">
        <v>1</v>
      </c>
      <c r="BC622">
        <v>0</v>
      </c>
      <c r="BD622">
        <v>1</v>
      </c>
      <c r="BE622">
        <v>0</v>
      </c>
      <c r="BF622">
        <v>2</v>
      </c>
      <c r="BG622">
        <v>1</v>
      </c>
      <c r="BH622" t="s">
        <v>98</v>
      </c>
      <c r="BI622">
        <v>5</v>
      </c>
      <c r="BJ622" t="s">
        <v>107</v>
      </c>
      <c r="BK622">
        <v>0</v>
      </c>
      <c r="BL622" t="s">
        <v>83</v>
      </c>
      <c r="BM622" t="s">
        <v>83</v>
      </c>
      <c r="BN622" t="s">
        <v>83</v>
      </c>
      <c r="BO622" t="s">
        <v>83</v>
      </c>
      <c r="BP622">
        <v>0</v>
      </c>
      <c r="BQ622">
        <v>0</v>
      </c>
      <c r="BR622" t="s">
        <v>83</v>
      </c>
      <c r="BS622" t="s">
        <v>83</v>
      </c>
      <c r="BT622" t="s">
        <v>177</v>
      </c>
      <c r="BU622">
        <v>0</v>
      </c>
      <c r="BV622">
        <v>0</v>
      </c>
      <c r="BW622">
        <v>100</v>
      </c>
      <c r="BX622">
        <v>0</v>
      </c>
      <c r="BY622">
        <v>0</v>
      </c>
      <c r="BZ622">
        <v>0</v>
      </c>
      <c r="CA622" t="s">
        <v>83</v>
      </c>
      <c r="CB622" t="s">
        <v>83</v>
      </c>
      <c r="CC622" t="s">
        <v>83</v>
      </c>
      <c r="CD622">
        <v>0</v>
      </c>
      <c r="CE622">
        <v>9</v>
      </c>
      <c r="CF622">
        <v>2008</v>
      </c>
      <c r="CG622" t="str">
        <f t="shared" si="69"/>
        <v>9/2008</v>
      </c>
      <c r="CH622" t="s">
        <v>110</v>
      </c>
      <c r="CI622" t="s">
        <v>111</v>
      </c>
      <c r="CJ622" s="1">
        <v>67000</v>
      </c>
    </row>
    <row r="623" spans="1:88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 t="str">
        <f t="shared" si="65"/>
        <v>70's</v>
      </c>
      <c r="V623">
        <v>1997</v>
      </c>
      <c r="W623">
        <f t="shared" si="63"/>
        <v>23</v>
      </c>
      <c r="X623" t="str">
        <f t="shared" si="64"/>
        <v>Y</v>
      </c>
      <c r="Y623" t="str">
        <f t="shared" si="66"/>
        <v>N</v>
      </c>
      <c r="Z623" t="str">
        <f t="shared" si="67"/>
        <v>N</v>
      </c>
      <c r="AA623" t="str">
        <f t="shared" si="68"/>
        <v>Y</v>
      </c>
      <c r="AB623" t="s">
        <v>93</v>
      </c>
      <c r="AC623" t="s">
        <v>94</v>
      </c>
      <c r="AD623" t="s">
        <v>140</v>
      </c>
      <c r="AE623" t="s">
        <v>140</v>
      </c>
      <c r="AF623" t="s">
        <v>117</v>
      </c>
      <c r="AG623">
        <v>0</v>
      </c>
      <c r="AH623" t="s">
        <v>98</v>
      </c>
      <c r="AI623" t="s">
        <v>98</v>
      </c>
      <c r="AJ623" t="s">
        <v>118</v>
      </c>
      <c r="AK623" t="s">
        <v>98</v>
      </c>
      <c r="AL623" t="s">
        <v>98</v>
      </c>
      <c r="AM623" t="s">
        <v>100</v>
      </c>
      <c r="AN623" t="s">
        <v>119</v>
      </c>
      <c r="AO623">
        <v>956</v>
      </c>
      <c r="AP623" t="s">
        <v>153</v>
      </c>
      <c r="AQ623">
        <v>182</v>
      </c>
      <c r="AR623">
        <v>384</v>
      </c>
      <c r="AS623">
        <v>1522</v>
      </c>
      <c r="AT623" t="s">
        <v>103</v>
      </c>
      <c r="AU623" t="s">
        <v>98</v>
      </c>
      <c r="AV623" t="s">
        <v>105</v>
      </c>
      <c r="AW623" t="s">
        <v>106</v>
      </c>
      <c r="AX623">
        <v>1548</v>
      </c>
      <c r="AY623">
        <v>1066</v>
      </c>
      <c r="AZ623">
        <v>0</v>
      </c>
      <c r="BA623">
        <v>2614</v>
      </c>
      <c r="BB623">
        <v>0</v>
      </c>
      <c r="BC623">
        <v>0</v>
      </c>
      <c r="BD623">
        <v>2</v>
      </c>
      <c r="BE623">
        <v>1</v>
      </c>
      <c r="BF623">
        <v>4</v>
      </c>
      <c r="BG623">
        <v>1</v>
      </c>
      <c r="BH623" t="s">
        <v>98</v>
      </c>
      <c r="BI623">
        <v>9</v>
      </c>
      <c r="BJ623" t="s">
        <v>107</v>
      </c>
      <c r="BK623">
        <v>1</v>
      </c>
      <c r="BL623" t="s">
        <v>98</v>
      </c>
      <c r="BM623" t="s">
        <v>108</v>
      </c>
      <c r="BN623">
        <v>1974</v>
      </c>
      <c r="BO623" t="s">
        <v>109</v>
      </c>
      <c r="BP623">
        <v>2</v>
      </c>
      <c r="BQ623">
        <v>624</v>
      </c>
      <c r="BR623" t="s">
        <v>98</v>
      </c>
      <c r="BS623" t="s">
        <v>98</v>
      </c>
      <c r="BT623" t="s">
        <v>105</v>
      </c>
      <c r="BU623">
        <v>38</v>
      </c>
      <c r="BV623">
        <v>243</v>
      </c>
      <c r="BW623">
        <v>0</v>
      </c>
      <c r="BX623">
        <v>0</v>
      </c>
      <c r="BY623">
        <v>0</v>
      </c>
      <c r="BZ623">
        <v>0</v>
      </c>
      <c r="CA623" t="s">
        <v>83</v>
      </c>
      <c r="CB623" t="s">
        <v>83</v>
      </c>
      <c r="CC623" t="s">
        <v>83</v>
      </c>
      <c r="CD623">
        <v>0</v>
      </c>
      <c r="CE623">
        <v>6</v>
      </c>
      <c r="CF623">
        <v>2008</v>
      </c>
      <c r="CG623" t="str">
        <f t="shared" si="69"/>
        <v>6/2008</v>
      </c>
      <c r="CH623" t="s">
        <v>110</v>
      </c>
      <c r="CI623" t="s">
        <v>111</v>
      </c>
      <c r="CJ623" s="1">
        <v>240000</v>
      </c>
    </row>
    <row r="624" spans="1:88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 t="str">
        <f t="shared" si="65"/>
        <v>70's</v>
      </c>
      <c r="V624">
        <v>1977</v>
      </c>
      <c r="W624">
        <f t="shared" si="63"/>
        <v>0</v>
      </c>
      <c r="X624" t="str">
        <f t="shared" si="64"/>
        <v>N</v>
      </c>
      <c r="Y624" t="str">
        <f t="shared" si="66"/>
        <v>N</v>
      </c>
      <c r="Z624" t="str">
        <f t="shared" si="67"/>
        <v>N</v>
      </c>
      <c r="AA624" t="str">
        <f t="shared" si="68"/>
        <v>N</v>
      </c>
      <c r="AB624" t="s">
        <v>93</v>
      </c>
      <c r="AC624" t="s">
        <v>94</v>
      </c>
      <c r="AD624" t="s">
        <v>161</v>
      </c>
      <c r="AE624" t="s">
        <v>161</v>
      </c>
      <c r="AF624" t="s">
        <v>96</v>
      </c>
      <c r="AG624">
        <v>153</v>
      </c>
      <c r="AH624" t="s">
        <v>98</v>
      </c>
      <c r="AI624" t="s">
        <v>98</v>
      </c>
      <c r="AJ624" t="s">
        <v>118</v>
      </c>
      <c r="AK624" t="s">
        <v>98</v>
      </c>
      <c r="AL624" t="s">
        <v>98</v>
      </c>
      <c r="AM624" t="s">
        <v>100</v>
      </c>
      <c r="AN624" t="s">
        <v>141</v>
      </c>
      <c r="AO624">
        <v>560</v>
      </c>
      <c r="AP624" t="s">
        <v>102</v>
      </c>
      <c r="AQ624">
        <v>0</v>
      </c>
      <c r="AR624">
        <v>420</v>
      </c>
      <c r="AS624">
        <v>980</v>
      </c>
      <c r="AT624" t="s">
        <v>103</v>
      </c>
      <c r="AU624" t="s">
        <v>98</v>
      </c>
      <c r="AV624" t="s">
        <v>105</v>
      </c>
      <c r="AW624" t="s">
        <v>106</v>
      </c>
      <c r="AX624">
        <v>980</v>
      </c>
      <c r="AY624">
        <v>0</v>
      </c>
      <c r="AZ624">
        <v>0</v>
      </c>
      <c r="BA624">
        <v>980</v>
      </c>
      <c r="BB624">
        <v>0</v>
      </c>
      <c r="BC624">
        <v>0</v>
      </c>
      <c r="BD624">
        <v>1</v>
      </c>
      <c r="BE624">
        <v>0</v>
      </c>
      <c r="BF624">
        <v>3</v>
      </c>
      <c r="BG624">
        <v>1</v>
      </c>
      <c r="BH624" t="s">
        <v>98</v>
      </c>
      <c r="BI624">
        <v>6</v>
      </c>
      <c r="BJ624" t="s">
        <v>107</v>
      </c>
      <c r="BK624">
        <v>0</v>
      </c>
      <c r="BL624" t="s">
        <v>83</v>
      </c>
      <c r="BM624" t="s">
        <v>127</v>
      </c>
      <c r="BN624">
        <v>1986</v>
      </c>
      <c r="BO624" t="s">
        <v>102</v>
      </c>
      <c r="BP624">
        <v>2</v>
      </c>
      <c r="BQ624">
        <v>484</v>
      </c>
      <c r="BR624" t="s">
        <v>98</v>
      </c>
      <c r="BS624" t="s">
        <v>98</v>
      </c>
      <c r="BT624" t="s">
        <v>105</v>
      </c>
      <c r="BU624">
        <v>192</v>
      </c>
      <c r="BV624">
        <v>0</v>
      </c>
      <c r="BW624">
        <v>0</v>
      </c>
      <c r="BX624">
        <v>0</v>
      </c>
      <c r="BY624">
        <v>0</v>
      </c>
      <c r="BZ624">
        <v>0</v>
      </c>
      <c r="CA624" t="s">
        <v>83</v>
      </c>
      <c r="CB624" t="s">
        <v>83</v>
      </c>
      <c r="CC624" t="s">
        <v>83</v>
      </c>
      <c r="CD624">
        <v>0</v>
      </c>
      <c r="CE624">
        <v>7</v>
      </c>
      <c r="CF624">
        <v>2009</v>
      </c>
      <c r="CG624" t="str">
        <f t="shared" si="69"/>
        <v>7/2009</v>
      </c>
      <c r="CH624" t="s">
        <v>110</v>
      </c>
      <c r="CI624" t="s">
        <v>111</v>
      </c>
      <c r="CJ624" s="1">
        <v>135000</v>
      </c>
    </row>
    <row r="625" spans="1:88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 t="str">
        <f t="shared" si="65"/>
        <v>2000's</v>
      </c>
      <c r="V625">
        <v>2000</v>
      </c>
      <c r="W625">
        <f t="shared" si="63"/>
        <v>0</v>
      </c>
      <c r="X625" t="str">
        <f t="shared" si="64"/>
        <v>N</v>
      </c>
      <c r="Y625" t="str">
        <f t="shared" si="66"/>
        <v>N</v>
      </c>
      <c r="Z625" t="str">
        <f t="shared" si="67"/>
        <v>Y</v>
      </c>
      <c r="AA625" t="str">
        <f t="shared" si="68"/>
        <v>Y</v>
      </c>
      <c r="AB625" t="s">
        <v>93</v>
      </c>
      <c r="AC625" t="s">
        <v>94</v>
      </c>
      <c r="AD625" t="s">
        <v>116</v>
      </c>
      <c r="AE625" t="s">
        <v>116</v>
      </c>
      <c r="AF625" t="s">
        <v>96</v>
      </c>
      <c r="AG625">
        <v>513</v>
      </c>
      <c r="AH625" t="s">
        <v>97</v>
      </c>
      <c r="AI625" t="s">
        <v>98</v>
      </c>
      <c r="AJ625" t="s">
        <v>99</v>
      </c>
      <c r="AK625" t="s">
        <v>97</v>
      </c>
      <c r="AL625" t="s">
        <v>98</v>
      </c>
      <c r="AM625" t="s">
        <v>100</v>
      </c>
      <c r="AN625" t="s">
        <v>101</v>
      </c>
      <c r="AO625">
        <v>420</v>
      </c>
      <c r="AP625" t="s">
        <v>102</v>
      </c>
      <c r="AQ625">
        <v>0</v>
      </c>
      <c r="AR625">
        <v>336</v>
      </c>
      <c r="AS625">
        <v>756</v>
      </c>
      <c r="AT625" t="s">
        <v>103</v>
      </c>
      <c r="AU625" t="s">
        <v>104</v>
      </c>
      <c r="AV625" t="s">
        <v>105</v>
      </c>
      <c r="AW625" t="s">
        <v>106</v>
      </c>
      <c r="AX625">
        <v>756</v>
      </c>
      <c r="AY625">
        <v>756</v>
      </c>
      <c r="AZ625">
        <v>0</v>
      </c>
      <c r="BA625">
        <v>1512</v>
      </c>
      <c r="BB625">
        <v>0</v>
      </c>
      <c r="BC625">
        <v>0</v>
      </c>
      <c r="BD625">
        <v>2</v>
      </c>
      <c r="BE625">
        <v>1</v>
      </c>
      <c r="BF625">
        <v>2</v>
      </c>
      <c r="BG625">
        <v>1</v>
      </c>
      <c r="BH625" t="s">
        <v>97</v>
      </c>
      <c r="BI625">
        <v>4</v>
      </c>
      <c r="BJ625" t="s">
        <v>107</v>
      </c>
      <c r="BK625">
        <v>1</v>
      </c>
      <c r="BL625" t="s">
        <v>98</v>
      </c>
      <c r="BM625" t="s">
        <v>127</v>
      </c>
      <c r="BN625">
        <v>2000</v>
      </c>
      <c r="BO625" t="s">
        <v>102</v>
      </c>
      <c r="BP625">
        <v>2</v>
      </c>
      <c r="BQ625">
        <v>440</v>
      </c>
      <c r="BR625" t="s">
        <v>98</v>
      </c>
      <c r="BS625" t="s">
        <v>98</v>
      </c>
      <c r="BT625" t="s">
        <v>105</v>
      </c>
      <c r="BU625">
        <v>0</v>
      </c>
      <c r="BV625">
        <v>32</v>
      </c>
      <c r="BW625">
        <v>0</v>
      </c>
      <c r="BX625">
        <v>0</v>
      </c>
      <c r="BY625">
        <v>0</v>
      </c>
      <c r="BZ625">
        <v>0</v>
      </c>
      <c r="CA625" t="s">
        <v>83</v>
      </c>
      <c r="CB625" t="s">
        <v>83</v>
      </c>
      <c r="CC625" t="s">
        <v>83</v>
      </c>
      <c r="CD625">
        <v>0</v>
      </c>
      <c r="CE625">
        <v>6</v>
      </c>
      <c r="CF625">
        <v>2007</v>
      </c>
      <c r="CG625" t="str">
        <f t="shared" si="69"/>
        <v>6/2007</v>
      </c>
      <c r="CH625" t="s">
        <v>110</v>
      </c>
      <c r="CI625" t="s">
        <v>111</v>
      </c>
      <c r="CJ625" s="1">
        <v>168500</v>
      </c>
    </row>
    <row r="626" spans="1:88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 t="str">
        <f t="shared" si="65"/>
        <v>70's</v>
      </c>
      <c r="V626">
        <v>1972</v>
      </c>
      <c r="W626">
        <f t="shared" si="63"/>
        <v>0</v>
      </c>
      <c r="X626" t="str">
        <f t="shared" si="64"/>
        <v>N</v>
      </c>
      <c r="Y626" t="str">
        <f t="shared" si="66"/>
        <v>N</v>
      </c>
      <c r="Z626" t="str">
        <f t="shared" si="67"/>
        <v>N</v>
      </c>
      <c r="AA626" t="str">
        <f t="shared" si="68"/>
        <v>N</v>
      </c>
      <c r="AB626" t="s">
        <v>93</v>
      </c>
      <c r="AC626" t="s">
        <v>94</v>
      </c>
      <c r="AD626" t="s">
        <v>95</v>
      </c>
      <c r="AE626" t="s">
        <v>95</v>
      </c>
      <c r="AF626" t="s">
        <v>117</v>
      </c>
      <c r="AG626">
        <v>288</v>
      </c>
      <c r="AH626" t="s">
        <v>98</v>
      </c>
      <c r="AI626" t="s">
        <v>98</v>
      </c>
      <c r="AJ626" t="s">
        <v>118</v>
      </c>
      <c r="AK626" t="s">
        <v>98</v>
      </c>
      <c r="AL626" t="s">
        <v>98</v>
      </c>
      <c r="AM626" t="s">
        <v>100</v>
      </c>
      <c r="AN626" t="s">
        <v>153</v>
      </c>
      <c r="AO626">
        <v>247</v>
      </c>
      <c r="AP626" t="s">
        <v>102</v>
      </c>
      <c r="AQ626">
        <v>0</v>
      </c>
      <c r="AR626">
        <v>485</v>
      </c>
      <c r="AS626">
        <v>732</v>
      </c>
      <c r="AT626" t="s">
        <v>103</v>
      </c>
      <c r="AU626" t="s">
        <v>97</v>
      </c>
      <c r="AV626" t="s">
        <v>105</v>
      </c>
      <c r="AW626" t="s">
        <v>106</v>
      </c>
      <c r="AX626">
        <v>1012</v>
      </c>
      <c r="AY626">
        <v>778</v>
      </c>
      <c r="AZ626">
        <v>0</v>
      </c>
      <c r="BA626">
        <v>1790</v>
      </c>
      <c r="BB626">
        <v>1</v>
      </c>
      <c r="BC626">
        <v>0</v>
      </c>
      <c r="BD626">
        <v>1</v>
      </c>
      <c r="BE626">
        <v>2</v>
      </c>
      <c r="BF626">
        <v>4</v>
      </c>
      <c r="BG626">
        <v>1</v>
      </c>
      <c r="BH626" t="s">
        <v>98</v>
      </c>
      <c r="BI626">
        <v>8</v>
      </c>
      <c r="BJ626" t="s">
        <v>224</v>
      </c>
      <c r="BK626">
        <v>1</v>
      </c>
      <c r="BL626" t="s">
        <v>98</v>
      </c>
      <c r="BM626" t="s">
        <v>108</v>
      </c>
      <c r="BN626">
        <v>1972</v>
      </c>
      <c r="BO626" t="s">
        <v>109</v>
      </c>
      <c r="BP626">
        <v>2</v>
      </c>
      <c r="BQ626">
        <v>484</v>
      </c>
      <c r="BR626" t="s">
        <v>98</v>
      </c>
      <c r="BS626" t="s">
        <v>98</v>
      </c>
      <c r="BT626" t="s">
        <v>105</v>
      </c>
      <c r="BU626">
        <v>148</v>
      </c>
      <c r="BV626">
        <v>0</v>
      </c>
      <c r="BW626">
        <v>0</v>
      </c>
      <c r="BX626">
        <v>0</v>
      </c>
      <c r="BY626">
        <v>147</v>
      </c>
      <c r="BZ626">
        <v>0</v>
      </c>
      <c r="CA626" t="s">
        <v>83</v>
      </c>
      <c r="CB626" t="s">
        <v>83</v>
      </c>
      <c r="CC626" t="s">
        <v>83</v>
      </c>
      <c r="CD626">
        <v>0</v>
      </c>
      <c r="CE626">
        <v>11</v>
      </c>
      <c r="CF626">
        <v>2006</v>
      </c>
      <c r="CG626" t="str">
        <f t="shared" si="69"/>
        <v>11/2006</v>
      </c>
      <c r="CH626" t="s">
        <v>110</v>
      </c>
      <c r="CI626" t="s">
        <v>111</v>
      </c>
      <c r="CJ626" s="1">
        <v>165150</v>
      </c>
    </row>
    <row r="627" spans="1:88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 t="str">
        <f t="shared" si="65"/>
        <v>60's</v>
      </c>
      <c r="V627">
        <v>1962</v>
      </c>
      <c r="W627">
        <f t="shared" si="63"/>
        <v>0</v>
      </c>
      <c r="X627" t="str">
        <f t="shared" si="64"/>
        <v>N</v>
      </c>
      <c r="Y627" t="str">
        <f t="shared" si="66"/>
        <v>N</v>
      </c>
      <c r="Z627" t="str">
        <f t="shared" si="67"/>
        <v>N</v>
      </c>
      <c r="AA627" t="str">
        <f t="shared" si="68"/>
        <v>N</v>
      </c>
      <c r="AB627" t="s">
        <v>152</v>
      </c>
      <c r="AC627" t="s">
        <v>94</v>
      </c>
      <c r="AD627" t="s">
        <v>124</v>
      </c>
      <c r="AE627" t="s">
        <v>124</v>
      </c>
      <c r="AF627" t="s">
        <v>96</v>
      </c>
      <c r="AG627">
        <v>261</v>
      </c>
      <c r="AH627" t="s">
        <v>98</v>
      </c>
      <c r="AI627" t="s">
        <v>98</v>
      </c>
      <c r="AJ627" t="s">
        <v>118</v>
      </c>
      <c r="AK627" t="s">
        <v>98</v>
      </c>
      <c r="AL627" t="s">
        <v>98</v>
      </c>
      <c r="AM627" t="s">
        <v>100</v>
      </c>
      <c r="AN627" t="s">
        <v>102</v>
      </c>
      <c r="AO627">
        <v>0</v>
      </c>
      <c r="AP627" t="s">
        <v>102</v>
      </c>
      <c r="AQ627">
        <v>0</v>
      </c>
      <c r="AR627">
        <v>1116</v>
      </c>
      <c r="AS627">
        <v>1116</v>
      </c>
      <c r="AT627" t="s">
        <v>103</v>
      </c>
      <c r="AU627" t="s">
        <v>98</v>
      </c>
      <c r="AV627" t="s">
        <v>105</v>
      </c>
      <c r="AW627" t="s">
        <v>106</v>
      </c>
      <c r="AX627">
        <v>1116</v>
      </c>
      <c r="AY627">
        <v>0</v>
      </c>
      <c r="AZ627">
        <v>0</v>
      </c>
      <c r="BA627">
        <v>1116</v>
      </c>
      <c r="BB627">
        <v>0</v>
      </c>
      <c r="BC627">
        <v>0</v>
      </c>
      <c r="BD627">
        <v>1</v>
      </c>
      <c r="BE627">
        <v>1</v>
      </c>
      <c r="BF627">
        <v>3</v>
      </c>
      <c r="BG627">
        <v>1</v>
      </c>
      <c r="BH627" t="s">
        <v>98</v>
      </c>
      <c r="BI627">
        <v>5</v>
      </c>
      <c r="BJ627" t="s">
        <v>107</v>
      </c>
      <c r="BK627">
        <v>0</v>
      </c>
      <c r="BL627" t="s">
        <v>83</v>
      </c>
      <c r="BM627" t="s">
        <v>108</v>
      </c>
      <c r="BN627">
        <v>1962</v>
      </c>
      <c r="BO627" t="s">
        <v>102</v>
      </c>
      <c r="BP627">
        <v>2</v>
      </c>
      <c r="BQ627">
        <v>440</v>
      </c>
      <c r="BR627" t="s">
        <v>98</v>
      </c>
      <c r="BS627" t="s">
        <v>98</v>
      </c>
      <c r="BT627" t="s">
        <v>105</v>
      </c>
      <c r="BU627">
        <v>0</v>
      </c>
      <c r="BV627">
        <v>0</v>
      </c>
      <c r="BW627">
        <v>0</v>
      </c>
      <c r="BX627">
        <v>0</v>
      </c>
      <c r="BY627">
        <v>385</v>
      </c>
      <c r="BZ627">
        <v>0</v>
      </c>
      <c r="CA627" t="s">
        <v>83</v>
      </c>
      <c r="CB627" t="s">
        <v>83</v>
      </c>
      <c r="CC627" t="s">
        <v>83</v>
      </c>
      <c r="CD627">
        <v>0</v>
      </c>
      <c r="CE627">
        <v>2</v>
      </c>
      <c r="CF627">
        <v>2010</v>
      </c>
      <c r="CG627" t="str">
        <f t="shared" si="69"/>
        <v>2/2010</v>
      </c>
      <c r="CH627" t="s">
        <v>110</v>
      </c>
      <c r="CI627" t="s">
        <v>111</v>
      </c>
      <c r="CJ627" s="1">
        <v>160000</v>
      </c>
    </row>
    <row r="628" spans="1:88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 t="str">
        <f t="shared" si="65"/>
        <v>60's</v>
      </c>
      <c r="V628">
        <v>1978</v>
      </c>
      <c r="W628">
        <f t="shared" si="63"/>
        <v>18</v>
      </c>
      <c r="X628" t="str">
        <f t="shared" si="64"/>
        <v>Y</v>
      </c>
      <c r="Y628" t="str">
        <f t="shared" si="66"/>
        <v>N</v>
      </c>
      <c r="Z628" t="str">
        <f t="shared" si="67"/>
        <v>N</v>
      </c>
      <c r="AA628" t="str">
        <f t="shared" si="68"/>
        <v>N</v>
      </c>
      <c r="AB628" t="s">
        <v>152</v>
      </c>
      <c r="AC628" t="s">
        <v>94</v>
      </c>
      <c r="AD628" t="s">
        <v>124</v>
      </c>
      <c r="AE628" t="s">
        <v>124</v>
      </c>
      <c r="AF628" t="s">
        <v>117</v>
      </c>
      <c r="AG628">
        <v>0</v>
      </c>
      <c r="AH628" t="s">
        <v>98</v>
      </c>
      <c r="AI628" t="s">
        <v>98</v>
      </c>
      <c r="AJ628" t="s">
        <v>118</v>
      </c>
      <c r="AK628" t="s">
        <v>98</v>
      </c>
      <c r="AL628" t="s">
        <v>98</v>
      </c>
      <c r="AM628" t="s">
        <v>100</v>
      </c>
      <c r="AN628" t="s">
        <v>102</v>
      </c>
      <c r="AO628">
        <v>0</v>
      </c>
      <c r="AP628" t="s">
        <v>102</v>
      </c>
      <c r="AQ628">
        <v>0</v>
      </c>
      <c r="AR628">
        <v>978</v>
      </c>
      <c r="AS628">
        <v>978</v>
      </c>
      <c r="AT628" t="s">
        <v>103</v>
      </c>
      <c r="AU628" t="s">
        <v>98</v>
      </c>
      <c r="AV628" t="s">
        <v>105</v>
      </c>
      <c r="AW628" t="s">
        <v>106</v>
      </c>
      <c r="AX628">
        <v>1422</v>
      </c>
      <c r="AY628">
        <v>0</v>
      </c>
      <c r="AZ628">
        <v>0</v>
      </c>
      <c r="BA628">
        <v>1422</v>
      </c>
      <c r="BB628">
        <v>0</v>
      </c>
      <c r="BC628">
        <v>0</v>
      </c>
      <c r="BD628">
        <v>1</v>
      </c>
      <c r="BE628">
        <v>0</v>
      </c>
      <c r="BF628">
        <v>3</v>
      </c>
      <c r="BG628">
        <v>1</v>
      </c>
      <c r="BH628" t="s">
        <v>98</v>
      </c>
      <c r="BI628">
        <v>6</v>
      </c>
      <c r="BJ628" t="s">
        <v>146</v>
      </c>
      <c r="BK628">
        <v>1</v>
      </c>
      <c r="BL628" t="s">
        <v>98</v>
      </c>
      <c r="BM628" t="s">
        <v>108</v>
      </c>
      <c r="BN628">
        <v>1960</v>
      </c>
      <c r="BO628" t="s">
        <v>109</v>
      </c>
      <c r="BP628">
        <v>1</v>
      </c>
      <c r="BQ628">
        <v>286</v>
      </c>
      <c r="BR628" t="s">
        <v>98</v>
      </c>
      <c r="BS628" t="s">
        <v>98</v>
      </c>
      <c r="BT628" t="s">
        <v>105</v>
      </c>
      <c r="BU628">
        <v>0</v>
      </c>
      <c r="BV628">
        <v>0</v>
      </c>
      <c r="BW628">
        <v>36</v>
      </c>
      <c r="BX628">
        <v>0</v>
      </c>
      <c r="BY628">
        <v>0</v>
      </c>
      <c r="BZ628">
        <v>0</v>
      </c>
      <c r="CA628" t="s">
        <v>83</v>
      </c>
      <c r="CB628" t="s">
        <v>163</v>
      </c>
      <c r="CC628" t="s">
        <v>135</v>
      </c>
      <c r="CD628">
        <v>600</v>
      </c>
      <c r="CE628">
        <v>8</v>
      </c>
      <c r="CF628">
        <v>2007</v>
      </c>
      <c r="CG628" t="str">
        <f t="shared" si="69"/>
        <v>8/2007</v>
      </c>
      <c r="CH628" t="s">
        <v>110</v>
      </c>
      <c r="CI628" t="s">
        <v>111</v>
      </c>
      <c r="CJ628" s="1">
        <v>139900</v>
      </c>
    </row>
    <row r="629" spans="1:88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 t="str">
        <f t="shared" si="65"/>
        <v>50's</v>
      </c>
      <c r="V629">
        <v>1972</v>
      </c>
      <c r="W629">
        <f t="shared" si="63"/>
        <v>17</v>
      </c>
      <c r="X629" t="str">
        <f t="shared" si="64"/>
        <v>Y</v>
      </c>
      <c r="Y629" t="str">
        <f t="shared" si="66"/>
        <v>N</v>
      </c>
      <c r="Z629" t="str">
        <f t="shared" si="67"/>
        <v>N</v>
      </c>
      <c r="AA629" t="str">
        <f t="shared" si="68"/>
        <v>N</v>
      </c>
      <c r="AB629" t="s">
        <v>93</v>
      </c>
      <c r="AC629" t="s">
        <v>94</v>
      </c>
      <c r="AD629" t="s">
        <v>186</v>
      </c>
      <c r="AE629" t="s">
        <v>186</v>
      </c>
      <c r="AF629" t="s">
        <v>96</v>
      </c>
      <c r="AG629">
        <v>164</v>
      </c>
      <c r="AH629" t="s">
        <v>98</v>
      </c>
      <c r="AI629" t="s">
        <v>98</v>
      </c>
      <c r="AJ629" t="s">
        <v>118</v>
      </c>
      <c r="AK629" t="s">
        <v>98</v>
      </c>
      <c r="AL629" t="s">
        <v>98</v>
      </c>
      <c r="AM629" t="s">
        <v>130</v>
      </c>
      <c r="AN629" t="s">
        <v>141</v>
      </c>
      <c r="AO629">
        <v>674</v>
      </c>
      <c r="AP629" t="s">
        <v>172</v>
      </c>
      <c r="AQ629">
        <v>132</v>
      </c>
      <c r="AR629">
        <v>350</v>
      </c>
      <c r="AS629">
        <v>1156</v>
      </c>
      <c r="AT629" t="s">
        <v>103</v>
      </c>
      <c r="AU629" t="s">
        <v>104</v>
      </c>
      <c r="AV629" t="s">
        <v>105</v>
      </c>
      <c r="AW629" t="s">
        <v>106</v>
      </c>
      <c r="AX629">
        <v>1520</v>
      </c>
      <c r="AY629">
        <v>0</v>
      </c>
      <c r="AZ629">
        <v>0</v>
      </c>
      <c r="BA629">
        <v>1520</v>
      </c>
      <c r="BB629">
        <v>1</v>
      </c>
      <c r="BC629">
        <v>0</v>
      </c>
      <c r="BD629">
        <v>1</v>
      </c>
      <c r="BE629">
        <v>0</v>
      </c>
      <c r="BF629">
        <v>3</v>
      </c>
      <c r="BG629">
        <v>1</v>
      </c>
      <c r="BH629" t="s">
        <v>98</v>
      </c>
      <c r="BI629">
        <v>7</v>
      </c>
      <c r="BJ629" t="s">
        <v>107</v>
      </c>
      <c r="BK629">
        <v>2</v>
      </c>
      <c r="BL629" t="s">
        <v>97</v>
      </c>
      <c r="BM629" t="s">
        <v>209</v>
      </c>
      <c r="BN629">
        <v>1955</v>
      </c>
      <c r="BO629" t="s">
        <v>109</v>
      </c>
      <c r="BP629">
        <v>1</v>
      </c>
      <c r="BQ629">
        <v>364</v>
      </c>
      <c r="BR629" t="s">
        <v>98</v>
      </c>
      <c r="BS629" t="s">
        <v>98</v>
      </c>
      <c r="BT629" t="s">
        <v>105</v>
      </c>
      <c r="BU629">
        <v>0</v>
      </c>
      <c r="BV629">
        <v>0</v>
      </c>
      <c r="BW629">
        <v>189</v>
      </c>
      <c r="BX629">
        <v>0</v>
      </c>
      <c r="BY629">
        <v>0</v>
      </c>
      <c r="BZ629">
        <v>0</v>
      </c>
      <c r="CA629" t="s">
        <v>83</v>
      </c>
      <c r="CB629" t="s">
        <v>83</v>
      </c>
      <c r="CC629" t="s">
        <v>83</v>
      </c>
      <c r="CD629">
        <v>0</v>
      </c>
      <c r="CE629">
        <v>3</v>
      </c>
      <c r="CF629">
        <v>2010</v>
      </c>
      <c r="CG629" t="str">
        <f t="shared" si="69"/>
        <v>3/2010</v>
      </c>
      <c r="CH629" t="s">
        <v>110</v>
      </c>
      <c r="CI629" t="s">
        <v>111</v>
      </c>
      <c r="CJ629" s="1">
        <v>153000</v>
      </c>
    </row>
    <row r="630" spans="1:88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 t="str">
        <f t="shared" si="65"/>
        <v>60's</v>
      </c>
      <c r="V630">
        <v>1969</v>
      </c>
      <c r="W630">
        <f t="shared" si="63"/>
        <v>0</v>
      </c>
      <c r="X630" t="str">
        <f t="shared" si="64"/>
        <v>N</v>
      </c>
      <c r="Y630" t="str">
        <f t="shared" si="66"/>
        <v>N</v>
      </c>
      <c r="Z630" t="str">
        <f t="shared" si="67"/>
        <v>N</v>
      </c>
      <c r="AA630" t="str">
        <f t="shared" si="68"/>
        <v>N</v>
      </c>
      <c r="AB630" t="s">
        <v>93</v>
      </c>
      <c r="AC630" t="s">
        <v>94</v>
      </c>
      <c r="AD630" t="s">
        <v>161</v>
      </c>
      <c r="AE630" t="s">
        <v>161</v>
      </c>
      <c r="AF630" t="s">
        <v>96</v>
      </c>
      <c r="AG630">
        <v>192</v>
      </c>
      <c r="AH630" t="s">
        <v>98</v>
      </c>
      <c r="AI630" t="s">
        <v>98</v>
      </c>
      <c r="AJ630" t="s">
        <v>99</v>
      </c>
      <c r="AK630" t="s">
        <v>97</v>
      </c>
      <c r="AL630" t="s">
        <v>98</v>
      </c>
      <c r="AM630" t="s">
        <v>130</v>
      </c>
      <c r="AN630" t="s">
        <v>153</v>
      </c>
      <c r="AO630">
        <v>650</v>
      </c>
      <c r="AP630" t="s">
        <v>102</v>
      </c>
      <c r="AQ630">
        <v>0</v>
      </c>
      <c r="AR630">
        <v>390</v>
      </c>
      <c r="AS630">
        <v>1040</v>
      </c>
      <c r="AT630" t="s">
        <v>103</v>
      </c>
      <c r="AU630" t="s">
        <v>98</v>
      </c>
      <c r="AV630" t="s">
        <v>105</v>
      </c>
      <c r="AW630" t="s">
        <v>106</v>
      </c>
      <c r="AX630">
        <v>1040</v>
      </c>
      <c r="AY630">
        <v>1040</v>
      </c>
      <c r="AZ630">
        <v>0</v>
      </c>
      <c r="BA630">
        <v>2080</v>
      </c>
      <c r="BB630">
        <v>0</v>
      </c>
      <c r="BC630">
        <v>1</v>
      </c>
      <c r="BD630">
        <v>1</v>
      </c>
      <c r="BE630">
        <v>2</v>
      </c>
      <c r="BF630">
        <v>5</v>
      </c>
      <c r="BG630">
        <v>1</v>
      </c>
      <c r="BH630" t="s">
        <v>147</v>
      </c>
      <c r="BI630">
        <v>9</v>
      </c>
      <c r="BJ630" t="s">
        <v>107</v>
      </c>
      <c r="BK630">
        <v>2</v>
      </c>
      <c r="BL630" t="s">
        <v>98</v>
      </c>
      <c r="BM630" t="s">
        <v>108</v>
      </c>
      <c r="BN630">
        <v>1969</v>
      </c>
      <c r="BO630" t="s">
        <v>102</v>
      </c>
      <c r="BP630">
        <v>2</v>
      </c>
      <c r="BQ630">
        <v>504</v>
      </c>
      <c r="BR630" t="s">
        <v>98</v>
      </c>
      <c r="BS630" t="s">
        <v>98</v>
      </c>
      <c r="BT630" t="s">
        <v>105</v>
      </c>
      <c r="BU630">
        <v>335</v>
      </c>
      <c r="BV630">
        <v>0</v>
      </c>
      <c r="BW630">
        <v>0</v>
      </c>
      <c r="BX630">
        <v>0</v>
      </c>
      <c r="BY630">
        <v>0</v>
      </c>
      <c r="BZ630">
        <v>0</v>
      </c>
      <c r="CA630" t="s">
        <v>83</v>
      </c>
      <c r="CB630" t="s">
        <v>83</v>
      </c>
      <c r="CC630" t="s">
        <v>83</v>
      </c>
      <c r="CD630">
        <v>0</v>
      </c>
      <c r="CE630">
        <v>9</v>
      </c>
      <c r="CF630">
        <v>2007</v>
      </c>
      <c r="CG630" t="str">
        <f t="shared" si="69"/>
        <v>9/2007</v>
      </c>
      <c r="CH630" t="s">
        <v>110</v>
      </c>
      <c r="CI630" t="s">
        <v>219</v>
      </c>
      <c r="CJ630" s="1">
        <v>135000</v>
      </c>
    </row>
    <row r="631" spans="1:88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 t="str">
        <f t="shared" si="65"/>
        <v>60's</v>
      </c>
      <c r="V631">
        <v>1964</v>
      </c>
      <c r="W631">
        <f t="shared" si="63"/>
        <v>0</v>
      </c>
      <c r="X631" t="str">
        <f t="shared" si="64"/>
        <v>N</v>
      </c>
      <c r="Y631" t="str">
        <f t="shared" si="66"/>
        <v>N</v>
      </c>
      <c r="Z631" t="str">
        <f t="shared" si="67"/>
        <v>N</v>
      </c>
      <c r="AA631" t="str">
        <f t="shared" si="68"/>
        <v>N</v>
      </c>
      <c r="AB631" t="s">
        <v>93</v>
      </c>
      <c r="AC631" t="s">
        <v>196</v>
      </c>
      <c r="AD631" t="s">
        <v>161</v>
      </c>
      <c r="AE631" t="s">
        <v>124</v>
      </c>
      <c r="AF631" t="s">
        <v>96</v>
      </c>
      <c r="AG631">
        <v>259</v>
      </c>
      <c r="AH631" t="s">
        <v>98</v>
      </c>
      <c r="AI631" t="s">
        <v>98</v>
      </c>
      <c r="AJ631" t="s">
        <v>118</v>
      </c>
      <c r="AK631" t="s">
        <v>98</v>
      </c>
      <c r="AL631" t="s">
        <v>98</v>
      </c>
      <c r="AM631" t="s">
        <v>97</v>
      </c>
      <c r="AN631" t="s">
        <v>101</v>
      </c>
      <c r="AO631">
        <v>624</v>
      </c>
      <c r="AP631" t="s">
        <v>153</v>
      </c>
      <c r="AQ631">
        <v>336</v>
      </c>
      <c r="AR631">
        <v>288</v>
      </c>
      <c r="AS631">
        <v>1248</v>
      </c>
      <c r="AT631" t="s">
        <v>103</v>
      </c>
      <c r="AU631" t="s">
        <v>98</v>
      </c>
      <c r="AV631" t="s">
        <v>105</v>
      </c>
      <c r="AW631" t="s">
        <v>106</v>
      </c>
      <c r="AX631">
        <v>1350</v>
      </c>
      <c r="AY631">
        <v>0</v>
      </c>
      <c r="AZ631">
        <v>0</v>
      </c>
      <c r="BA631">
        <v>1350</v>
      </c>
      <c r="BB631">
        <v>1</v>
      </c>
      <c r="BC631">
        <v>0</v>
      </c>
      <c r="BD631">
        <v>1</v>
      </c>
      <c r="BE631">
        <v>1</v>
      </c>
      <c r="BF631">
        <v>3</v>
      </c>
      <c r="BG631">
        <v>1</v>
      </c>
      <c r="BH631" t="s">
        <v>98</v>
      </c>
      <c r="BI631">
        <v>6</v>
      </c>
      <c r="BJ631" t="s">
        <v>107</v>
      </c>
      <c r="BK631">
        <v>0</v>
      </c>
      <c r="BL631" t="s">
        <v>83</v>
      </c>
      <c r="BM631" t="s">
        <v>108</v>
      </c>
      <c r="BN631">
        <v>1964</v>
      </c>
      <c r="BO631" t="s">
        <v>109</v>
      </c>
      <c r="BP631">
        <v>2</v>
      </c>
      <c r="BQ631">
        <v>520</v>
      </c>
      <c r="BR631" t="s">
        <v>98</v>
      </c>
      <c r="BS631" t="s">
        <v>98</v>
      </c>
      <c r="BT631" t="s">
        <v>105</v>
      </c>
      <c r="BU631">
        <v>176</v>
      </c>
      <c r="BV631">
        <v>0</v>
      </c>
      <c r="BW631">
        <v>0</v>
      </c>
      <c r="BX631">
        <v>0</v>
      </c>
      <c r="BY631">
        <v>0</v>
      </c>
      <c r="BZ631">
        <v>0</v>
      </c>
      <c r="CA631" t="s">
        <v>83</v>
      </c>
      <c r="CB631" t="s">
        <v>165</v>
      </c>
      <c r="CC631" t="s">
        <v>83</v>
      </c>
      <c r="CD631">
        <v>0</v>
      </c>
      <c r="CE631">
        <v>6</v>
      </c>
      <c r="CF631">
        <v>2008</v>
      </c>
      <c r="CG631" t="str">
        <f t="shared" si="69"/>
        <v>6/2008</v>
      </c>
      <c r="CH631" t="s">
        <v>110</v>
      </c>
      <c r="CI631" t="s">
        <v>111</v>
      </c>
      <c r="CJ631" s="1">
        <v>168500</v>
      </c>
    </row>
    <row r="632" spans="1:88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 t="str">
        <f t="shared" si="65"/>
        <v>1880's</v>
      </c>
      <c r="V632">
        <v>1991</v>
      </c>
      <c r="W632">
        <f t="shared" si="63"/>
        <v>111</v>
      </c>
      <c r="X632" t="str">
        <f t="shared" si="64"/>
        <v>Y</v>
      </c>
      <c r="Y632" t="str">
        <f t="shared" si="66"/>
        <v>N</v>
      </c>
      <c r="Z632" t="str">
        <f t="shared" si="67"/>
        <v>N</v>
      </c>
      <c r="AA632" t="str">
        <f t="shared" si="68"/>
        <v>N</v>
      </c>
      <c r="AB632" t="s">
        <v>93</v>
      </c>
      <c r="AC632" t="s">
        <v>94</v>
      </c>
      <c r="AD632" t="s">
        <v>95</v>
      </c>
      <c r="AE632" t="s">
        <v>95</v>
      </c>
      <c r="AF632" t="s">
        <v>117</v>
      </c>
      <c r="AG632">
        <v>0</v>
      </c>
      <c r="AH632" t="s">
        <v>98</v>
      </c>
      <c r="AI632" t="s">
        <v>98</v>
      </c>
      <c r="AJ632" t="s">
        <v>126</v>
      </c>
      <c r="AK632" t="s">
        <v>147</v>
      </c>
      <c r="AL632" t="s">
        <v>147</v>
      </c>
      <c r="AM632" t="s">
        <v>100</v>
      </c>
      <c r="AN632" t="s">
        <v>102</v>
      </c>
      <c r="AO632">
        <v>0</v>
      </c>
      <c r="AP632" t="s">
        <v>102</v>
      </c>
      <c r="AQ632">
        <v>0</v>
      </c>
      <c r="AR632">
        <v>636</v>
      </c>
      <c r="AS632">
        <v>636</v>
      </c>
      <c r="AT632" t="s">
        <v>103</v>
      </c>
      <c r="AU632" t="s">
        <v>98</v>
      </c>
      <c r="AV632" t="s">
        <v>105</v>
      </c>
      <c r="AW632" t="s">
        <v>164</v>
      </c>
      <c r="AX632">
        <v>1089</v>
      </c>
      <c r="AY632">
        <v>661</v>
      </c>
      <c r="AZ632">
        <v>0</v>
      </c>
      <c r="BA632">
        <v>1750</v>
      </c>
      <c r="BB632">
        <v>0</v>
      </c>
      <c r="BC632">
        <v>0</v>
      </c>
      <c r="BD632">
        <v>1</v>
      </c>
      <c r="BE632">
        <v>0</v>
      </c>
      <c r="BF632">
        <v>3</v>
      </c>
      <c r="BG632">
        <v>1</v>
      </c>
      <c r="BH632" t="s">
        <v>104</v>
      </c>
      <c r="BI632">
        <v>8</v>
      </c>
      <c r="BJ632" t="s">
        <v>107</v>
      </c>
      <c r="BK632">
        <v>0</v>
      </c>
      <c r="BL632" t="s">
        <v>83</v>
      </c>
      <c r="BM632" t="s">
        <v>127</v>
      </c>
      <c r="BN632">
        <v>1937</v>
      </c>
      <c r="BO632" t="s">
        <v>102</v>
      </c>
      <c r="BP632">
        <v>1</v>
      </c>
      <c r="BQ632">
        <v>240</v>
      </c>
      <c r="BR632" t="s">
        <v>147</v>
      </c>
      <c r="BS632" t="s">
        <v>212</v>
      </c>
      <c r="BT632" t="s">
        <v>177</v>
      </c>
      <c r="BU632">
        <v>0</v>
      </c>
      <c r="BV632">
        <v>0</v>
      </c>
      <c r="BW632">
        <v>293</v>
      </c>
      <c r="BX632">
        <v>0</v>
      </c>
      <c r="BY632">
        <v>0</v>
      </c>
      <c r="BZ632">
        <v>0</v>
      </c>
      <c r="CA632" t="s">
        <v>83</v>
      </c>
      <c r="CB632" t="s">
        <v>134</v>
      </c>
      <c r="CC632" t="s">
        <v>83</v>
      </c>
      <c r="CD632">
        <v>0</v>
      </c>
      <c r="CE632">
        <v>6</v>
      </c>
      <c r="CF632">
        <v>2006</v>
      </c>
      <c r="CG632" t="str">
        <f t="shared" si="69"/>
        <v>6/2006</v>
      </c>
      <c r="CH632" t="s">
        <v>110</v>
      </c>
      <c r="CI632" t="s">
        <v>128</v>
      </c>
      <c r="CJ632" s="1">
        <v>124000</v>
      </c>
    </row>
    <row r="633" spans="1:88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 t="str">
        <f t="shared" si="65"/>
        <v>2000's</v>
      </c>
      <c r="V633">
        <v>2006</v>
      </c>
      <c r="W633">
        <f t="shared" si="63"/>
        <v>0</v>
      </c>
      <c r="X633" t="str">
        <f t="shared" si="64"/>
        <v>N</v>
      </c>
      <c r="Y633" t="str">
        <f t="shared" si="66"/>
        <v>Y</v>
      </c>
      <c r="Z633" t="str">
        <f t="shared" si="67"/>
        <v>Y</v>
      </c>
      <c r="AA633" t="str">
        <f t="shared" si="68"/>
        <v>Y</v>
      </c>
      <c r="AB633" t="s">
        <v>93</v>
      </c>
      <c r="AC633" t="s">
        <v>94</v>
      </c>
      <c r="AD633" t="s">
        <v>95</v>
      </c>
      <c r="AE633" t="s">
        <v>95</v>
      </c>
      <c r="AF633" t="s">
        <v>137</v>
      </c>
      <c r="AG633">
        <v>108</v>
      </c>
      <c r="AH633" t="s">
        <v>97</v>
      </c>
      <c r="AI633" t="s">
        <v>98</v>
      </c>
      <c r="AJ633" t="s">
        <v>99</v>
      </c>
      <c r="AK633" t="s">
        <v>97</v>
      </c>
      <c r="AL633" t="s">
        <v>97</v>
      </c>
      <c r="AM633" t="s">
        <v>121</v>
      </c>
      <c r="AN633" t="s">
        <v>101</v>
      </c>
      <c r="AO633">
        <v>24</v>
      </c>
      <c r="AP633" t="s">
        <v>102</v>
      </c>
      <c r="AQ633">
        <v>0</v>
      </c>
      <c r="AR633">
        <v>1530</v>
      </c>
      <c r="AS633">
        <v>1554</v>
      </c>
      <c r="AT633" t="s">
        <v>103</v>
      </c>
      <c r="AU633" t="s">
        <v>104</v>
      </c>
      <c r="AV633" t="s">
        <v>105</v>
      </c>
      <c r="AW633" t="s">
        <v>106</v>
      </c>
      <c r="AX633">
        <v>1554</v>
      </c>
      <c r="AY633">
        <v>0</v>
      </c>
      <c r="AZ633">
        <v>0</v>
      </c>
      <c r="BA633">
        <v>1554</v>
      </c>
      <c r="BB633">
        <v>0</v>
      </c>
      <c r="BC633">
        <v>0</v>
      </c>
      <c r="BD633">
        <v>2</v>
      </c>
      <c r="BE633">
        <v>0</v>
      </c>
      <c r="BF633">
        <v>2</v>
      </c>
      <c r="BG633">
        <v>1</v>
      </c>
      <c r="BH633" t="s">
        <v>97</v>
      </c>
      <c r="BI633">
        <v>6</v>
      </c>
      <c r="BJ633" t="s">
        <v>107</v>
      </c>
      <c r="BK633">
        <v>1</v>
      </c>
      <c r="BL633" t="s">
        <v>97</v>
      </c>
      <c r="BM633" t="s">
        <v>108</v>
      </c>
      <c r="BN633">
        <v>2006</v>
      </c>
      <c r="BO633" t="s">
        <v>109</v>
      </c>
      <c r="BP633">
        <v>2</v>
      </c>
      <c r="BQ633">
        <v>627</v>
      </c>
      <c r="BR633" t="s">
        <v>98</v>
      </c>
      <c r="BS633" t="s">
        <v>98</v>
      </c>
      <c r="BT633" t="s">
        <v>105</v>
      </c>
      <c r="BU633">
        <v>156</v>
      </c>
      <c r="BV633">
        <v>73</v>
      </c>
      <c r="BW633">
        <v>0</v>
      </c>
      <c r="BX633">
        <v>0</v>
      </c>
      <c r="BY633">
        <v>0</v>
      </c>
      <c r="BZ633">
        <v>0</v>
      </c>
      <c r="CA633" t="s">
        <v>83</v>
      </c>
      <c r="CB633" t="s">
        <v>83</v>
      </c>
      <c r="CC633" t="s">
        <v>83</v>
      </c>
      <c r="CD633">
        <v>0</v>
      </c>
      <c r="CE633">
        <v>8</v>
      </c>
      <c r="CF633">
        <v>2007</v>
      </c>
      <c r="CG633" t="str">
        <f t="shared" si="69"/>
        <v>8/2007</v>
      </c>
      <c r="CH633" t="s">
        <v>110</v>
      </c>
      <c r="CI633" t="s">
        <v>111</v>
      </c>
      <c r="CJ633" s="1">
        <v>209500</v>
      </c>
    </row>
    <row r="634" spans="1:88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 t="str">
        <f t="shared" si="65"/>
        <v>70's</v>
      </c>
      <c r="V634">
        <v>1977</v>
      </c>
      <c r="W634">
        <f t="shared" si="63"/>
        <v>0</v>
      </c>
      <c r="X634" t="str">
        <f t="shared" si="64"/>
        <v>N</v>
      </c>
      <c r="Y634" t="str">
        <f t="shared" si="66"/>
        <v>N</v>
      </c>
      <c r="Z634" t="str">
        <f t="shared" si="67"/>
        <v>N</v>
      </c>
      <c r="AA634" t="str">
        <f t="shared" si="68"/>
        <v>N</v>
      </c>
      <c r="AB634" t="s">
        <v>152</v>
      </c>
      <c r="AC634" t="s">
        <v>94</v>
      </c>
      <c r="AD634" t="s">
        <v>161</v>
      </c>
      <c r="AE634" t="s">
        <v>161</v>
      </c>
      <c r="AF634" t="s">
        <v>96</v>
      </c>
      <c r="AG634">
        <v>209</v>
      </c>
      <c r="AH634" t="s">
        <v>98</v>
      </c>
      <c r="AI634" t="s">
        <v>97</v>
      </c>
      <c r="AJ634" t="s">
        <v>118</v>
      </c>
      <c r="AK634" t="s">
        <v>98</v>
      </c>
      <c r="AL634" t="s">
        <v>98</v>
      </c>
      <c r="AM634" t="s">
        <v>100</v>
      </c>
      <c r="AN634" t="s">
        <v>119</v>
      </c>
      <c r="AO634">
        <v>822</v>
      </c>
      <c r="AP634" t="s">
        <v>102</v>
      </c>
      <c r="AQ634">
        <v>0</v>
      </c>
      <c r="AR634">
        <v>564</v>
      </c>
      <c r="AS634">
        <v>1386</v>
      </c>
      <c r="AT634" t="s">
        <v>103</v>
      </c>
      <c r="AU634" t="s">
        <v>98</v>
      </c>
      <c r="AV634" t="s">
        <v>105</v>
      </c>
      <c r="AW634" t="s">
        <v>106</v>
      </c>
      <c r="AX634">
        <v>1411</v>
      </c>
      <c r="AY634">
        <v>0</v>
      </c>
      <c r="AZ634">
        <v>0</v>
      </c>
      <c r="BA634">
        <v>1411</v>
      </c>
      <c r="BB634">
        <v>0</v>
      </c>
      <c r="BC634">
        <v>0</v>
      </c>
      <c r="BD634">
        <v>2</v>
      </c>
      <c r="BE634">
        <v>0</v>
      </c>
      <c r="BF634">
        <v>3</v>
      </c>
      <c r="BG634">
        <v>1</v>
      </c>
      <c r="BH634" t="s">
        <v>98</v>
      </c>
      <c r="BI634">
        <v>6</v>
      </c>
      <c r="BJ634" t="s">
        <v>107</v>
      </c>
      <c r="BK634">
        <v>1</v>
      </c>
      <c r="BL634" t="s">
        <v>98</v>
      </c>
      <c r="BM634" t="s">
        <v>108</v>
      </c>
      <c r="BN634">
        <v>1977</v>
      </c>
      <c r="BO634" t="s">
        <v>157</v>
      </c>
      <c r="BP634">
        <v>2</v>
      </c>
      <c r="BQ634">
        <v>544</v>
      </c>
      <c r="BR634" t="s">
        <v>98</v>
      </c>
      <c r="BS634" t="s">
        <v>98</v>
      </c>
      <c r="BT634" t="s">
        <v>105</v>
      </c>
      <c r="BU634">
        <v>192</v>
      </c>
      <c r="BV634">
        <v>0</v>
      </c>
      <c r="BW634">
        <v>0</v>
      </c>
      <c r="BX634">
        <v>0</v>
      </c>
      <c r="BY634">
        <v>0</v>
      </c>
      <c r="BZ634">
        <v>0</v>
      </c>
      <c r="CA634" t="s">
        <v>83</v>
      </c>
      <c r="CB634" t="s">
        <v>83</v>
      </c>
      <c r="CC634" t="s">
        <v>83</v>
      </c>
      <c r="CD634">
        <v>0</v>
      </c>
      <c r="CE634">
        <v>4</v>
      </c>
      <c r="CF634">
        <v>2009</v>
      </c>
      <c r="CG634" t="str">
        <f t="shared" si="69"/>
        <v>4/2009</v>
      </c>
      <c r="CH634" t="s">
        <v>110</v>
      </c>
      <c r="CI634" t="s">
        <v>219</v>
      </c>
      <c r="CJ634" s="1">
        <v>82500</v>
      </c>
    </row>
    <row r="635" spans="1:88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 t="str">
        <f t="shared" si="65"/>
        <v>50's</v>
      </c>
      <c r="V635">
        <v>2005</v>
      </c>
      <c r="W635">
        <f t="shared" si="63"/>
        <v>51</v>
      </c>
      <c r="X635" t="str">
        <f t="shared" si="64"/>
        <v>Y</v>
      </c>
      <c r="Y635" t="str">
        <f t="shared" si="66"/>
        <v>Y</v>
      </c>
      <c r="Z635" t="str">
        <f t="shared" si="67"/>
        <v>Y</v>
      </c>
      <c r="AA635" t="str">
        <f t="shared" si="68"/>
        <v>Y</v>
      </c>
      <c r="AB635" t="s">
        <v>93</v>
      </c>
      <c r="AC635" t="s">
        <v>94</v>
      </c>
      <c r="AD635" t="s">
        <v>124</v>
      </c>
      <c r="AE635" t="s">
        <v>124</v>
      </c>
      <c r="AF635" t="s">
        <v>117</v>
      </c>
      <c r="AG635">
        <v>0</v>
      </c>
      <c r="AH635" t="s">
        <v>98</v>
      </c>
      <c r="AI635" t="s">
        <v>98</v>
      </c>
      <c r="AJ635" t="s">
        <v>118</v>
      </c>
      <c r="AK635" t="s">
        <v>98</v>
      </c>
      <c r="AL635" t="s">
        <v>98</v>
      </c>
      <c r="AM635" t="s">
        <v>100</v>
      </c>
      <c r="AN635" t="s">
        <v>141</v>
      </c>
      <c r="AO635">
        <v>480</v>
      </c>
      <c r="AP635" t="s">
        <v>172</v>
      </c>
      <c r="AQ635">
        <v>468</v>
      </c>
      <c r="AR635">
        <v>108</v>
      </c>
      <c r="AS635">
        <v>1056</v>
      </c>
      <c r="AT635" t="s">
        <v>103</v>
      </c>
      <c r="AU635" t="s">
        <v>98</v>
      </c>
      <c r="AV635" t="s">
        <v>105</v>
      </c>
      <c r="AW635" t="s">
        <v>106</v>
      </c>
      <c r="AX635">
        <v>1056</v>
      </c>
      <c r="AY635">
        <v>0</v>
      </c>
      <c r="AZ635">
        <v>0</v>
      </c>
      <c r="BA635">
        <v>1056</v>
      </c>
      <c r="BB635">
        <v>0</v>
      </c>
      <c r="BC635">
        <v>1</v>
      </c>
      <c r="BD635">
        <v>1</v>
      </c>
      <c r="BE635">
        <v>0</v>
      </c>
      <c r="BF635">
        <v>3</v>
      </c>
      <c r="BG635">
        <v>1</v>
      </c>
      <c r="BH635" t="s">
        <v>98</v>
      </c>
      <c r="BI635">
        <v>6</v>
      </c>
      <c r="BJ635" t="s">
        <v>107</v>
      </c>
      <c r="BK635">
        <v>0</v>
      </c>
      <c r="BL635" t="s">
        <v>83</v>
      </c>
      <c r="BM635" t="s">
        <v>108</v>
      </c>
      <c r="BN635">
        <v>1954</v>
      </c>
      <c r="BO635" t="s">
        <v>102</v>
      </c>
      <c r="BP635">
        <v>1</v>
      </c>
      <c r="BQ635">
        <v>260</v>
      </c>
      <c r="BR635" t="s">
        <v>98</v>
      </c>
      <c r="BS635" t="s">
        <v>98</v>
      </c>
      <c r="BT635" t="s">
        <v>105</v>
      </c>
      <c r="BU635">
        <v>390</v>
      </c>
      <c r="BV635">
        <v>0</v>
      </c>
      <c r="BW635">
        <v>0</v>
      </c>
      <c r="BX635">
        <v>0</v>
      </c>
      <c r="BY635">
        <v>0</v>
      </c>
      <c r="BZ635">
        <v>0</v>
      </c>
      <c r="CA635" t="s">
        <v>83</v>
      </c>
      <c r="CB635" t="s">
        <v>83</v>
      </c>
      <c r="CC635" t="s">
        <v>83</v>
      </c>
      <c r="CD635">
        <v>0</v>
      </c>
      <c r="CE635">
        <v>7</v>
      </c>
      <c r="CF635">
        <v>2007</v>
      </c>
      <c r="CG635" t="str">
        <f t="shared" si="69"/>
        <v>7/2007</v>
      </c>
      <c r="CH635" t="s">
        <v>110</v>
      </c>
      <c r="CI635" t="s">
        <v>111</v>
      </c>
      <c r="CJ635" s="1">
        <v>139400</v>
      </c>
    </row>
    <row r="636" spans="1:88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 t="str">
        <f t="shared" si="65"/>
        <v>80's</v>
      </c>
      <c r="V636">
        <v>1980</v>
      </c>
      <c r="W636">
        <f t="shared" si="63"/>
        <v>0</v>
      </c>
      <c r="X636" t="str">
        <f t="shared" si="64"/>
        <v>N</v>
      </c>
      <c r="Y636" t="str">
        <f t="shared" si="66"/>
        <v>N</v>
      </c>
      <c r="Z636" t="str">
        <f t="shared" si="67"/>
        <v>N</v>
      </c>
      <c r="AA636" t="str">
        <f t="shared" si="68"/>
        <v>N</v>
      </c>
      <c r="AB636" t="s">
        <v>93</v>
      </c>
      <c r="AC636" t="s">
        <v>94</v>
      </c>
      <c r="AD636" t="s">
        <v>161</v>
      </c>
      <c r="AE636" t="s">
        <v>161</v>
      </c>
      <c r="AF636" t="s">
        <v>117</v>
      </c>
      <c r="AG636">
        <v>0</v>
      </c>
      <c r="AH636" t="s">
        <v>98</v>
      </c>
      <c r="AI636" t="s">
        <v>98</v>
      </c>
      <c r="AJ636" t="s">
        <v>118</v>
      </c>
      <c r="AK636" t="s">
        <v>98</v>
      </c>
      <c r="AL636" t="s">
        <v>98</v>
      </c>
      <c r="AM636" t="s">
        <v>100</v>
      </c>
      <c r="AN636" t="s">
        <v>101</v>
      </c>
      <c r="AO636">
        <v>1056</v>
      </c>
      <c r="AP636" t="s">
        <v>102</v>
      </c>
      <c r="AQ636">
        <v>0</v>
      </c>
      <c r="AR636">
        <v>0</v>
      </c>
      <c r="AS636">
        <v>1056</v>
      </c>
      <c r="AT636" t="s">
        <v>103</v>
      </c>
      <c r="AU636" t="s">
        <v>97</v>
      </c>
      <c r="AV636" t="s">
        <v>105</v>
      </c>
      <c r="AW636" t="s">
        <v>106</v>
      </c>
      <c r="AX636">
        <v>1056</v>
      </c>
      <c r="AY636">
        <v>0</v>
      </c>
      <c r="AZ636">
        <v>0</v>
      </c>
      <c r="BA636">
        <v>1056</v>
      </c>
      <c r="BB636">
        <v>2</v>
      </c>
      <c r="BC636">
        <v>0</v>
      </c>
      <c r="BD636">
        <v>0</v>
      </c>
      <c r="BE636">
        <v>0</v>
      </c>
      <c r="BF636">
        <v>0</v>
      </c>
      <c r="BG636">
        <v>2</v>
      </c>
      <c r="BH636" t="s">
        <v>98</v>
      </c>
      <c r="BI636">
        <v>4</v>
      </c>
      <c r="BJ636" t="s">
        <v>107</v>
      </c>
      <c r="BK636">
        <v>0</v>
      </c>
      <c r="BL636" t="s">
        <v>83</v>
      </c>
      <c r="BM636" t="s">
        <v>127</v>
      </c>
      <c r="BN636">
        <v>1980</v>
      </c>
      <c r="BO636" t="s">
        <v>102</v>
      </c>
      <c r="BP636">
        <v>2</v>
      </c>
      <c r="BQ636">
        <v>576</v>
      </c>
      <c r="BR636" t="s">
        <v>98</v>
      </c>
      <c r="BS636" t="s">
        <v>98</v>
      </c>
      <c r="BT636" t="s">
        <v>105</v>
      </c>
      <c r="BU636">
        <v>264</v>
      </c>
      <c r="BV636">
        <v>56</v>
      </c>
      <c r="BW636">
        <v>0</v>
      </c>
      <c r="BX636">
        <v>0</v>
      </c>
      <c r="BY636">
        <v>0</v>
      </c>
      <c r="BZ636">
        <v>0</v>
      </c>
      <c r="CA636" t="s">
        <v>83</v>
      </c>
      <c r="CB636" t="s">
        <v>165</v>
      </c>
      <c r="CC636" t="s">
        <v>135</v>
      </c>
      <c r="CD636">
        <v>600</v>
      </c>
      <c r="CE636">
        <v>6</v>
      </c>
      <c r="CF636">
        <v>2010</v>
      </c>
      <c r="CG636" t="str">
        <f t="shared" si="69"/>
        <v>6/2010</v>
      </c>
      <c r="CH636" t="s">
        <v>110</v>
      </c>
      <c r="CI636" t="s">
        <v>111</v>
      </c>
      <c r="CJ636" s="1">
        <v>144000</v>
      </c>
    </row>
    <row r="637" spans="1:88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 t="str">
        <f t="shared" si="65"/>
        <v>10's</v>
      </c>
      <c r="V637">
        <v>1995</v>
      </c>
      <c r="W637">
        <f t="shared" si="63"/>
        <v>81</v>
      </c>
      <c r="X637" t="str">
        <f t="shared" si="64"/>
        <v>Y</v>
      </c>
      <c r="Y637" t="str">
        <f t="shared" si="66"/>
        <v>N</v>
      </c>
      <c r="Z637" t="str">
        <f t="shared" si="67"/>
        <v>N</v>
      </c>
      <c r="AA637" t="str">
        <f t="shared" si="68"/>
        <v>Y</v>
      </c>
      <c r="AB637" t="s">
        <v>152</v>
      </c>
      <c r="AC637" t="s">
        <v>94</v>
      </c>
      <c r="AD637" t="s">
        <v>95</v>
      </c>
      <c r="AE637" t="s">
        <v>95</v>
      </c>
      <c r="AF637" t="s">
        <v>117</v>
      </c>
      <c r="AG637">
        <v>0</v>
      </c>
      <c r="AH637" t="s">
        <v>147</v>
      </c>
      <c r="AI637" t="s">
        <v>98</v>
      </c>
      <c r="AJ637" t="s">
        <v>118</v>
      </c>
      <c r="AK637" t="s">
        <v>98</v>
      </c>
      <c r="AL637" t="s">
        <v>147</v>
      </c>
      <c r="AM637" t="s">
        <v>100</v>
      </c>
      <c r="AN637" t="s">
        <v>172</v>
      </c>
      <c r="AO637">
        <v>256</v>
      </c>
      <c r="AP637" t="s">
        <v>102</v>
      </c>
      <c r="AQ637">
        <v>0</v>
      </c>
      <c r="AR637">
        <v>1184</v>
      </c>
      <c r="AS637">
        <v>1440</v>
      </c>
      <c r="AT637" t="s">
        <v>103</v>
      </c>
      <c r="AU637" t="s">
        <v>104</v>
      </c>
      <c r="AV637" t="s">
        <v>105</v>
      </c>
      <c r="AW637" t="s">
        <v>164</v>
      </c>
      <c r="AX637">
        <v>1440</v>
      </c>
      <c r="AY637">
        <v>1440</v>
      </c>
      <c r="AZ637">
        <v>515</v>
      </c>
      <c r="BA637">
        <v>3395</v>
      </c>
      <c r="BB637">
        <v>0</v>
      </c>
      <c r="BC637">
        <v>0</v>
      </c>
      <c r="BD637">
        <v>2</v>
      </c>
      <c r="BE637">
        <v>0</v>
      </c>
      <c r="BF637">
        <v>8</v>
      </c>
      <c r="BG637">
        <v>2</v>
      </c>
      <c r="BH637" t="s">
        <v>147</v>
      </c>
      <c r="BI637">
        <v>14</v>
      </c>
      <c r="BJ637" t="s">
        <v>107</v>
      </c>
      <c r="BK637">
        <v>0</v>
      </c>
      <c r="BL637" t="s">
        <v>83</v>
      </c>
      <c r="BM637" t="s">
        <v>83</v>
      </c>
      <c r="BN637" t="s">
        <v>83</v>
      </c>
      <c r="BO637" t="s">
        <v>83</v>
      </c>
      <c r="BP637">
        <v>0</v>
      </c>
      <c r="BQ637">
        <v>0</v>
      </c>
      <c r="BR637" t="s">
        <v>83</v>
      </c>
      <c r="BS637" t="s">
        <v>83</v>
      </c>
      <c r="BT637" t="s">
        <v>177</v>
      </c>
      <c r="BU637">
        <v>0</v>
      </c>
      <c r="BV637">
        <v>110</v>
      </c>
      <c r="BW637">
        <v>0</v>
      </c>
      <c r="BX637">
        <v>0</v>
      </c>
      <c r="BY637">
        <v>0</v>
      </c>
      <c r="BZ637">
        <v>0</v>
      </c>
      <c r="CA637" t="s">
        <v>83</v>
      </c>
      <c r="CB637" t="s">
        <v>83</v>
      </c>
      <c r="CC637" t="s">
        <v>83</v>
      </c>
      <c r="CD637">
        <v>0</v>
      </c>
      <c r="CE637">
        <v>3</v>
      </c>
      <c r="CF637">
        <v>2007</v>
      </c>
      <c r="CG637" t="str">
        <f t="shared" si="69"/>
        <v>3/2007</v>
      </c>
      <c r="CH637" t="s">
        <v>110</v>
      </c>
      <c r="CI637" t="s">
        <v>128</v>
      </c>
      <c r="CJ637" s="1">
        <v>200000</v>
      </c>
    </row>
    <row r="638" spans="1:88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 t="str">
        <f t="shared" si="65"/>
        <v>30's</v>
      </c>
      <c r="V638">
        <v>1950</v>
      </c>
      <c r="W638">
        <f t="shared" si="63"/>
        <v>14</v>
      </c>
      <c r="X638" t="str">
        <f t="shared" si="64"/>
        <v>Y</v>
      </c>
      <c r="Y638" t="str">
        <f t="shared" si="66"/>
        <v>N</v>
      </c>
      <c r="Z638" t="str">
        <f t="shared" si="67"/>
        <v>N</v>
      </c>
      <c r="AA638" t="str">
        <f t="shared" si="68"/>
        <v>N</v>
      </c>
      <c r="AB638" t="s">
        <v>93</v>
      </c>
      <c r="AC638" t="s">
        <v>94</v>
      </c>
      <c r="AD638" t="s">
        <v>186</v>
      </c>
      <c r="AE638" t="s">
        <v>186</v>
      </c>
      <c r="AF638" t="s">
        <v>117</v>
      </c>
      <c r="AG638">
        <v>0</v>
      </c>
      <c r="AH638" t="s">
        <v>147</v>
      </c>
      <c r="AI638" t="s">
        <v>147</v>
      </c>
      <c r="AJ638" t="s">
        <v>126</v>
      </c>
      <c r="AK638" t="s">
        <v>98</v>
      </c>
      <c r="AL638" t="s">
        <v>147</v>
      </c>
      <c r="AM638" t="s">
        <v>100</v>
      </c>
      <c r="AN638" t="s">
        <v>102</v>
      </c>
      <c r="AO638">
        <v>0</v>
      </c>
      <c r="AP638" t="s">
        <v>102</v>
      </c>
      <c r="AQ638">
        <v>0</v>
      </c>
      <c r="AR638">
        <v>264</v>
      </c>
      <c r="AS638">
        <v>264</v>
      </c>
      <c r="AT638" t="s">
        <v>222</v>
      </c>
      <c r="AU638" t="s">
        <v>147</v>
      </c>
      <c r="AV638" t="s">
        <v>177</v>
      </c>
      <c r="AW638" t="s">
        <v>164</v>
      </c>
      <c r="AX638">
        <v>800</v>
      </c>
      <c r="AY638">
        <v>0</v>
      </c>
      <c r="AZ638">
        <v>0</v>
      </c>
      <c r="BA638">
        <v>800</v>
      </c>
      <c r="BB638">
        <v>0</v>
      </c>
      <c r="BC638">
        <v>0</v>
      </c>
      <c r="BD638">
        <v>1</v>
      </c>
      <c r="BE638">
        <v>0</v>
      </c>
      <c r="BF638">
        <v>1</v>
      </c>
      <c r="BG638">
        <v>1</v>
      </c>
      <c r="BH638" t="s">
        <v>147</v>
      </c>
      <c r="BI638">
        <v>4</v>
      </c>
      <c r="BJ638" t="s">
        <v>221</v>
      </c>
      <c r="BK638">
        <v>1</v>
      </c>
      <c r="BL638" t="s">
        <v>212</v>
      </c>
      <c r="BM638" t="s">
        <v>83</v>
      </c>
      <c r="BN638" t="s">
        <v>83</v>
      </c>
      <c r="BO638" t="s">
        <v>83</v>
      </c>
      <c r="BP638">
        <v>0</v>
      </c>
      <c r="BQ638">
        <v>0</v>
      </c>
      <c r="BR638" t="s">
        <v>83</v>
      </c>
      <c r="BS638" t="s">
        <v>83</v>
      </c>
      <c r="BT638" t="s">
        <v>177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 t="s">
        <v>83</v>
      </c>
      <c r="CB638" t="s">
        <v>83</v>
      </c>
      <c r="CC638" t="s">
        <v>83</v>
      </c>
      <c r="CD638">
        <v>0</v>
      </c>
      <c r="CE638">
        <v>1</v>
      </c>
      <c r="CF638">
        <v>2009</v>
      </c>
      <c r="CG638" t="str">
        <f t="shared" si="69"/>
        <v>1/2009</v>
      </c>
      <c r="CH638" t="s">
        <v>235</v>
      </c>
      <c r="CI638" t="s">
        <v>111</v>
      </c>
      <c r="CJ638" s="1">
        <v>60000</v>
      </c>
    </row>
    <row r="639" spans="1:88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 t="str">
        <f t="shared" si="65"/>
        <v>50's</v>
      </c>
      <c r="V639">
        <v>1954</v>
      </c>
      <c r="W639">
        <f t="shared" si="63"/>
        <v>0</v>
      </c>
      <c r="X639" t="str">
        <f t="shared" si="64"/>
        <v>N</v>
      </c>
      <c r="Y639" t="str">
        <f t="shared" si="66"/>
        <v>N</v>
      </c>
      <c r="Z639" t="str">
        <f t="shared" si="67"/>
        <v>N</v>
      </c>
      <c r="AA639" t="str">
        <f t="shared" si="68"/>
        <v>N</v>
      </c>
      <c r="AB639" t="s">
        <v>93</v>
      </c>
      <c r="AC639" t="s">
        <v>94</v>
      </c>
      <c r="AD639" t="s">
        <v>124</v>
      </c>
      <c r="AE639" t="s">
        <v>124</v>
      </c>
      <c r="AF639" t="s">
        <v>117</v>
      </c>
      <c r="AG639">
        <v>0</v>
      </c>
      <c r="AH639" t="s">
        <v>98</v>
      </c>
      <c r="AI639" t="s">
        <v>98</v>
      </c>
      <c r="AJ639" t="s">
        <v>118</v>
      </c>
      <c r="AK639" t="s">
        <v>98</v>
      </c>
      <c r="AL639" t="s">
        <v>98</v>
      </c>
      <c r="AM639" t="s">
        <v>100</v>
      </c>
      <c r="AN639" t="s">
        <v>102</v>
      </c>
      <c r="AO639">
        <v>0</v>
      </c>
      <c r="AP639" t="s">
        <v>102</v>
      </c>
      <c r="AQ639">
        <v>0</v>
      </c>
      <c r="AR639">
        <v>811</v>
      </c>
      <c r="AS639">
        <v>811</v>
      </c>
      <c r="AT639" t="s">
        <v>103</v>
      </c>
      <c r="AU639" t="s">
        <v>98</v>
      </c>
      <c r="AV639" t="s">
        <v>105</v>
      </c>
      <c r="AW639" t="s">
        <v>164</v>
      </c>
      <c r="AX639">
        <v>811</v>
      </c>
      <c r="AY639">
        <v>576</v>
      </c>
      <c r="AZ639">
        <v>0</v>
      </c>
      <c r="BA639">
        <v>1387</v>
      </c>
      <c r="BB639">
        <v>0</v>
      </c>
      <c r="BC639">
        <v>0</v>
      </c>
      <c r="BD639">
        <v>2</v>
      </c>
      <c r="BE639">
        <v>0</v>
      </c>
      <c r="BF639">
        <v>3</v>
      </c>
      <c r="BG639">
        <v>2</v>
      </c>
      <c r="BH639" t="s">
        <v>97</v>
      </c>
      <c r="BI639">
        <v>7</v>
      </c>
      <c r="BJ639" t="s">
        <v>107</v>
      </c>
      <c r="BK639">
        <v>0</v>
      </c>
      <c r="BL639" t="s">
        <v>83</v>
      </c>
      <c r="BM639" t="s">
        <v>156</v>
      </c>
      <c r="BN639">
        <v>1954</v>
      </c>
      <c r="BO639" t="s">
        <v>102</v>
      </c>
      <c r="BP639">
        <v>1</v>
      </c>
      <c r="BQ639">
        <v>256</v>
      </c>
      <c r="BR639" t="s">
        <v>98</v>
      </c>
      <c r="BS639" t="s">
        <v>98</v>
      </c>
      <c r="BT639" t="s">
        <v>105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 t="s">
        <v>83</v>
      </c>
      <c r="CB639" t="s">
        <v>83</v>
      </c>
      <c r="CC639" t="s">
        <v>83</v>
      </c>
      <c r="CD639">
        <v>0</v>
      </c>
      <c r="CE639">
        <v>11</v>
      </c>
      <c r="CF639">
        <v>2009</v>
      </c>
      <c r="CG639" t="str">
        <f t="shared" si="69"/>
        <v>11/2009</v>
      </c>
      <c r="CH639" t="s">
        <v>110</v>
      </c>
      <c r="CI639" t="s">
        <v>111</v>
      </c>
      <c r="CJ639" s="1">
        <v>93000</v>
      </c>
    </row>
    <row r="640" spans="1:88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 t="str">
        <f t="shared" si="65"/>
        <v>1900's</v>
      </c>
      <c r="V640">
        <v>1950</v>
      </c>
      <c r="W640">
        <f t="shared" si="63"/>
        <v>40</v>
      </c>
      <c r="X640" t="str">
        <f t="shared" si="64"/>
        <v>Y</v>
      </c>
      <c r="Y640" t="str">
        <f t="shared" si="66"/>
        <v>N</v>
      </c>
      <c r="Z640" t="str">
        <f t="shared" si="67"/>
        <v>N</v>
      </c>
      <c r="AA640" t="str">
        <f t="shared" si="68"/>
        <v>N</v>
      </c>
      <c r="AB640" t="s">
        <v>93</v>
      </c>
      <c r="AC640" t="s">
        <v>94</v>
      </c>
      <c r="AD640" t="s">
        <v>116</v>
      </c>
      <c r="AE640" t="s">
        <v>124</v>
      </c>
      <c r="AF640" t="s">
        <v>117</v>
      </c>
      <c r="AG640">
        <v>0</v>
      </c>
      <c r="AH640" t="s">
        <v>98</v>
      </c>
      <c r="AI640" t="s">
        <v>98</v>
      </c>
      <c r="AJ640" t="s">
        <v>118</v>
      </c>
      <c r="AK640" t="s">
        <v>147</v>
      </c>
      <c r="AL640" t="s">
        <v>98</v>
      </c>
      <c r="AM640" t="s">
        <v>100</v>
      </c>
      <c r="AN640" t="s">
        <v>102</v>
      </c>
      <c r="AO640">
        <v>0</v>
      </c>
      <c r="AP640" t="s">
        <v>102</v>
      </c>
      <c r="AQ640">
        <v>0</v>
      </c>
      <c r="AR640">
        <v>796</v>
      </c>
      <c r="AS640">
        <v>796</v>
      </c>
      <c r="AT640" t="s">
        <v>103</v>
      </c>
      <c r="AU640" t="s">
        <v>97</v>
      </c>
      <c r="AV640" t="s">
        <v>105</v>
      </c>
      <c r="AW640" t="s">
        <v>164</v>
      </c>
      <c r="AX640">
        <v>796</v>
      </c>
      <c r="AY640">
        <v>0</v>
      </c>
      <c r="AZ640">
        <v>0</v>
      </c>
      <c r="BA640">
        <v>796</v>
      </c>
      <c r="BB640">
        <v>0</v>
      </c>
      <c r="BC640">
        <v>0</v>
      </c>
      <c r="BD640">
        <v>1</v>
      </c>
      <c r="BE640">
        <v>0</v>
      </c>
      <c r="BF640">
        <v>2</v>
      </c>
      <c r="BG640">
        <v>1</v>
      </c>
      <c r="BH640" t="s">
        <v>98</v>
      </c>
      <c r="BI640">
        <v>4</v>
      </c>
      <c r="BJ640" t="s">
        <v>107</v>
      </c>
      <c r="BK640">
        <v>0</v>
      </c>
      <c r="BL640" t="s">
        <v>83</v>
      </c>
      <c r="BM640" t="s">
        <v>83</v>
      </c>
      <c r="BN640" t="s">
        <v>83</v>
      </c>
      <c r="BO640" t="s">
        <v>83</v>
      </c>
      <c r="BP640">
        <v>0</v>
      </c>
      <c r="BQ640">
        <v>0</v>
      </c>
      <c r="BR640" t="s">
        <v>83</v>
      </c>
      <c r="BS640" t="s">
        <v>83</v>
      </c>
      <c r="BT640" t="s">
        <v>190</v>
      </c>
      <c r="BU640">
        <v>328</v>
      </c>
      <c r="BV640">
        <v>0</v>
      </c>
      <c r="BW640">
        <v>164</v>
      </c>
      <c r="BX640">
        <v>0</v>
      </c>
      <c r="BY640">
        <v>0</v>
      </c>
      <c r="BZ640">
        <v>0</v>
      </c>
      <c r="CA640" t="s">
        <v>83</v>
      </c>
      <c r="CB640" t="s">
        <v>134</v>
      </c>
      <c r="CC640" t="s">
        <v>83</v>
      </c>
      <c r="CD640">
        <v>0</v>
      </c>
      <c r="CE640">
        <v>5</v>
      </c>
      <c r="CF640">
        <v>2008</v>
      </c>
      <c r="CG640" t="str">
        <f t="shared" si="69"/>
        <v>5/2008</v>
      </c>
      <c r="CH640" t="s">
        <v>110</v>
      </c>
      <c r="CI640" t="s">
        <v>111</v>
      </c>
      <c r="CJ640" s="1">
        <v>85000</v>
      </c>
    </row>
    <row r="641" spans="1:88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 t="str">
        <f t="shared" si="65"/>
        <v>2000's</v>
      </c>
      <c r="V641">
        <v>2006</v>
      </c>
      <c r="W641">
        <f t="shared" si="63"/>
        <v>0</v>
      </c>
      <c r="X641" t="str">
        <f t="shared" si="64"/>
        <v>N</v>
      </c>
      <c r="Y641" t="str">
        <f t="shared" si="66"/>
        <v>Y</v>
      </c>
      <c r="Z641" t="str">
        <f t="shared" si="67"/>
        <v>Y</v>
      </c>
      <c r="AA641" t="str">
        <f t="shared" si="68"/>
        <v>Y</v>
      </c>
      <c r="AB641" t="s">
        <v>152</v>
      </c>
      <c r="AC641" t="s">
        <v>94</v>
      </c>
      <c r="AD641" t="s">
        <v>95</v>
      </c>
      <c r="AE641" t="s">
        <v>95</v>
      </c>
      <c r="AF641" t="s">
        <v>117</v>
      </c>
      <c r="AG641">
        <v>0</v>
      </c>
      <c r="AH641" t="s">
        <v>97</v>
      </c>
      <c r="AI641" t="s">
        <v>98</v>
      </c>
      <c r="AJ641" t="s">
        <v>99</v>
      </c>
      <c r="AK641" t="s">
        <v>97</v>
      </c>
      <c r="AL641" t="s">
        <v>97</v>
      </c>
      <c r="AM641" t="s">
        <v>130</v>
      </c>
      <c r="AN641" t="s">
        <v>101</v>
      </c>
      <c r="AO641">
        <v>1154</v>
      </c>
      <c r="AP641" t="s">
        <v>102</v>
      </c>
      <c r="AQ641">
        <v>0</v>
      </c>
      <c r="AR641">
        <v>366</v>
      </c>
      <c r="AS641">
        <v>1520</v>
      </c>
      <c r="AT641" t="s">
        <v>103</v>
      </c>
      <c r="AU641" t="s">
        <v>104</v>
      </c>
      <c r="AV641" t="s">
        <v>105</v>
      </c>
      <c r="AW641" t="s">
        <v>106</v>
      </c>
      <c r="AX641">
        <v>1567</v>
      </c>
      <c r="AY641">
        <v>0</v>
      </c>
      <c r="AZ641">
        <v>0</v>
      </c>
      <c r="BA641">
        <v>1567</v>
      </c>
      <c r="BB641">
        <v>1</v>
      </c>
      <c r="BC641">
        <v>0</v>
      </c>
      <c r="BD641">
        <v>2</v>
      </c>
      <c r="BE641">
        <v>0</v>
      </c>
      <c r="BF641">
        <v>1</v>
      </c>
      <c r="BG641">
        <v>1</v>
      </c>
      <c r="BH641" t="s">
        <v>104</v>
      </c>
      <c r="BI641">
        <v>7</v>
      </c>
      <c r="BJ641" t="s">
        <v>107</v>
      </c>
      <c r="BK641">
        <v>1</v>
      </c>
      <c r="BL641" t="s">
        <v>97</v>
      </c>
      <c r="BM641" t="s">
        <v>108</v>
      </c>
      <c r="BN641">
        <v>2006</v>
      </c>
      <c r="BO641" t="s">
        <v>157</v>
      </c>
      <c r="BP641">
        <v>3</v>
      </c>
      <c r="BQ641">
        <v>648</v>
      </c>
      <c r="BR641" t="s">
        <v>98</v>
      </c>
      <c r="BS641" t="s">
        <v>98</v>
      </c>
      <c r="BT641" t="s">
        <v>105</v>
      </c>
      <c r="BU641">
        <v>312</v>
      </c>
      <c r="BV641">
        <v>0</v>
      </c>
      <c r="BW641">
        <v>0</v>
      </c>
      <c r="BX641">
        <v>0</v>
      </c>
      <c r="BY641">
        <v>0</v>
      </c>
      <c r="BZ641">
        <v>0</v>
      </c>
      <c r="CA641" t="s">
        <v>83</v>
      </c>
      <c r="CB641" t="s">
        <v>83</v>
      </c>
      <c r="CC641" t="s">
        <v>83</v>
      </c>
      <c r="CD641">
        <v>0</v>
      </c>
      <c r="CE641">
        <v>10</v>
      </c>
      <c r="CF641">
        <v>2006</v>
      </c>
      <c r="CG641" t="str">
        <f t="shared" si="69"/>
        <v>10/2006</v>
      </c>
      <c r="CH641" t="s">
        <v>158</v>
      </c>
      <c r="CI641" t="s">
        <v>159</v>
      </c>
      <c r="CJ641" s="1">
        <v>264561</v>
      </c>
    </row>
    <row r="642" spans="1:88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 t="str">
        <f t="shared" si="65"/>
        <v>2000's</v>
      </c>
      <c r="V642">
        <v>2004</v>
      </c>
      <c r="W642">
        <f t="shared" ref="W642:W705" si="70">V642-T642</f>
        <v>1</v>
      </c>
      <c r="X642" t="str">
        <f t="shared" ref="X642:X705" si="71">IF($W642&gt;0, "Y", "N")</f>
        <v>Y</v>
      </c>
      <c r="Y642" t="str">
        <f t="shared" si="66"/>
        <v>N</v>
      </c>
      <c r="Z642" t="str">
        <f t="shared" si="67"/>
        <v>Y</v>
      </c>
      <c r="AA642" t="str">
        <f t="shared" si="68"/>
        <v>Y</v>
      </c>
      <c r="AB642" t="s">
        <v>152</v>
      </c>
      <c r="AC642" t="s">
        <v>94</v>
      </c>
      <c r="AD642" t="s">
        <v>116</v>
      </c>
      <c r="AE642" t="s">
        <v>116</v>
      </c>
      <c r="AF642" t="s">
        <v>96</v>
      </c>
      <c r="AG642">
        <v>472</v>
      </c>
      <c r="AH642" t="s">
        <v>104</v>
      </c>
      <c r="AI642" t="s">
        <v>98</v>
      </c>
      <c r="AJ642" t="s">
        <v>99</v>
      </c>
      <c r="AK642" t="s">
        <v>104</v>
      </c>
      <c r="AL642" t="s">
        <v>98</v>
      </c>
      <c r="AM642" t="s">
        <v>97</v>
      </c>
      <c r="AN642" t="s">
        <v>101</v>
      </c>
      <c r="AO642">
        <v>1218</v>
      </c>
      <c r="AP642" t="s">
        <v>102</v>
      </c>
      <c r="AQ642">
        <v>0</v>
      </c>
      <c r="AR642">
        <v>300</v>
      </c>
      <c r="AS642">
        <v>1518</v>
      </c>
      <c r="AT642" t="s">
        <v>103</v>
      </c>
      <c r="AU642" t="s">
        <v>104</v>
      </c>
      <c r="AV642" t="s">
        <v>105</v>
      </c>
      <c r="AW642" t="s">
        <v>106</v>
      </c>
      <c r="AX642">
        <v>1518</v>
      </c>
      <c r="AY642">
        <v>0</v>
      </c>
      <c r="AZ642">
        <v>0</v>
      </c>
      <c r="BA642">
        <v>1518</v>
      </c>
      <c r="BB642">
        <v>0</v>
      </c>
      <c r="BC642">
        <v>0</v>
      </c>
      <c r="BD642">
        <v>1</v>
      </c>
      <c r="BE642">
        <v>1</v>
      </c>
      <c r="BF642">
        <v>1</v>
      </c>
      <c r="BG642">
        <v>1</v>
      </c>
      <c r="BH642" t="s">
        <v>104</v>
      </c>
      <c r="BI642">
        <v>6</v>
      </c>
      <c r="BJ642" t="s">
        <v>107</v>
      </c>
      <c r="BK642">
        <v>1</v>
      </c>
      <c r="BL642" t="s">
        <v>97</v>
      </c>
      <c r="BM642" t="s">
        <v>108</v>
      </c>
      <c r="BN642">
        <v>2003</v>
      </c>
      <c r="BO642" t="s">
        <v>109</v>
      </c>
      <c r="BP642">
        <v>2</v>
      </c>
      <c r="BQ642">
        <v>588</v>
      </c>
      <c r="BR642" t="s">
        <v>98</v>
      </c>
      <c r="BS642" t="s">
        <v>98</v>
      </c>
      <c r="BT642" t="s">
        <v>105</v>
      </c>
      <c r="BU642">
        <v>185</v>
      </c>
      <c r="BV642">
        <v>140</v>
      </c>
      <c r="BW642">
        <v>0</v>
      </c>
      <c r="BX642">
        <v>0</v>
      </c>
      <c r="BY642">
        <v>0</v>
      </c>
      <c r="BZ642">
        <v>0</v>
      </c>
      <c r="CA642" t="s">
        <v>83</v>
      </c>
      <c r="CB642" t="s">
        <v>83</v>
      </c>
      <c r="CC642" t="s">
        <v>83</v>
      </c>
      <c r="CD642">
        <v>0</v>
      </c>
      <c r="CE642">
        <v>4</v>
      </c>
      <c r="CF642">
        <v>2008</v>
      </c>
      <c r="CG642" t="str">
        <f t="shared" si="69"/>
        <v>4/2008</v>
      </c>
      <c r="CH642" t="s">
        <v>110</v>
      </c>
      <c r="CI642" t="s">
        <v>111</v>
      </c>
      <c r="CJ642" s="1">
        <v>274000</v>
      </c>
    </row>
    <row r="643" spans="1:88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 t="str">
        <f t="shared" ref="U643:U706" si="72">IF($T643&gt;=2010, "2010's", IF($T643&gt;=2000, "2000's", IF($T643&gt;=1990, "90's", IF($T643&gt;=1980, "80's", IF($T643&gt;=1970, "70's", IF($T643&gt;=1960, "60's", IF($T643&gt;=1950, "50's", IF($T643&gt;=1940, "40's", IF($T643&gt;=1930, "30's", IF($T643&gt;=1920, "20's", IF($T643&gt;1910, "10's", IF($T643&gt;=1900, "1900's", IF($T643&gt;=1890, "1890's", IF($T643&gt;=1880, "1880's", "1870's"))))))))))))))</f>
        <v>2000's</v>
      </c>
      <c r="V643">
        <v>2001</v>
      </c>
      <c r="W643">
        <f t="shared" si="70"/>
        <v>0</v>
      </c>
      <c r="X643" t="str">
        <f t="shared" si="71"/>
        <v>N</v>
      </c>
      <c r="Y643" t="str">
        <f t="shared" ref="Y643:Y706" si="73">IF($V643&gt;2004, "Y", "N")</f>
        <v>N</v>
      </c>
      <c r="Z643" t="str">
        <f t="shared" ref="Z643:Z706" si="74">IF($V643&gt;1999, "Y", "N")</f>
        <v>Y</v>
      </c>
      <c r="AA643" t="str">
        <f t="shared" ref="AA643:AA706" si="75">IF($V643&gt;1994, "Y", "N")</f>
        <v>Y</v>
      </c>
      <c r="AB643" t="s">
        <v>93</v>
      </c>
      <c r="AC643" t="s">
        <v>94</v>
      </c>
      <c r="AD643" t="s">
        <v>95</v>
      </c>
      <c r="AE643" t="s">
        <v>95</v>
      </c>
      <c r="AF643" t="s">
        <v>117</v>
      </c>
      <c r="AG643">
        <v>0</v>
      </c>
      <c r="AH643" t="s">
        <v>97</v>
      </c>
      <c r="AI643" t="s">
        <v>98</v>
      </c>
      <c r="AJ643" t="s">
        <v>99</v>
      </c>
      <c r="AK643" t="s">
        <v>97</v>
      </c>
      <c r="AL643" t="s">
        <v>98</v>
      </c>
      <c r="AM643" t="s">
        <v>100</v>
      </c>
      <c r="AN643" t="s">
        <v>101</v>
      </c>
      <c r="AO643">
        <v>738</v>
      </c>
      <c r="AP643" t="s">
        <v>102</v>
      </c>
      <c r="AQ643">
        <v>0</v>
      </c>
      <c r="AR643">
        <v>319</v>
      </c>
      <c r="AS643">
        <v>1057</v>
      </c>
      <c r="AT643" t="s">
        <v>103</v>
      </c>
      <c r="AU643" t="s">
        <v>104</v>
      </c>
      <c r="AV643" t="s">
        <v>105</v>
      </c>
      <c r="AW643" t="s">
        <v>106</v>
      </c>
      <c r="AX643">
        <v>1057</v>
      </c>
      <c r="AY643">
        <v>872</v>
      </c>
      <c r="AZ643">
        <v>0</v>
      </c>
      <c r="BA643">
        <v>1929</v>
      </c>
      <c r="BB643">
        <v>1</v>
      </c>
      <c r="BC643">
        <v>0</v>
      </c>
      <c r="BD643">
        <v>2</v>
      </c>
      <c r="BE643">
        <v>1</v>
      </c>
      <c r="BF643">
        <v>3</v>
      </c>
      <c r="BG643">
        <v>1</v>
      </c>
      <c r="BH643" t="s">
        <v>97</v>
      </c>
      <c r="BI643">
        <v>7</v>
      </c>
      <c r="BJ643" t="s">
        <v>107</v>
      </c>
      <c r="BK643">
        <v>1</v>
      </c>
      <c r="BL643" t="s">
        <v>98</v>
      </c>
      <c r="BM643" t="s">
        <v>108</v>
      </c>
      <c r="BN643">
        <v>2001</v>
      </c>
      <c r="BO643" t="s">
        <v>157</v>
      </c>
      <c r="BP643">
        <v>2</v>
      </c>
      <c r="BQ643">
        <v>650</v>
      </c>
      <c r="BR643" t="s">
        <v>98</v>
      </c>
      <c r="BS643" t="s">
        <v>98</v>
      </c>
      <c r="BT643" t="s">
        <v>105</v>
      </c>
      <c r="BU643">
        <v>0</v>
      </c>
      <c r="BV643">
        <v>235</v>
      </c>
      <c r="BW643">
        <v>0</v>
      </c>
      <c r="BX643">
        <v>0</v>
      </c>
      <c r="BY643">
        <v>0</v>
      </c>
      <c r="BZ643">
        <v>0</v>
      </c>
      <c r="CA643" t="s">
        <v>83</v>
      </c>
      <c r="CB643" t="s">
        <v>83</v>
      </c>
      <c r="CC643" t="s">
        <v>83</v>
      </c>
      <c r="CD643">
        <v>0</v>
      </c>
      <c r="CE643">
        <v>5</v>
      </c>
      <c r="CF643">
        <v>2007</v>
      </c>
      <c r="CG643" t="str">
        <f t="shared" ref="CG643:CG706" si="76">_xlfn.CONCAT(CE643, "/",CF643)</f>
        <v>5/2007</v>
      </c>
      <c r="CH643" t="s">
        <v>110</v>
      </c>
      <c r="CI643" t="s">
        <v>111</v>
      </c>
      <c r="CJ643" s="1">
        <v>226000</v>
      </c>
    </row>
    <row r="644" spans="1:88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 t="str">
        <f t="shared" si="72"/>
        <v>70's</v>
      </c>
      <c r="V644">
        <v>1995</v>
      </c>
      <c r="W644">
        <f t="shared" si="70"/>
        <v>23</v>
      </c>
      <c r="X644" t="str">
        <f t="shared" si="71"/>
        <v>Y</v>
      </c>
      <c r="Y644" t="str">
        <f t="shared" si="73"/>
        <v>N</v>
      </c>
      <c r="Z644" t="str">
        <f t="shared" si="74"/>
        <v>N</v>
      </c>
      <c r="AA644" t="str">
        <f t="shared" si="75"/>
        <v>Y</v>
      </c>
      <c r="AB644" t="s">
        <v>93</v>
      </c>
      <c r="AC644" t="s">
        <v>94</v>
      </c>
      <c r="AD644" t="s">
        <v>161</v>
      </c>
      <c r="AE644" t="s">
        <v>124</v>
      </c>
      <c r="AF644" t="s">
        <v>117</v>
      </c>
      <c r="AG644">
        <v>0</v>
      </c>
      <c r="AH644" t="s">
        <v>97</v>
      </c>
      <c r="AI644" t="s">
        <v>98</v>
      </c>
      <c r="AJ644" t="s">
        <v>118</v>
      </c>
      <c r="AK644" t="s">
        <v>97</v>
      </c>
      <c r="AL644" t="s">
        <v>98</v>
      </c>
      <c r="AM644" t="s">
        <v>97</v>
      </c>
      <c r="AN644" t="s">
        <v>101</v>
      </c>
      <c r="AO644">
        <v>1410</v>
      </c>
      <c r="AP644" t="s">
        <v>102</v>
      </c>
      <c r="AQ644">
        <v>0</v>
      </c>
      <c r="AR644">
        <v>542</v>
      </c>
      <c r="AS644">
        <v>1952</v>
      </c>
      <c r="AT644" t="s">
        <v>103</v>
      </c>
      <c r="AU644" t="s">
        <v>97</v>
      </c>
      <c r="AV644" t="s">
        <v>105</v>
      </c>
      <c r="AW644" t="s">
        <v>106</v>
      </c>
      <c r="AX644">
        <v>2000</v>
      </c>
      <c r="AY644">
        <v>704</v>
      </c>
      <c r="AZ644">
        <v>0</v>
      </c>
      <c r="BA644">
        <v>2704</v>
      </c>
      <c r="BB644">
        <v>1</v>
      </c>
      <c r="BC644">
        <v>0</v>
      </c>
      <c r="BD644">
        <v>2</v>
      </c>
      <c r="BE644">
        <v>1</v>
      </c>
      <c r="BF644">
        <v>4</v>
      </c>
      <c r="BG644">
        <v>1</v>
      </c>
      <c r="BH644" t="s">
        <v>104</v>
      </c>
      <c r="BI644">
        <v>9</v>
      </c>
      <c r="BJ644" t="s">
        <v>107</v>
      </c>
      <c r="BK644">
        <v>3</v>
      </c>
      <c r="BL644" t="s">
        <v>98</v>
      </c>
      <c r="BM644" t="s">
        <v>108</v>
      </c>
      <c r="BN644">
        <v>1972</v>
      </c>
      <c r="BO644" t="s">
        <v>157</v>
      </c>
      <c r="BP644">
        <v>2</v>
      </c>
      <c r="BQ644">
        <v>538</v>
      </c>
      <c r="BR644" t="s">
        <v>98</v>
      </c>
      <c r="BS644" t="s">
        <v>98</v>
      </c>
      <c r="BT644" t="s">
        <v>105</v>
      </c>
      <c r="BU644">
        <v>269</v>
      </c>
      <c r="BV644">
        <v>111</v>
      </c>
      <c r="BW644">
        <v>0</v>
      </c>
      <c r="BX644">
        <v>0</v>
      </c>
      <c r="BY644">
        <v>0</v>
      </c>
      <c r="BZ644">
        <v>0</v>
      </c>
      <c r="CA644" t="s">
        <v>83</v>
      </c>
      <c r="CB644" t="s">
        <v>134</v>
      </c>
      <c r="CC644" t="s">
        <v>83</v>
      </c>
      <c r="CD644">
        <v>0</v>
      </c>
      <c r="CE644">
        <v>7</v>
      </c>
      <c r="CF644">
        <v>2009</v>
      </c>
      <c r="CG644" t="str">
        <f t="shared" si="76"/>
        <v>7/2009</v>
      </c>
      <c r="CH644" t="s">
        <v>110</v>
      </c>
      <c r="CI644" t="s">
        <v>111</v>
      </c>
      <c r="CJ644" s="1">
        <v>345000</v>
      </c>
    </row>
    <row r="645" spans="1:88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 t="str">
        <f t="shared" si="72"/>
        <v>60's</v>
      </c>
      <c r="V645">
        <v>1969</v>
      </c>
      <c r="W645">
        <f t="shared" si="70"/>
        <v>0</v>
      </c>
      <c r="X645" t="str">
        <f t="shared" si="71"/>
        <v>N</v>
      </c>
      <c r="Y645" t="str">
        <f t="shared" si="73"/>
        <v>N</v>
      </c>
      <c r="Z645" t="str">
        <f t="shared" si="74"/>
        <v>N</v>
      </c>
      <c r="AA645" t="str">
        <f t="shared" si="75"/>
        <v>N</v>
      </c>
      <c r="AB645" t="s">
        <v>211</v>
      </c>
      <c r="AC645" t="s">
        <v>94</v>
      </c>
      <c r="AD645" t="s">
        <v>155</v>
      </c>
      <c r="AE645" t="s">
        <v>140</v>
      </c>
      <c r="AF645" t="s">
        <v>96</v>
      </c>
      <c r="AG645">
        <v>263</v>
      </c>
      <c r="AH645" t="s">
        <v>98</v>
      </c>
      <c r="AI645" t="s">
        <v>98</v>
      </c>
      <c r="AJ645" t="s">
        <v>118</v>
      </c>
      <c r="AK645" t="s">
        <v>98</v>
      </c>
      <c r="AL645" t="s">
        <v>98</v>
      </c>
      <c r="AM645" t="s">
        <v>100</v>
      </c>
      <c r="AN645" t="s">
        <v>153</v>
      </c>
      <c r="AO645">
        <v>493</v>
      </c>
      <c r="AP645" t="s">
        <v>141</v>
      </c>
      <c r="AQ645">
        <v>287</v>
      </c>
      <c r="AR645">
        <v>0</v>
      </c>
      <c r="AS645">
        <v>780</v>
      </c>
      <c r="AT645" t="s">
        <v>103</v>
      </c>
      <c r="AU645" t="s">
        <v>104</v>
      </c>
      <c r="AV645" t="s">
        <v>105</v>
      </c>
      <c r="AW645" t="s">
        <v>106</v>
      </c>
      <c r="AX645">
        <v>780</v>
      </c>
      <c r="AY645">
        <v>840</v>
      </c>
      <c r="AZ645">
        <v>0</v>
      </c>
      <c r="BA645">
        <v>1620</v>
      </c>
      <c r="BB645">
        <v>0</v>
      </c>
      <c r="BC645">
        <v>0</v>
      </c>
      <c r="BD645">
        <v>2</v>
      </c>
      <c r="BE645">
        <v>1</v>
      </c>
      <c r="BF645">
        <v>4</v>
      </c>
      <c r="BG645">
        <v>1</v>
      </c>
      <c r="BH645" t="s">
        <v>98</v>
      </c>
      <c r="BI645">
        <v>7</v>
      </c>
      <c r="BJ645" t="s">
        <v>146</v>
      </c>
      <c r="BK645">
        <v>0</v>
      </c>
      <c r="BL645" t="s">
        <v>83</v>
      </c>
      <c r="BM645" t="s">
        <v>108</v>
      </c>
      <c r="BN645">
        <v>1969</v>
      </c>
      <c r="BO645" t="s">
        <v>157</v>
      </c>
      <c r="BP645">
        <v>2</v>
      </c>
      <c r="BQ645">
        <v>462</v>
      </c>
      <c r="BR645" t="s">
        <v>98</v>
      </c>
      <c r="BS645" t="s">
        <v>98</v>
      </c>
      <c r="BT645" t="s">
        <v>105</v>
      </c>
      <c r="BU645">
        <v>208</v>
      </c>
      <c r="BV645">
        <v>0</v>
      </c>
      <c r="BW645">
        <v>0</v>
      </c>
      <c r="BX645">
        <v>0</v>
      </c>
      <c r="BY645">
        <v>0</v>
      </c>
      <c r="BZ645">
        <v>0</v>
      </c>
      <c r="CA645" t="s">
        <v>83</v>
      </c>
      <c r="CB645" t="s">
        <v>163</v>
      </c>
      <c r="CC645" t="s">
        <v>83</v>
      </c>
      <c r="CD645">
        <v>0</v>
      </c>
      <c r="CE645">
        <v>4</v>
      </c>
      <c r="CF645">
        <v>2007</v>
      </c>
      <c r="CG645" t="str">
        <f t="shared" si="76"/>
        <v>4/2007</v>
      </c>
      <c r="CH645" t="s">
        <v>110</v>
      </c>
      <c r="CI645" t="s">
        <v>111</v>
      </c>
      <c r="CJ645" s="1">
        <v>152000</v>
      </c>
    </row>
    <row r="646" spans="1:88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 t="str">
        <f t="shared" si="72"/>
        <v>2000's</v>
      </c>
      <c r="V646">
        <v>2009</v>
      </c>
      <c r="W646">
        <f t="shared" si="70"/>
        <v>0</v>
      </c>
      <c r="X646" t="str">
        <f t="shared" si="71"/>
        <v>N</v>
      </c>
      <c r="Y646" t="str">
        <f t="shared" si="73"/>
        <v>Y</v>
      </c>
      <c r="Z646" t="str">
        <f t="shared" si="74"/>
        <v>Y</v>
      </c>
      <c r="AA646" t="str">
        <f t="shared" si="75"/>
        <v>Y</v>
      </c>
      <c r="AB646" t="s">
        <v>93</v>
      </c>
      <c r="AC646" t="s">
        <v>94</v>
      </c>
      <c r="AD646" t="s">
        <v>180</v>
      </c>
      <c r="AE646" t="s">
        <v>181</v>
      </c>
      <c r="AF646" t="s">
        <v>137</v>
      </c>
      <c r="AG646">
        <v>162</v>
      </c>
      <c r="AH646" t="s">
        <v>104</v>
      </c>
      <c r="AI646" t="s">
        <v>98</v>
      </c>
      <c r="AJ646" t="s">
        <v>99</v>
      </c>
      <c r="AK646" t="s">
        <v>104</v>
      </c>
      <c r="AL646" t="s">
        <v>98</v>
      </c>
      <c r="AM646" t="s">
        <v>121</v>
      </c>
      <c r="AN646" t="s">
        <v>101</v>
      </c>
      <c r="AO646">
        <v>1121</v>
      </c>
      <c r="AP646" t="s">
        <v>102</v>
      </c>
      <c r="AQ646">
        <v>0</v>
      </c>
      <c r="AR646">
        <v>645</v>
      </c>
      <c r="AS646">
        <v>1766</v>
      </c>
      <c r="AT646" t="s">
        <v>103</v>
      </c>
      <c r="AU646" t="s">
        <v>104</v>
      </c>
      <c r="AV646" t="s">
        <v>105</v>
      </c>
      <c r="AW646" t="s">
        <v>106</v>
      </c>
      <c r="AX646">
        <v>1766</v>
      </c>
      <c r="AY646">
        <v>0</v>
      </c>
      <c r="AZ646">
        <v>0</v>
      </c>
      <c r="BA646">
        <v>1766</v>
      </c>
      <c r="BB646">
        <v>1</v>
      </c>
      <c r="BC646">
        <v>0</v>
      </c>
      <c r="BD646">
        <v>2</v>
      </c>
      <c r="BE646">
        <v>1</v>
      </c>
      <c r="BF646">
        <v>2</v>
      </c>
      <c r="BG646">
        <v>1</v>
      </c>
      <c r="BH646" t="s">
        <v>104</v>
      </c>
      <c r="BI646">
        <v>7</v>
      </c>
      <c r="BJ646" t="s">
        <v>107</v>
      </c>
      <c r="BK646">
        <v>1</v>
      </c>
      <c r="BL646" t="s">
        <v>97</v>
      </c>
      <c r="BM646" t="s">
        <v>108</v>
      </c>
      <c r="BN646">
        <v>2009</v>
      </c>
      <c r="BO646" t="s">
        <v>157</v>
      </c>
      <c r="BP646">
        <v>3</v>
      </c>
      <c r="BQ646">
        <v>478</v>
      </c>
      <c r="BR646" t="s">
        <v>98</v>
      </c>
      <c r="BS646" t="s">
        <v>98</v>
      </c>
      <c r="BT646" t="s">
        <v>105</v>
      </c>
      <c r="BU646">
        <v>195</v>
      </c>
      <c r="BV646">
        <v>130</v>
      </c>
      <c r="BW646">
        <v>0</v>
      </c>
      <c r="BX646">
        <v>0</v>
      </c>
      <c r="BY646">
        <v>0</v>
      </c>
      <c r="BZ646">
        <v>0</v>
      </c>
      <c r="CA646" t="s">
        <v>83</v>
      </c>
      <c r="CB646" t="s">
        <v>83</v>
      </c>
      <c r="CC646" t="s">
        <v>83</v>
      </c>
      <c r="CD646">
        <v>0</v>
      </c>
      <c r="CE646">
        <v>10</v>
      </c>
      <c r="CF646">
        <v>2009</v>
      </c>
      <c r="CG646" t="str">
        <f t="shared" si="76"/>
        <v>10/2009</v>
      </c>
      <c r="CH646" t="s">
        <v>158</v>
      </c>
      <c r="CI646" t="s">
        <v>159</v>
      </c>
      <c r="CJ646" s="1">
        <v>370878</v>
      </c>
    </row>
    <row r="647" spans="1:88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 t="str">
        <f t="shared" si="72"/>
        <v>70's</v>
      </c>
      <c r="V647">
        <v>1971</v>
      </c>
      <c r="W647">
        <f t="shared" si="70"/>
        <v>0</v>
      </c>
      <c r="X647" t="str">
        <f t="shared" si="71"/>
        <v>N</v>
      </c>
      <c r="Y647" t="str">
        <f t="shared" si="73"/>
        <v>N</v>
      </c>
      <c r="Z647" t="str">
        <f t="shared" si="74"/>
        <v>N</v>
      </c>
      <c r="AA647" t="str">
        <f t="shared" si="75"/>
        <v>N</v>
      </c>
      <c r="AB647" t="s">
        <v>152</v>
      </c>
      <c r="AC647" t="s">
        <v>94</v>
      </c>
      <c r="AD647" t="s">
        <v>161</v>
      </c>
      <c r="AE647" t="s">
        <v>161</v>
      </c>
      <c r="AF647" t="s">
        <v>117</v>
      </c>
      <c r="AG647">
        <v>0</v>
      </c>
      <c r="AH647" t="s">
        <v>98</v>
      </c>
      <c r="AI647" t="s">
        <v>98</v>
      </c>
      <c r="AJ647" t="s">
        <v>118</v>
      </c>
      <c r="AK647" t="s">
        <v>98</v>
      </c>
      <c r="AL647" t="s">
        <v>98</v>
      </c>
      <c r="AM647" t="s">
        <v>100</v>
      </c>
      <c r="AN647" t="s">
        <v>119</v>
      </c>
      <c r="AO647">
        <v>282</v>
      </c>
      <c r="AP647" t="s">
        <v>172</v>
      </c>
      <c r="AQ647">
        <v>35</v>
      </c>
      <c r="AR647">
        <v>664</v>
      </c>
      <c r="AS647">
        <v>981</v>
      </c>
      <c r="AT647" t="s">
        <v>103</v>
      </c>
      <c r="AU647" t="s">
        <v>98</v>
      </c>
      <c r="AV647" t="s">
        <v>105</v>
      </c>
      <c r="AW647" t="s">
        <v>106</v>
      </c>
      <c r="AX647">
        <v>981</v>
      </c>
      <c r="AY647">
        <v>0</v>
      </c>
      <c r="AZ647">
        <v>0</v>
      </c>
      <c r="BA647">
        <v>981</v>
      </c>
      <c r="BB647">
        <v>1</v>
      </c>
      <c r="BC647">
        <v>0</v>
      </c>
      <c r="BD647">
        <v>1</v>
      </c>
      <c r="BE647">
        <v>1</v>
      </c>
      <c r="BF647">
        <v>3</v>
      </c>
      <c r="BG647">
        <v>1</v>
      </c>
      <c r="BH647" t="s">
        <v>98</v>
      </c>
      <c r="BI647">
        <v>5</v>
      </c>
      <c r="BJ647" t="s">
        <v>107</v>
      </c>
      <c r="BK647">
        <v>0</v>
      </c>
      <c r="BL647" t="s">
        <v>83</v>
      </c>
      <c r="BM647" t="s">
        <v>127</v>
      </c>
      <c r="BN647">
        <v>1979</v>
      </c>
      <c r="BO647" t="s">
        <v>102</v>
      </c>
      <c r="BP647">
        <v>2</v>
      </c>
      <c r="BQ647">
        <v>576</v>
      </c>
      <c r="BR647" t="s">
        <v>98</v>
      </c>
      <c r="BS647" t="s">
        <v>98</v>
      </c>
      <c r="BT647" t="s">
        <v>105</v>
      </c>
      <c r="BU647">
        <v>0</v>
      </c>
      <c r="BV647">
        <v>312</v>
      </c>
      <c r="BW647">
        <v>40</v>
      </c>
      <c r="BX647">
        <v>0</v>
      </c>
      <c r="BY647">
        <v>0</v>
      </c>
      <c r="BZ647">
        <v>0</v>
      </c>
      <c r="CA647" t="s">
        <v>83</v>
      </c>
      <c r="CB647" t="s">
        <v>83</v>
      </c>
      <c r="CC647" t="s">
        <v>83</v>
      </c>
      <c r="CD647">
        <v>0</v>
      </c>
      <c r="CE647">
        <v>3</v>
      </c>
      <c r="CF647">
        <v>2007</v>
      </c>
      <c r="CG647" t="str">
        <f t="shared" si="76"/>
        <v>3/2007</v>
      </c>
      <c r="CH647" t="s">
        <v>110</v>
      </c>
      <c r="CI647" t="s">
        <v>111</v>
      </c>
      <c r="CJ647" s="1">
        <v>143250</v>
      </c>
    </row>
    <row r="648" spans="1:88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 t="str">
        <f t="shared" si="72"/>
        <v>50's</v>
      </c>
      <c r="V648">
        <v>1950</v>
      </c>
      <c r="W648">
        <f t="shared" si="70"/>
        <v>0</v>
      </c>
      <c r="X648" t="str">
        <f t="shared" si="71"/>
        <v>N</v>
      </c>
      <c r="Y648" t="str">
        <f t="shared" si="73"/>
        <v>N</v>
      </c>
      <c r="Z648" t="str">
        <f t="shared" si="74"/>
        <v>N</v>
      </c>
      <c r="AA648" t="str">
        <f t="shared" si="75"/>
        <v>N</v>
      </c>
      <c r="AB648" t="s">
        <v>152</v>
      </c>
      <c r="AC648" t="s">
        <v>94</v>
      </c>
      <c r="AD648" t="s">
        <v>116</v>
      </c>
      <c r="AE648" t="s">
        <v>116</v>
      </c>
      <c r="AF648" t="s">
        <v>117</v>
      </c>
      <c r="AG648">
        <v>0</v>
      </c>
      <c r="AH648" t="s">
        <v>98</v>
      </c>
      <c r="AI648" t="s">
        <v>98</v>
      </c>
      <c r="AJ648" t="s">
        <v>118</v>
      </c>
      <c r="AK648" t="s">
        <v>83</v>
      </c>
      <c r="AL648" t="s">
        <v>83</v>
      </c>
      <c r="AM648" t="s">
        <v>83</v>
      </c>
      <c r="AN648" t="s">
        <v>83</v>
      </c>
      <c r="AO648">
        <v>0</v>
      </c>
      <c r="AP648" t="s">
        <v>83</v>
      </c>
      <c r="AQ648">
        <v>0</v>
      </c>
      <c r="AR648">
        <v>0</v>
      </c>
      <c r="AS648">
        <v>0</v>
      </c>
      <c r="AT648" t="s">
        <v>103</v>
      </c>
      <c r="AU648" t="s">
        <v>97</v>
      </c>
      <c r="AV648" t="s">
        <v>105</v>
      </c>
      <c r="AW648" t="s">
        <v>106</v>
      </c>
      <c r="AX648">
        <v>1048</v>
      </c>
      <c r="AY648">
        <v>0</v>
      </c>
      <c r="AZ648">
        <v>0</v>
      </c>
      <c r="BA648">
        <v>1048</v>
      </c>
      <c r="BB648">
        <v>0</v>
      </c>
      <c r="BC648">
        <v>0</v>
      </c>
      <c r="BD648">
        <v>1</v>
      </c>
      <c r="BE648">
        <v>0</v>
      </c>
      <c r="BF648">
        <v>3</v>
      </c>
      <c r="BG648">
        <v>1</v>
      </c>
      <c r="BH648" t="s">
        <v>98</v>
      </c>
      <c r="BI648">
        <v>7</v>
      </c>
      <c r="BJ648" t="s">
        <v>146</v>
      </c>
      <c r="BK648">
        <v>0</v>
      </c>
      <c r="BL648" t="s">
        <v>83</v>
      </c>
      <c r="BM648" t="s">
        <v>127</v>
      </c>
      <c r="BN648">
        <v>1950</v>
      </c>
      <c r="BO648" t="s">
        <v>102</v>
      </c>
      <c r="BP648">
        <v>2</v>
      </c>
      <c r="BQ648">
        <v>420</v>
      </c>
      <c r="BR648" t="s">
        <v>98</v>
      </c>
      <c r="BS648" t="s">
        <v>98</v>
      </c>
      <c r="BT648" t="s">
        <v>105</v>
      </c>
      <c r="BU648">
        <v>0</v>
      </c>
      <c r="BV648">
        <v>27</v>
      </c>
      <c r="BW648">
        <v>0</v>
      </c>
      <c r="BX648">
        <v>0</v>
      </c>
      <c r="BY648">
        <v>0</v>
      </c>
      <c r="BZ648">
        <v>0</v>
      </c>
      <c r="CA648" t="s">
        <v>83</v>
      </c>
      <c r="CB648" t="s">
        <v>83</v>
      </c>
      <c r="CC648" t="s">
        <v>83</v>
      </c>
      <c r="CD648">
        <v>0</v>
      </c>
      <c r="CE648">
        <v>7</v>
      </c>
      <c r="CF648">
        <v>2008</v>
      </c>
      <c r="CG648" t="str">
        <f t="shared" si="76"/>
        <v>7/2008</v>
      </c>
      <c r="CH648" t="s">
        <v>110</v>
      </c>
      <c r="CI648" t="s">
        <v>111</v>
      </c>
      <c r="CJ648" s="1">
        <v>98300</v>
      </c>
    </row>
    <row r="649" spans="1:88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 t="str">
        <f t="shared" si="72"/>
        <v>50's</v>
      </c>
      <c r="V649">
        <v>1953</v>
      </c>
      <c r="W649">
        <f t="shared" si="70"/>
        <v>0</v>
      </c>
      <c r="X649" t="str">
        <f t="shared" si="71"/>
        <v>N</v>
      </c>
      <c r="Y649" t="str">
        <f t="shared" si="73"/>
        <v>N</v>
      </c>
      <c r="Z649" t="str">
        <f t="shared" si="74"/>
        <v>N</v>
      </c>
      <c r="AA649" t="str">
        <f t="shared" si="75"/>
        <v>N</v>
      </c>
      <c r="AB649" t="s">
        <v>152</v>
      </c>
      <c r="AC649" t="s">
        <v>94</v>
      </c>
      <c r="AD649" t="s">
        <v>124</v>
      </c>
      <c r="AE649" t="s">
        <v>124</v>
      </c>
      <c r="AF649" t="s">
        <v>137</v>
      </c>
      <c r="AG649">
        <v>216</v>
      </c>
      <c r="AH649" t="s">
        <v>98</v>
      </c>
      <c r="AI649" t="s">
        <v>98</v>
      </c>
      <c r="AJ649" t="s">
        <v>118</v>
      </c>
      <c r="AK649" t="s">
        <v>98</v>
      </c>
      <c r="AL649" t="s">
        <v>98</v>
      </c>
      <c r="AM649" t="s">
        <v>121</v>
      </c>
      <c r="AN649" t="s">
        <v>153</v>
      </c>
      <c r="AO649">
        <v>500</v>
      </c>
      <c r="AP649" t="s">
        <v>102</v>
      </c>
      <c r="AQ649">
        <v>0</v>
      </c>
      <c r="AR649">
        <v>594</v>
      </c>
      <c r="AS649">
        <v>1094</v>
      </c>
      <c r="AT649" t="s">
        <v>103</v>
      </c>
      <c r="AU649" t="s">
        <v>104</v>
      </c>
      <c r="AV649" t="s">
        <v>105</v>
      </c>
      <c r="AW649" t="s">
        <v>106</v>
      </c>
      <c r="AX649">
        <v>1094</v>
      </c>
      <c r="AY649">
        <v>0</v>
      </c>
      <c r="AZ649">
        <v>0</v>
      </c>
      <c r="BA649">
        <v>1094</v>
      </c>
      <c r="BB649">
        <v>0</v>
      </c>
      <c r="BC649">
        <v>0</v>
      </c>
      <c r="BD649">
        <v>1</v>
      </c>
      <c r="BE649">
        <v>0</v>
      </c>
      <c r="BF649">
        <v>3</v>
      </c>
      <c r="BG649">
        <v>1</v>
      </c>
      <c r="BH649" t="s">
        <v>98</v>
      </c>
      <c r="BI649">
        <v>5</v>
      </c>
      <c r="BJ649" t="s">
        <v>107</v>
      </c>
      <c r="BK649">
        <v>2</v>
      </c>
      <c r="BL649" t="s">
        <v>97</v>
      </c>
      <c r="BM649" t="s">
        <v>108</v>
      </c>
      <c r="BN649">
        <v>1953</v>
      </c>
      <c r="BO649" t="s">
        <v>109</v>
      </c>
      <c r="BP649">
        <v>2</v>
      </c>
      <c r="BQ649">
        <v>495</v>
      </c>
      <c r="BR649" t="s">
        <v>98</v>
      </c>
      <c r="BS649" t="s">
        <v>98</v>
      </c>
      <c r="BT649" t="s">
        <v>105</v>
      </c>
      <c r="BU649">
        <v>0</v>
      </c>
      <c r="BV649">
        <v>0</v>
      </c>
      <c r="BW649">
        <v>0</v>
      </c>
      <c r="BX649">
        <v>0</v>
      </c>
      <c r="BY649">
        <v>287</v>
      </c>
      <c r="BZ649">
        <v>0</v>
      </c>
      <c r="CA649" t="s">
        <v>83</v>
      </c>
      <c r="CB649" t="s">
        <v>83</v>
      </c>
      <c r="CC649" t="s">
        <v>83</v>
      </c>
      <c r="CD649">
        <v>0</v>
      </c>
      <c r="CE649">
        <v>6</v>
      </c>
      <c r="CF649">
        <v>2008</v>
      </c>
      <c r="CG649" t="str">
        <f t="shared" si="76"/>
        <v>6/2008</v>
      </c>
      <c r="CH649" t="s">
        <v>110</v>
      </c>
      <c r="CI649" t="s">
        <v>111</v>
      </c>
      <c r="CJ649" s="1">
        <v>155000</v>
      </c>
    </row>
    <row r="650" spans="1:88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 t="str">
        <f t="shared" si="72"/>
        <v>60's</v>
      </c>
      <c r="V650">
        <v>1966</v>
      </c>
      <c r="W650">
        <f t="shared" si="70"/>
        <v>0</v>
      </c>
      <c r="X650" t="str">
        <f t="shared" si="71"/>
        <v>N</v>
      </c>
      <c r="Y650" t="str">
        <f t="shared" si="73"/>
        <v>N</v>
      </c>
      <c r="Z650" t="str">
        <f t="shared" si="74"/>
        <v>N</v>
      </c>
      <c r="AA650" t="str">
        <f t="shared" si="75"/>
        <v>N</v>
      </c>
      <c r="AB650" t="s">
        <v>93</v>
      </c>
      <c r="AC650" t="s">
        <v>94</v>
      </c>
      <c r="AD650" t="s">
        <v>116</v>
      </c>
      <c r="AE650" t="s">
        <v>116</v>
      </c>
      <c r="AF650" t="s">
        <v>96</v>
      </c>
      <c r="AG650">
        <v>351</v>
      </c>
      <c r="AH650" t="s">
        <v>98</v>
      </c>
      <c r="AI650" t="s">
        <v>98</v>
      </c>
      <c r="AJ650" t="s">
        <v>118</v>
      </c>
      <c r="AK650" t="s">
        <v>98</v>
      </c>
      <c r="AL650" t="s">
        <v>98</v>
      </c>
      <c r="AM650" t="s">
        <v>100</v>
      </c>
      <c r="AN650" t="s">
        <v>102</v>
      </c>
      <c r="AO650">
        <v>0</v>
      </c>
      <c r="AP650" t="s">
        <v>102</v>
      </c>
      <c r="AQ650">
        <v>0</v>
      </c>
      <c r="AR650">
        <v>756</v>
      </c>
      <c r="AS650">
        <v>756</v>
      </c>
      <c r="AT650" t="s">
        <v>103</v>
      </c>
      <c r="AU650" t="s">
        <v>98</v>
      </c>
      <c r="AV650" t="s">
        <v>105</v>
      </c>
      <c r="AW650" t="s">
        <v>106</v>
      </c>
      <c r="AX650">
        <v>1051</v>
      </c>
      <c r="AY650">
        <v>788</v>
      </c>
      <c r="AZ650">
        <v>0</v>
      </c>
      <c r="BA650">
        <v>1839</v>
      </c>
      <c r="BB650">
        <v>0</v>
      </c>
      <c r="BC650">
        <v>0</v>
      </c>
      <c r="BD650">
        <v>1</v>
      </c>
      <c r="BE650">
        <v>1</v>
      </c>
      <c r="BF650">
        <v>4</v>
      </c>
      <c r="BG650">
        <v>1</v>
      </c>
      <c r="BH650" t="s">
        <v>98</v>
      </c>
      <c r="BI650">
        <v>7</v>
      </c>
      <c r="BJ650" t="s">
        <v>107</v>
      </c>
      <c r="BK650">
        <v>1</v>
      </c>
      <c r="BL650" t="s">
        <v>98</v>
      </c>
      <c r="BM650" t="s">
        <v>108</v>
      </c>
      <c r="BN650">
        <v>1966</v>
      </c>
      <c r="BO650" t="s">
        <v>102</v>
      </c>
      <c r="BP650">
        <v>2</v>
      </c>
      <c r="BQ650">
        <v>442</v>
      </c>
      <c r="BR650" t="s">
        <v>98</v>
      </c>
      <c r="BS650" t="s">
        <v>98</v>
      </c>
      <c r="BT650" t="s">
        <v>105</v>
      </c>
      <c r="BU650">
        <v>0</v>
      </c>
      <c r="BV650">
        <v>124</v>
      </c>
      <c r="BW650">
        <v>216</v>
      </c>
      <c r="BX650">
        <v>0</v>
      </c>
      <c r="BY650">
        <v>0</v>
      </c>
      <c r="BZ650">
        <v>0</v>
      </c>
      <c r="CA650" t="s">
        <v>83</v>
      </c>
      <c r="CB650" t="s">
        <v>83</v>
      </c>
      <c r="CC650" t="s">
        <v>83</v>
      </c>
      <c r="CD650">
        <v>0</v>
      </c>
      <c r="CE650">
        <v>6</v>
      </c>
      <c r="CF650">
        <v>2010</v>
      </c>
      <c r="CG650" t="str">
        <f t="shared" si="76"/>
        <v>6/2010</v>
      </c>
      <c r="CH650" t="s">
        <v>110</v>
      </c>
      <c r="CI650" t="s">
        <v>111</v>
      </c>
      <c r="CJ650" s="1">
        <v>155000</v>
      </c>
    </row>
    <row r="651" spans="1:88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 t="str">
        <f t="shared" si="72"/>
        <v>70's</v>
      </c>
      <c r="V651">
        <v>1970</v>
      </c>
      <c r="W651">
        <f t="shared" si="70"/>
        <v>0</v>
      </c>
      <c r="X651" t="str">
        <f t="shared" si="71"/>
        <v>N</v>
      </c>
      <c r="Y651" t="str">
        <f t="shared" si="73"/>
        <v>N</v>
      </c>
      <c r="Z651" t="str">
        <f t="shared" si="74"/>
        <v>N</v>
      </c>
      <c r="AA651" t="str">
        <f t="shared" si="75"/>
        <v>N</v>
      </c>
      <c r="AB651" t="s">
        <v>93</v>
      </c>
      <c r="AC651" t="s">
        <v>94</v>
      </c>
      <c r="AD651" t="s">
        <v>180</v>
      </c>
      <c r="AE651" t="s">
        <v>181</v>
      </c>
      <c r="AF651" t="s">
        <v>117</v>
      </c>
      <c r="AG651">
        <v>0</v>
      </c>
      <c r="AH651" t="s">
        <v>98</v>
      </c>
      <c r="AI651" t="s">
        <v>98</v>
      </c>
      <c r="AJ651" t="s">
        <v>118</v>
      </c>
      <c r="AK651" t="s">
        <v>97</v>
      </c>
      <c r="AL651" t="s">
        <v>98</v>
      </c>
      <c r="AM651" t="s">
        <v>130</v>
      </c>
      <c r="AN651" t="s">
        <v>141</v>
      </c>
      <c r="AO651">
        <v>131</v>
      </c>
      <c r="AP651" t="s">
        <v>101</v>
      </c>
      <c r="AQ651">
        <v>499</v>
      </c>
      <c r="AR651">
        <v>0</v>
      </c>
      <c r="AS651">
        <v>630</v>
      </c>
      <c r="AT651" t="s">
        <v>103</v>
      </c>
      <c r="AU651" t="s">
        <v>97</v>
      </c>
      <c r="AV651" t="s">
        <v>105</v>
      </c>
      <c r="AW651" t="s">
        <v>106</v>
      </c>
      <c r="AX651">
        <v>630</v>
      </c>
      <c r="AY651">
        <v>0</v>
      </c>
      <c r="AZ651">
        <v>0</v>
      </c>
      <c r="BA651">
        <v>630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1</v>
      </c>
      <c r="BH651" t="s">
        <v>98</v>
      </c>
      <c r="BI651">
        <v>3</v>
      </c>
      <c r="BJ651" t="s">
        <v>107</v>
      </c>
      <c r="BK651">
        <v>0</v>
      </c>
      <c r="BL651" t="s">
        <v>83</v>
      </c>
      <c r="BM651" t="s">
        <v>83</v>
      </c>
      <c r="BN651" t="s">
        <v>83</v>
      </c>
      <c r="BO651" t="s">
        <v>83</v>
      </c>
      <c r="BP651">
        <v>0</v>
      </c>
      <c r="BQ651">
        <v>0</v>
      </c>
      <c r="BR651" t="s">
        <v>83</v>
      </c>
      <c r="BS651" t="s">
        <v>83</v>
      </c>
      <c r="BT651" t="s">
        <v>105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 t="s">
        <v>83</v>
      </c>
      <c r="CB651" t="s">
        <v>134</v>
      </c>
      <c r="CC651" t="s">
        <v>83</v>
      </c>
      <c r="CD651">
        <v>0</v>
      </c>
      <c r="CE651">
        <v>12</v>
      </c>
      <c r="CF651">
        <v>2007</v>
      </c>
      <c r="CG651" t="str">
        <f t="shared" si="76"/>
        <v>12/2007</v>
      </c>
      <c r="CH651" t="s">
        <v>110</v>
      </c>
      <c r="CI651" t="s">
        <v>111</v>
      </c>
      <c r="CJ651" s="1">
        <v>84500</v>
      </c>
    </row>
    <row r="652" spans="1:88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 t="str">
        <f t="shared" si="72"/>
        <v>2000's</v>
      </c>
      <c r="V652">
        <v>2007</v>
      </c>
      <c r="W652">
        <f t="shared" si="70"/>
        <v>0</v>
      </c>
      <c r="X652" t="str">
        <f t="shared" si="71"/>
        <v>N</v>
      </c>
      <c r="Y652" t="str">
        <f t="shared" si="73"/>
        <v>Y</v>
      </c>
      <c r="Z652" t="str">
        <f t="shared" si="74"/>
        <v>Y</v>
      </c>
      <c r="AA652" t="str">
        <f t="shared" si="75"/>
        <v>Y</v>
      </c>
      <c r="AB652" t="s">
        <v>93</v>
      </c>
      <c r="AC652" t="s">
        <v>94</v>
      </c>
      <c r="AD652" t="s">
        <v>180</v>
      </c>
      <c r="AE652" t="s">
        <v>181</v>
      </c>
      <c r="AF652" t="s">
        <v>83</v>
      </c>
      <c r="AG652" t="s">
        <v>83</v>
      </c>
      <c r="AH652" t="s">
        <v>97</v>
      </c>
      <c r="AI652" t="s">
        <v>98</v>
      </c>
      <c r="AJ652" t="s">
        <v>99</v>
      </c>
      <c r="AK652" t="s">
        <v>97</v>
      </c>
      <c r="AL652" t="s">
        <v>98</v>
      </c>
      <c r="AM652" t="s">
        <v>100</v>
      </c>
      <c r="AN652" t="s">
        <v>102</v>
      </c>
      <c r="AO652">
        <v>0</v>
      </c>
      <c r="AP652" t="s">
        <v>102</v>
      </c>
      <c r="AQ652">
        <v>0</v>
      </c>
      <c r="AR652">
        <v>813</v>
      </c>
      <c r="AS652">
        <v>813</v>
      </c>
      <c r="AT652" t="s">
        <v>103</v>
      </c>
      <c r="AU652" t="s">
        <v>104</v>
      </c>
      <c r="AV652" t="s">
        <v>105</v>
      </c>
      <c r="AW652" t="s">
        <v>106</v>
      </c>
      <c r="AX652">
        <v>822</v>
      </c>
      <c r="AY652">
        <v>843</v>
      </c>
      <c r="AZ652">
        <v>0</v>
      </c>
      <c r="BA652">
        <v>1665</v>
      </c>
      <c r="BB652">
        <v>0</v>
      </c>
      <c r="BC652">
        <v>0</v>
      </c>
      <c r="BD652">
        <v>2</v>
      </c>
      <c r="BE652">
        <v>1</v>
      </c>
      <c r="BF652">
        <v>3</v>
      </c>
      <c r="BG652">
        <v>1</v>
      </c>
      <c r="BH652" t="s">
        <v>97</v>
      </c>
      <c r="BI652">
        <v>7</v>
      </c>
      <c r="BJ652" t="s">
        <v>107</v>
      </c>
      <c r="BK652">
        <v>0</v>
      </c>
      <c r="BL652" t="s">
        <v>83</v>
      </c>
      <c r="BM652" t="s">
        <v>108</v>
      </c>
      <c r="BN652">
        <v>2007</v>
      </c>
      <c r="BO652" t="s">
        <v>109</v>
      </c>
      <c r="BP652">
        <v>2</v>
      </c>
      <c r="BQ652">
        <v>562</v>
      </c>
      <c r="BR652" t="s">
        <v>98</v>
      </c>
      <c r="BS652" t="s">
        <v>98</v>
      </c>
      <c r="BT652" t="s">
        <v>105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 t="s">
        <v>83</v>
      </c>
      <c r="CB652" t="s">
        <v>83</v>
      </c>
      <c r="CC652" t="s">
        <v>83</v>
      </c>
      <c r="CD652">
        <v>0</v>
      </c>
      <c r="CE652">
        <v>5</v>
      </c>
      <c r="CF652">
        <v>2008</v>
      </c>
      <c r="CG652" t="str">
        <f t="shared" si="76"/>
        <v>5/2008</v>
      </c>
      <c r="CH652" t="s">
        <v>110</v>
      </c>
      <c r="CI652" t="s">
        <v>111</v>
      </c>
      <c r="CJ652" s="1">
        <v>205950</v>
      </c>
    </row>
    <row r="653" spans="1:88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 t="str">
        <f t="shared" si="72"/>
        <v>40's</v>
      </c>
      <c r="V653">
        <v>1950</v>
      </c>
      <c r="W653">
        <f t="shared" si="70"/>
        <v>10</v>
      </c>
      <c r="X653" t="str">
        <f t="shared" si="71"/>
        <v>Y</v>
      </c>
      <c r="Y653" t="str">
        <f t="shared" si="73"/>
        <v>N</v>
      </c>
      <c r="Z653" t="str">
        <f t="shared" si="74"/>
        <v>N</v>
      </c>
      <c r="AA653" t="str">
        <f t="shared" si="75"/>
        <v>N</v>
      </c>
      <c r="AB653" t="s">
        <v>93</v>
      </c>
      <c r="AC653" t="s">
        <v>94</v>
      </c>
      <c r="AD653" t="s">
        <v>116</v>
      </c>
      <c r="AE653" t="s">
        <v>116</v>
      </c>
      <c r="AF653" t="s">
        <v>117</v>
      </c>
      <c r="AG653">
        <v>0</v>
      </c>
      <c r="AH653" t="s">
        <v>98</v>
      </c>
      <c r="AI653" t="s">
        <v>98</v>
      </c>
      <c r="AJ653" t="s">
        <v>118</v>
      </c>
      <c r="AK653" t="s">
        <v>98</v>
      </c>
      <c r="AL653" t="s">
        <v>98</v>
      </c>
      <c r="AM653" t="s">
        <v>121</v>
      </c>
      <c r="AN653" t="s">
        <v>102</v>
      </c>
      <c r="AO653">
        <v>0</v>
      </c>
      <c r="AP653" t="s">
        <v>102</v>
      </c>
      <c r="AQ653">
        <v>0</v>
      </c>
      <c r="AR653">
        <v>755</v>
      </c>
      <c r="AS653">
        <v>755</v>
      </c>
      <c r="AT653" t="s">
        <v>103</v>
      </c>
      <c r="AU653" t="s">
        <v>98</v>
      </c>
      <c r="AV653" t="s">
        <v>105</v>
      </c>
      <c r="AW653" t="s">
        <v>106</v>
      </c>
      <c r="AX653">
        <v>755</v>
      </c>
      <c r="AY653">
        <v>755</v>
      </c>
      <c r="AZ653">
        <v>0</v>
      </c>
      <c r="BA653">
        <v>1510</v>
      </c>
      <c r="BB653">
        <v>1</v>
      </c>
      <c r="BC653">
        <v>0</v>
      </c>
      <c r="BD653">
        <v>1</v>
      </c>
      <c r="BE653">
        <v>0</v>
      </c>
      <c r="BF653">
        <v>4</v>
      </c>
      <c r="BG653">
        <v>1</v>
      </c>
      <c r="BH653" t="s">
        <v>98</v>
      </c>
      <c r="BI653">
        <v>7</v>
      </c>
      <c r="BJ653" t="s">
        <v>107</v>
      </c>
      <c r="BK653">
        <v>1</v>
      </c>
      <c r="BL653" t="s">
        <v>97</v>
      </c>
      <c r="BM653" t="s">
        <v>127</v>
      </c>
      <c r="BN653">
        <v>1940</v>
      </c>
      <c r="BO653" t="s">
        <v>102</v>
      </c>
      <c r="BP653">
        <v>1</v>
      </c>
      <c r="BQ653">
        <v>296</v>
      </c>
      <c r="BR653" t="s">
        <v>147</v>
      </c>
      <c r="BS653" t="s">
        <v>212</v>
      </c>
      <c r="BT653" t="s">
        <v>190</v>
      </c>
      <c r="BU653">
        <v>120</v>
      </c>
      <c r="BV653">
        <v>0</v>
      </c>
      <c r="BW653">
        <v>0</v>
      </c>
      <c r="BX653">
        <v>0</v>
      </c>
      <c r="BY653">
        <v>0</v>
      </c>
      <c r="BZ653">
        <v>0</v>
      </c>
      <c r="CA653" t="s">
        <v>83</v>
      </c>
      <c r="CB653" t="s">
        <v>134</v>
      </c>
      <c r="CC653" t="s">
        <v>83</v>
      </c>
      <c r="CD653">
        <v>0</v>
      </c>
      <c r="CE653">
        <v>10</v>
      </c>
      <c r="CF653">
        <v>2009</v>
      </c>
      <c r="CG653" t="str">
        <f t="shared" si="76"/>
        <v>10/2009</v>
      </c>
      <c r="CH653" t="s">
        <v>110</v>
      </c>
      <c r="CI653" t="s">
        <v>111</v>
      </c>
      <c r="CJ653" s="1">
        <v>108000</v>
      </c>
    </row>
    <row r="654" spans="1:88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 t="str">
        <f t="shared" si="72"/>
        <v>90's</v>
      </c>
      <c r="V654">
        <v>1996</v>
      </c>
      <c r="W654">
        <f t="shared" si="70"/>
        <v>0</v>
      </c>
      <c r="X654" t="str">
        <f t="shared" si="71"/>
        <v>N</v>
      </c>
      <c r="Y654" t="str">
        <f t="shared" si="73"/>
        <v>N</v>
      </c>
      <c r="Z654" t="str">
        <f t="shared" si="74"/>
        <v>N</v>
      </c>
      <c r="AA654" t="str">
        <f t="shared" si="75"/>
        <v>Y</v>
      </c>
      <c r="AB654" t="s">
        <v>93</v>
      </c>
      <c r="AC654" t="s">
        <v>94</v>
      </c>
      <c r="AD654" t="s">
        <v>95</v>
      </c>
      <c r="AE654" t="s">
        <v>95</v>
      </c>
      <c r="AF654" t="s">
        <v>117</v>
      </c>
      <c r="AG654">
        <v>0</v>
      </c>
      <c r="AH654" t="s">
        <v>97</v>
      </c>
      <c r="AI654" t="s">
        <v>98</v>
      </c>
      <c r="AJ654" t="s">
        <v>99</v>
      </c>
      <c r="AK654" t="s">
        <v>97</v>
      </c>
      <c r="AL654" t="s">
        <v>98</v>
      </c>
      <c r="AM654" t="s">
        <v>100</v>
      </c>
      <c r="AN654" t="s">
        <v>102</v>
      </c>
      <c r="AO654">
        <v>0</v>
      </c>
      <c r="AP654" t="s">
        <v>102</v>
      </c>
      <c r="AQ654">
        <v>0</v>
      </c>
      <c r="AR654">
        <v>880</v>
      </c>
      <c r="AS654">
        <v>880</v>
      </c>
      <c r="AT654" t="s">
        <v>103</v>
      </c>
      <c r="AU654" t="s">
        <v>104</v>
      </c>
      <c r="AV654" t="s">
        <v>105</v>
      </c>
      <c r="AW654" t="s">
        <v>106</v>
      </c>
      <c r="AX654">
        <v>909</v>
      </c>
      <c r="AY654">
        <v>807</v>
      </c>
      <c r="AZ654">
        <v>0</v>
      </c>
      <c r="BA654">
        <v>1716</v>
      </c>
      <c r="BB654">
        <v>0</v>
      </c>
      <c r="BC654">
        <v>0</v>
      </c>
      <c r="BD654">
        <v>2</v>
      </c>
      <c r="BE654">
        <v>1</v>
      </c>
      <c r="BF654">
        <v>2</v>
      </c>
      <c r="BG654">
        <v>1</v>
      </c>
      <c r="BH654" t="s">
        <v>97</v>
      </c>
      <c r="BI654">
        <v>7</v>
      </c>
      <c r="BJ654" t="s">
        <v>107</v>
      </c>
      <c r="BK654">
        <v>1</v>
      </c>
      <c r="BL654" t="s">
        <v>98</v>
      </c>
      <c r="BM654" t="s">
        <v>108</v>
      </c>
      <c r="BN654">
        <v>1996</v>
      </c>
      <c r="BO654" t="s">
        <v>109</v>
      </c>
      <c r="BP654">
        <v>2</v>
      </c>
      <c r="BQ654">
        <v>512</v>
      </c>
      <c r="BR654" t="s">
        <v>98</v>
      </c>
      <c r="BS654" t="s">
        <v>98</v>
      </c>
      <c r="BT654" t="s">
        <v>105</v>
      </c>
      <c r="BU654">
        <v>0</v>
      </c>
      <c r="BV654">
        <v>120</v>
      </c>
      <c r="BW654">
        <v>0</v>
      </c>
      <c r="BX654">
        <v>0</v>
      </c>
      <c r="BY654">
        <v>0</v>
      </c>
      <c r="BZ654">
        <v>0</v>
      </c>
      <c r="CA654" t="s">
        <v>83</v>
      </c>
      <c r="CB654" t="s">
        <v>83</v>
      </c>
      <c r="CC654" t="s">
        <v>83</v>
      </c>
      <c r="CD654">
        <v>0</v>
      </c>
      <c r="CE654">
        <v>7</v>
      </c>
      <c r="CF654">
        <v>2009</v>
      </c>
      <c r="CG654" t="str">
        <f t="shared" si="76"/>
        <v>7/2009</v>
      </c>
      <c r="CH654" t="s">
        <v>110</v>
      </c>
      <c r="CI654" t="s">
        <v>111</v>
      </c>
      <c r="CJ654" s="1">
        <v>191000</v>
      </c>
    </row>
    <row r="655" spans="1:88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 t="str">
        <f t="shared" si="72"/>
        <v>1900's</v>
      </c>
      <c r="V655">
        <v>1995</v>
      </c>
      <c r="W655">
        <f t="shared" si="70"/>
        <v>89</v>
      </c>
      <c r="X655" t="str">
        <f t="shared" si="71"/>
        <v>Y</v>
      </c>
      <c r="Y655" t="str">
        <f t="shared" si="73"/>
        <v>N</v>
      </c>
      <c r="Z655" t="str">
        <f t="shared" si="74"/>
        <v>N</v>
      </c>
      <c r="AA655" t="str">
        <f t="shared" si="75"/>
        <v>Y</v>
      </c>
      <c r="AB655" t="s">
        <v>93</v>
      </c>
      <c r="AC655" t="s">
        <v>94</v>
      </c>
      <c r="AD655" t="s">
        <v>116</v>
      </c>
      <c r="AE655" t="s">
        <v>116</v>
      </c>
      <c r="AF655" t="s">
        <v>117</v>
      </c>
      <c r="AG655">
        <v>0</v>
      </c>
      <c r="AH655" t="s">
        <v>98</v>
      </c>
      <c r="AI655" t="s">
        <v>98</v>
      </c>
      <c r="AJ655" t="s">
        <v>118</v>
      </c>
      <c r="AK655" t="s">
        <v>98</v>
      </c>
      <c r="AL655" t="s">
        <v>98</v>
      </c>
      <c r="AM655" t="s">
        <v>100</v>
      </c>
      <c r="AN655" t="s">
        <v>102</v>
      </c>
      <c r="AO655">
        <v>0</v>
      </c>
      <c r="AP655" t="s">
        <v>102</v>
      </c>
      <c r="AQ655">
        <v>0</v>
      </c>
      <c r="AR655">
        <v>756</v>
      </c>
      <c r="AS655">
        <v>756</v>
      </c>
      <c r="AT655" t="s">
        <v>103</v>
      </c>
      <c r="AU655" t="s">
        <v>104</v>
      </c>
      <c r="AV655" t="s">
        <v>105</v>
      </c>
      <c r="AW655" t="s">
        <v>106</v>
      </c>
      <c r="AX655">
        <v>756</v>
      </c>
      <c r="AY655">
        <v>713</v>
      </c>
      <c r="AZ655">
        <v>0</v>
      </c>
      <c r="BA655">
        <v>1469</v>
      </c>
      <c r="BB655">
        <v>0</v>
      </c>
      <c r="BC655">
        <v>0</v>
      </c>
      <c r="BD655">
        <v>1</v>
      </c>
      <c r="BE655">
        <v>0</v>
      </c>
      <c r="BF655">
        <v>3</v>
      </c>
      <c r="BG655">
        <v>1</v>
      </c>
      <c r="BH655" t="s">
        <v>98</v>
      </c>
      <c r="BI655">
        <v>7</v>
      </c>
      <c r="BJ655" t="s">
        <v>107</v>
      </c>
      <c r="BK655">
        <v>0</v>
      </c>
      <c r="BL655" t="s">
        <v>83</v>
      </c>
      <c r="BM655" t="s">
        <v>127</v>
      </c>
      <c r="BN655">
        <v>1906</v>
      </c>
      <c r="BO655" t="s">
        <v>102</v>
      </c>
      <c r="BP655">
        <v>1</v>
      </c>
      <c r="BQ655">
        <v>216</v>
      </c>
      <c r="BR655" t="s">
        <v>98</v>
      </c>
      <c r="BS655" t="s">
        <v>98</v>
      </c>
      <c r="BT655" t="s">
        <v>105</v>
      </c>
      <c r="BU655">
        <v>57</v>
      </c>
      <c r="BV655">
        <v>0</v>
      </c>
      <c r="BW655">
        <v>239</v>
      </c>
      <c r="BX655">
        <v>0</v>
      </c>
      <c r="BY655">
        <v>0</v>
      </c>
      <c r="BZ655">
        <v>0</v>
      </c>
      <c r="CA655" t="s">
        <v>83</v>
      </c>
      <c r="CB655" t="s">
        <v>134</v>
      </c>
      <c r="CC655" t="s">
        <v>83</v>
      </c>
      <c r="CD655">
        <v>0</v>
      </c>
      <c r="CE655">
        <v>6</v>
      </c>
      <c r="CF655">
        <v>2008</v>
      </c>
      <c r="CG655" t="str">
        <f t="shared" si="76"/>
        <v>6/2008</v>
      </c>
      <c r="CH655" t="s">
        <v>110</v>
      </c>
      <c r="CI655" t="s">
        <v>111</v>
      </c>
      <c r="CJ655" s="1">
        <v>135000</v>
      </c>
    </row>
    <row r="656" spans="1:88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 t="str">
        <f t="shared" si="72"/>
        <v>90's</v>
      </c>
      <c r="V656">
        <v>1995</v>
      </c>
      <c r="W656">
        <f t="shared" si="70"/>
        <v>0</v>
      </c>
      <c r="X656" t="str">
        <f t="shared" si="71"/>
        <v>N</v>
      </c>
      <c r="Y656" t="str">
        <f t="shared" si="73"/>
        <v>N</v>
      </c>
      <c r="Z656" t="str">
        <f t="shared" si="74"/>
        <v>N</v>
      </c>
      <c r="AA656" t="str">
        <f t="shared" si="75"/>
        <v>Y</v>
      </c>
      <c r="AB656" t="s">
        <v>152</v>
      </c>
      <c r="AC656" t="s">
        <v>94</v>
      </c>
      <c r="AD656" t="s">
        <v>116</v>
      </c>
      <c r="AE656" t="s">
        <v>116</v>
      </c>
      <c r="AF656" t="s">
        <v>96</v>
      </c>
      <c r="AG656">
        <v>660</v>
      </c>
      <c r="AH656" t="s">
        <v>97</v>
      </c>
      <c r="AI656" t="s">
        <v>97</v>
      </c>
      <c r="AJ656" t="s">
        <v>99</v>
      </c>
      <c r="AK656" t="s">
        <v>97</v>
      </c>
      <c r="AL656" t="s">
        <v>98</v>
      </c>
      <c r="AM656" t="s">
        <v>97</v>
      </c>
      <c r="AN656" t="s">
        <v>101</v>
      </c>
      <c r="AO656">
        <v>1696</v>
      </c>
      <c r="AP656" t="s">
        <v>102</v>
      </c>
      <c r="AQ656">
        <v>0</v>
      </c>
      <c r="AR656">
        <v>413</v>
      </c>
      <c r="AS656">
        <v>2109</v>
      </c>
      <c r="AT656" t="s">
        <v>103</v>
      </c>
      <c r="AU656" t="s">
        <v>104</v>
      </c>
      <c r="AV656" t="s">
        <v>105</v>
      </c>
      <c r="AW656" t="s">
        <v>106</v>
      </c>
      <c r="AX656">
        <v>2113</v>
      </c>
      <c r="AY656">
        <v>0</v>
      </c>
      <c r="AZ656">
        <v>0</v>
      </c>
      <c r="BA656">
        <v>2113</v>
      </c>
      <c r="BB656">
        <v>1</v>
      </c>
      <c r="BC656">
        <v>0</v>
      </c>
      <c r="BD656">
        <v>2</v>
      </c>
      <c r="BE656">
        <v>1</v>
      </c>
      <c r="BF656">
        <v>2</v>
      </c>
      <c r="BG656">
        <v>1</v>
      </c>
      <c r="BH656" t="s">
        <v>97</v>
      </c>
      <c r="BI656">
        <v>7</v>
      </c>
      <c r="BJ656" t="s">
        <v>107</v>
      </c>
      <c r="BK656">
        <v>1</v>
      </c>
      <c r="BL656" t="s">
        <v>98</v>
      </c>
      <c r="BM656" t="s">
        <v>108</v>
      </c>
      <c r="BN656">
        <v>1995</v>
      </c>
      <c r="BO656" t="s">
        <v>157</v>
      </c>
      <c r="BP656">
        <v>3</v>
      </c>
      <c r="BQ656">
        <v>839</v>
      </c>
      <c r="BR656" t="s">
        <v>98</v>
      </c>
      <c r="BS656" t="s">
        <v>98</v>
      </c>
      <c r="BT656" t="s">
        <v>105</v>
      </c>
      <c r="BU656">
        <v>236</v>
      </c>
      <c r="BV656">
        <v>46</v>
      </c>
      <c r="BW656">
        <v>0</v>
      </c>
      <c r="BX656">
        <v>0</v>
      </c>
      <c r="BY656">
        <v>0</v>
      </c>
      <c r="BZ656">
        <v>0</v>
      </c>
      <c r="CA656" t="s">
        <v>83</v>
      </c>
      <c r="CB656" t="s">
        <v>83</v>
      </c>
      <c r="CC656" t="s">
        <v>83</v>
      </c>
      <c r="CD656">
        <v>0</v>
      </c>
      <c r="CE656">
        <v>8</v>
      </c>
      <c r="CF656">
        <v>2008</v>
      </c>
      <c r="CG656" t="str">
        <f t="shared" si="76"/>
        <v>8/2008</v>
      </c>
      <c r="CH656" t="s">
        <v>110</v>
      </c>
      <c r="CI656" t="s">
        <v>111</v>
      </c>
      <c r="CJ656" s="1">
        <v>350000</v>
      </c>
    </row>
    <row r="657" spans="1:88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 t="str">
        <f t="shared" si="72"/>
        <v>70's</v>
      </c>
      <c r="V657">
        <v>1971</v>
      </c>
      <c r="W657">
        <f t="shared" si="70"/>
        <v>0</v>
      </c>
      <c r="X657" t="str">
        <f t="shared" si="71"/>
        <v>N</v>
      </c>
      <c r="Y657" t="str">
        <f t="shared" si="73"/>
        <v>N</v>
      </c>
      <c r="Z657" t="str">
        <f t="shared" si="74"/>
        <v>N</v>
      </c>
      <c r="AA657" t="str">
        <f t="shared" si="75"/>
        <v>N</v>
      </c>
      <c r="AB657" t="s">
        <v>93</v>
      </c>
      <c r="AC657" t="s">
        <v>94</v>
      </c>
      <c r="AD657" t="s">
        <v>140</v>
      </c>
      <c r="AE657" t="s">
        <v>234</v>
      </c>
      <c r="AF657" t="s">
        <v>96</v>
      </c>
      <c r="AG657">
        <v>381</v>
      </c>
      <c r="AH657" t="s">
        <v>98</v>
      </c>
      <c r="AI657" t="s">
        <v>98</v>
      </c>
      <c r="AJ657" t="s">
        <v>118</v>
      </c>
      <c r="AK657" t="s">
        <v>98</v>
      </c>
      <c r="AL657" t="s">
        <v>98</v>
      </c>
      <c r="AM657" t="s">
        <v>100</v>
      </c>
      <c r="AN657" t="s">
        <v>102</v>
      </c>
      <c r="AO657">
        <v>0</v>
      </c>
      <c r="AP657" t="s">
        <v>102</v>
      </c>
      <c r="AQ657">
        <v>0</v>
      </c>
      <c r="AR657">
        <v>525</v>
      </c>
      <c r="AS657">
        <v>525</v>
      </c>
      <c r="AT657" t="s">
        <v>103</v>
      </c>
      <c r="AU657" t="s">
        <v>98</v>
      </c>
      <c r="AV657" t="s">
        <v>105</v>
      </c>
      <c r="AW657" t="s">
        <v>106</v>
      </c>
      <c r="AX657">
        <v>525</v>
      </c>
      <c r="AY657">
        <v>567</v>
      </c>
      <c r="AZ657">
        <v>0</v>
      </c>
      <c r="BA657">
        <v>1092</v>
      </c>
      <c r="BB657">
        <v>0</v>
      </c>
      <c r="BC657">
        <v>0</v>
      </c>
      <c r="BD657">
        <v>1</v>
      </c>
      <c r="BE657">
        <v>1</v>
      </c>
      <c r="BF657">
        <v>3</v>
      </c>
      <c r="BG657">
        <v>1</v>
      </c>
      <c r="BH657" t="s">
        <v>98</v>
      </c>
      <c r="BI657">
        <v>6</v>
      </c>
      <c r="BJ657" t="s">
        <v>107</v>
      </c>
      <c r="BK657">
        <v>0</v>
      </c>
      <c r="BL657" t="s">
        <v>83</v>
      </c>
      <c r="BM657" t="s">
        <v>127</v>
      </c>
      <c r="BN657">
        <v>1971</v>
      </c>
      <c r="BO657" t="s">
        <v>102</v>
      </c>
      <c r="BP657">
        <v>1</v>
      </c>
      <c r="BQ657">
        <v>264</v>
      </c>
      <c r="BR657" t="s">
        <v>98</v>
      </c>
      <c r="BS657" t="s">
        <v>98</v>
      </c>
      <c r="BT657" t="s">
        <v>105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 t="s">
        <v>83</v>
      </c>
      <c r="CB657" t="s">
        <v>83</v>
      </c>
      <c r="CC657" t="s">
        <v>83</v>
      </c>
      <c r="CD657">
        <v>0</v>
      </c>
      <c r="CE657">
        <v>3</v>
      </c>
      <c r="CF657">
        <v>2010</v>
      </c>
      <c r="CG657" t="str">
        <f t="shared" si="76"/>
        <v>3/2010</v>
      </c>
      <c r="CH657" t="s">
        <v>110</v>
      </c>
      <c r="CI657" t="s">
        <v>219</v>
      </c>
      <c r="CJ657" s="1">
        <v>88000</v>
      </c>
    </row>
    <row r="658" spans="1:88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 t="str">
        <f t="shared" si="72"/>
        <v>50's</v>
      </c>
      <c r="V658">
        <v>2006</v>
      </c>
      <c r="W658">
        <f t="shared" si="70"/>
        <v>47</v>
      </c>
      <c r="X658" t="str">
        <f t="shared" si="71"/>
        <v>Y</v>
      </c>
      <c r="Y658" t="str">
        <f t="shared" si="73"/>
        <v>Y</v>
      </c>
      <c r="Z658" t="str">
        <f t="shared" si="74"/>
        <v>Y</v>
      </c>
      <c r="AA658" t="str">
        <f t="shared" si="75"/>
        <v>Y</v>
      </c>
      <c r="AB658" t="s">
        <v>93</v>
      </c>
      <c r="AC658" t="s">
        <v>94</v>
      </c>
      <c r="AD658" t="s">
        <v>140</v>
      </c>
      <c r="AE658" t="s">
        <v>140</v>
      </c>
      <c r="AF658" t="s">
        <v>96</v>
      </c>
      <c r="AG658">
        <v>54</v>
      </c>
      <c r="AH658" t="s">
        <v>97</v>
      </c>
      <c r="AI658" t="s">
        <v>98</v>
      </c>
      <c r="AJ658" t="s">
        <v>118</v>
      </c>
      <c r="AK658" t="s">
        <v>98</v>
      </c>
      <c r="AL658" t="s">
        <v>98</v>
      </c>
      <c r="AM658" t="s">
        <v>100</v>
      </c>
      <c r="AN658" t="s">
        <v>119</v>
      </c>
      <c r="AO658">
        <v>806</v>
      </c>
      <c r="AP658" t="s">
        <v>102</v>
      </c>
      <c r="AQ658">
        <v>0</v>
      </c>
      <c r="AR658">
        <v>247</v>
      </c>
      <c r="AS658">
        <v>1053</v>
      </c>
      <c r="AT658" t="s">
        <v>103</v>
      </c>
      <c r="AU658" t="s">
        <v>104</v>
      </c>
      <c r="AV658" t="s">
        <v>105</v>
      </c>
      <c r="AW658" t="s">
        <v>106</v>
      </c>
      <c r="AX658">
        <v>1053</v>
      </c>
      <c r="AY658">
        <v>0</v>
      </c>
      <c r="AZ658">
        <v>0</v>
      </c>
      <c r="BA658">
        <v>1053</v>
      </c>
      <c r="BB658">
        <v>1</v>
      </c>
      <c r="BC658">
        <v>0</v>
      </c>
      <c r="BD658">
        <v>1</v>
      </c>
      <c r="BE658">
        <v>1</v>
      </c>
      <c r="BF658">
        <v>3</v>
      </c>
      <c r="BG658">
        <v>1</v>
      </c>
      <c r="BH658" t="s">
        <v>97</v>
      </c>
      <c r="BI658">
        <v>5</v>
      </c>
      <c r="BJ658" t="s">
        <v>107</v>
      </c>
      <c r="BK658">
        <v>0</v>
      </c>
      <c r="BL658" t="s">
        <v>83</v>
      </c>
      <c r="BM658" t="s">
        <v>108</v>
      </c>
      <c r="BN658">
        <v>1959</v>
      </c>
      <c r="BO658" t="s">
        <v>109</v>
      </c>
      <c r="BP658">
        <v>1</v>
      </c>
      <c r="BQ658">
        <v>312</v>
      </c>
      <c r="BR658" t="s">
        <v>98</v>
      </c>
      <c r="BS658" t="s">
        <v>98</v>
      </c>
      <c r="BT658" t="s">
        <v>105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 t="s">
        <v>83</v>
      </c>
      <c r="CB658" t="s">
        <v>134</v>
      </c>
      <c r="CC658" t="s">
        <v>83</v>
      </c>
      <c r="CD658">
        <v>0</v>
      </c>
      <c r="CE658">
        <v>8</v>
      </c>
      <c r="CF658">
        <v>2008</v>
      </c>
      <c r="CG658" t="str">
        <f t="shared" si="76"/>
        <v>8/2008</v>
      </c>
      <c r="CH658" t="s">
        <v>110</v>
      </c>
      <c r="CI658" t="s">
        <v>111</v>
      </c>
      <c r="CJ658" s="1">
        <v>145500</v>
      </c>
    </row>
    <row r="659" spans="1:88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 t="str">
        <f t="shared" si="72"/>
        <v>30's</v>
      </c>
      <c r="V659">
        <v>2000</v>
      </c>
      <c r="W659">
        <f t="shared" si="70"/>
        <v>69</v>
      </c>
      <c r="X659" t="str">
        <f t="shared" si="71"/>
        <v>Y</v>
      </c>
      <c r="Y659" t="str">
        <f t="shared" si="73"/>
        <v>N</v>
      </c>
      <c r="Z659" t="str">
        <f t="shared" si="74"/>
        <v>Y</v>
      </c>
      <c r="AA659" t="str">
        <f t="shared" si="75"/>
        <v>Y</v>
      </c>
      <c r="AB659" t="s">
        <v>93</v>
      </c>
      <c r="AC659" t="s">
        <v>94</v>
      </c>
      <c r="AD659" t="s">
        <v>203</v>
      </c>
      <c r="AE659" t="s">
        <v>125</v>
      </c>
      <c r="AF659" t="s">
        <v>117</v>
      </c>
      <c r="AG659">
        <v>0</v>
      </c>
      <c r="AH659" t="s">
        <v>98</v>
      </c>
      <c r="AI659" t="s">
        <v>147</v>
      </c>
      <c r="AJ659" t="s">
        <v>126</v>
      </c>
      <c r="AK659" t="s">
        <v>97</v>
      </c>
      <c r="AL659" t="s">
        <v>98</v>
      </c>
      <c r="AM659" t="s">
        <v>100</v>
      </c>
      <c r="AN659" t="s">
        <v>102</v>
      </c>
      <c r="AO659">
        <v>0</v>
      </c>
      <c r="AP659" t="s">
        <v>102</v>
      </c>
      <c r="AQ659">
        <v>0</v>
      </c>
      <c r="AR659">
        <v>776</v>
      </c>
      <c r="AS659">
        <v>776</v>
      </c>
      <c r="AT659" t="s">
        <v>103</v>
      </c>
      <c r="AU659" t="s">
        <v>98</v>
      </c>
      <c r="AV659" t="s">
        <v>105</v>
      </c>
      <c r="AW659" t="s">
        <v>106</v>
      </c>
      <c r="AX659">
        <v>851</v>
      </c>
      <c r="AY659">
        <v>651</v>
      </c>
      <c r="AZ659">
        <v>0</v>
      </c>
      <c r="BA659">
        <v>1502</v>
      </c>
      <c r="BB659">
        <v>0</v>
      </c>
      <c r="BC659">
        <v>0</v>
      </c>
      <c r="BD659">
        <v>1</v>
      </c>
      <c r="BE659">
        <v>1</v>
      </c>
      <c r="BF659">
        <v>3</v>
      </c>
      <c r="BG659">
        <v>1</v>
      </c>
      <c r="BH659" t="s">
        <v>98</v>
      </c>
      <c r="BI659">
        <v>6</v>
      </c>
      <c r="BJ659" t="s">
        <v>107</v>
      </c>
      <c r="BK659">
        <v>1</v>
      </c>
      <c r="BL659" t="s">
        <v>97</v>
      </c>
      <c r="BM659" t="s">
        <v>108</v>
      </c>
      <c r="BN659">
        <v>1931</v>
      </c>
      <c r="BO659" t="s">
        <v>109</v>
      </c>
      <c r="BP659">
        <v>1</v>
      </c>
      <c r="BQ659">
        <v>270</v>
      </c>
      <c r="BR659" t="s">
        <v>98</v>
      </c>
      <c r="BS659" t="s">
        <v>98</v>
      </c>
      <c r="BT659" t="s">
        <v>190</v>
      </c>
      <c r="BU659">
        <v>0</v>
      </c>
      <c r="BV659">
        <v>0</v>
      </c>
      <c r="BW659">
        <v>112</v>
      </c>
      <c r="BX659">
        <v>0</v>
      </c>
      <c r="BY659">
        <v>0</v>
      </c>
      <c r="BZ659">
        <v>0</v>
      </c>
      <c r="CA659" t="s">
        <v>83</v>
      </c>
      <c r="CB659" t="s">
        <v>134</v>
      </c>
      <c r="CC659" t="s">
        <v>83</v>
      </c>
      <c r="CD659">
        <v>0</v>
      </c>
      <c r="CE659">
        <v>2</v>
      </c>
      <c r="CF659">
        <v>2008</v>
      </c>
      <c r="CG659" t="str">
        <f t="shared" si="76"/>
        <v>2/2008</v>
      </c>
      <c r="CH659" t="s">
        <v>110</v>
      </c>
      <c r="CI659" t="s">
        <v>111</v>
      </c>
      <c r="CJ659" s="1">
        <v>149000</v>
      </c>
    </row>
    <row r="660" spans="1:88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 t="str">
        <f t="shared" si="72"/>
        <v>40's</v>
      </c>
      <c r="V660">
        <v>1950</v>
      </c>
      <c r="W660">
        <f t="shared" si="70"/>
        <v>2</v>
      </c>
      <c r="X660" t="str">
        <f t="shared" si="71"/>
        <v>Y</v>
      </c>
      <c r="Y660" t="str">
        <f t="shared" si="73"/>
        <v>N</v>
      </c>
      <c r="Z660" t="str">
        <f t="shared" si="74"/>
        <v>N</v>
      </c>
      <c r="AA660" t="str">
        <f t="shared" si="75"/>
        <v>N</v>
      </c>
      <c r="AB660" t="s">
        <v>93</v>
      </c>
      <c r="AC660" t="s">
        <v>94</v>
      </c>
      <c r="AD660" t="s">
        <v>95</v>
      </c>
      <c r="AE660" t="s">
        <v>95</v>
      </c>
      <c r="AF660" t="s">
        <v>117</v>
      </c>
      <c r="AG660">
        <v>0</v>
      </c>
      <c r="AH660" t="s">
        <v>98</v>
      </c>
      <c r="AI660" t="s">
        <v>98</v>
      </c>
      <c r="AJ660" t="s">
        <v>118</v>
      </c>
      <c r="AK660" t="s">
        <v>98</v>
      </c>
      <c r="AL660" t="s">
        <v>98</v>
      </c>
      <c r="AM660" t="s">
        <v>100</v>
      </c>
      <c r="AN660" t="s">
        <v>102</v>
      </c>
      <c r="AO660">
        <v>0</v>
      </c>
      <c r="AP660" t="s">
        <v>102</v>
      </c>
      <c r="AQ660">
        <v>0</v>
      </c>
      <c r="AR660">
        <v>912</v>
      </c>
      <c r="AS660">
        <v>912</v>
      </c>
      <c r="AT660" t="s">
        <v>103</v>
      </c>
      <c r="AU660" t="s">
        <v>98</v>
      </c>
      <c r="AV660" t="s">
        <v>105</v>
      </c>
      <c r="AW660" t="s">
        <v>106</v>
      </c>
      <c r="AX660">
        <v>912</v>
      </c>
      <c r="AY660">
        <v>546</v>
      </c>
      <c r="AZ660">
        <v>0</v>
      </c>
      <c r="BA660">
        <v>1458</v>
      </c>
      <c r="BB660">
        <v>0</v>
      </c>
      <c r="BC660">
        <v>1</v>
      </c>
      <c r="BD660">
        <v>1</v>
      </c>
      <c r="BE660">
        <v>0</v>
      </c>
      <c r="BF660">
        <v>3</v>
      </c>
      <c r="BG660">
        <v>1</v>
      </c>
      <c r="BH660" t="s">
        <v>98</v>
      </c>
      <c r="BI660">
        <v>6</v>
      </c>
      <c r="BJ660" t="s">
        <v>107</v>
      </c>
      <c r="BK660">
        <v>1</v>
      </c>
      <c r="BL660" t="s">
        <v>97</v>
      </c>
      <c r="BM660" t="s">
        <v>108</v>
      </c>
      <c r="BN660">
        <v>1948</v>
      </c>
      <c r="BO660" t="s">
        <v>102</v>
      </c>
      <c r="BP660">
        <v>1</v>
      </c>
      <c r="BQ660">
        <v>330</v>
      </c>
      <c r="BR660" t="s">
        <v>98</v>
      </c>
      <c r="BS660" t="s">
        <v>98</v>
      </c>
      <c r="BT660" t="s">
        <v>105</v>
      </c>
      <c r="BU660">
        <v>192</v>
      </c>
      <c r="BV660">
        <v>0</v>
      </c>
      <c r="BW660">
        <v>0</v>
      </c>
      <c r="BX660">
        <v>0</v>
      </c>
      <c r="BY660">
        <v>0</v>
      </c>
      <c r="BZ660">
        <v>0</v>
      </c>
      <c r="CA660" t="s">
        <v>83</v>
      </c>
      <c r="CB660" t="s">
        <v>83</v>
      </c>
      <c r="CC660" t="s">
        <v>83</v>
      </c>
      <c r="CD660">
        <v>0</v>
      </c>
      <c r="CE660">
        <v>1</v>
      </c>
      <c r="CF660">
        <v>2010</v>
      </c>
      <c r="CG660" t="str">
        <f t="shared" si="76"/>
        <v>1/2010</v>
      </c>
      <c r="CH660" t="s">
        <v>110</v>
      </c>
      <c r="CI660" t="s">
        <v>128</v>
      </c>
      <c r="CJ660" s="1">
        <v>97500</v>
      </c>
    </row>
    <row r="661" spans="1:88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 t="str">
        <f t="shared" si="72"/>
        <v>60's</v>
      </c>
      <c r="V661">
        <v>1999</v>
      </c>
      <c r="W661">
        <f t="shared" si="70"/>
        <v>35</v>
      </c>
      <c r="X661" t="str">
        <f t="shared" si="71"/>
        <v>Y</v>
      </c>
      <c r="Y661" t="str">
        <f t="shared" si="73"/>
        <v>N</v>
      </c>
      <c r="Z661" t="str">
        <f t="shared" si="74"/>
        <v>N</v>
      </c>
      <c r="AA661" t="str">
        <f t="shared" si="75"/>
        <v>Y</v>
      </c>
      <c r="AB661" t="s">
        <v>152</v>
      </c>
      <c r="AC661" t="s">
        <v>94</v>
      </c>
      <c r="AD661" t="s">
        <v>116</v>
      </c>
      <c r="AE661" t="s">
        <v>116</v>
      </c>
      <c r="AF661" t="s">
        <v>117</v>
      </c>
      <c r="AG661">
        <v>0</v>
      </c>
      <c r="AH661" t="s">
        <v>98</v>
      </c>
      <c r="AI661" t="s">
        <v>97</v>
      </c>
      <c r="AJ661" t="s">
        <v>99</v>
      </c>
      <c r="AK661" t="s">
        <v>98</v>
      </c>
      <c r="AL661" t="s">
        <v>98</v>
      </c>
      <c r="AM661" t="s">
        <v>100</v>
      </c>
      <c r="AN661" t="s">
        <v>141</v>
      </c>
      <c r="AO661">
        <v>637</v>
      </c>
      <c r="AP661" t="s">
        <v>102</v>
      </c>
      <c r="AQ661">
        <v>0</v>
      </c>
      <c r="AR661">
        <v>849</v>
      </c>
      <c r="AS661">
        <v>1486</v>
      </c>
      <c r="AT661" t="s">
        <v>103</v>
      </c>
      <c r="AU661" t="s">
        <v>104</v>
      </c>
      <c r="AV661" t="s">
        <v>105</v>
      </c>
      <c r="AW661" t="s">
        <v>106</v>
      </c>
      <c r="AX661">
        <v>1486</v>
      </c>
      <c r="AY661">
        <v>0</v>
      </c>
      <c r="AZ661">
        <v>0</v>
      </c>
      <c r="BA661">
        <v>1486</v>
      </c>
      <c r="BB661">
        <v>1</v>
      </c>
      <c r="BC661">
        <v>0</v>
      </c>
      <c r="BD661">
        <v>1</v>
      </c>
      <c r="BE661">
        <v>0</v>
      </c>
      <c r="BF661">
        <v>3</v>
      </c>
      <c r="BG661">
        <v>1</v>
      </c>
      <c r="BH661" t="s">
        <v>98</v>
      </c>
      <c r="BI661">
        <v>7</v>
      </c>
      <c r="BJ661" t="s">
        <v>107</v>
      </c>
      <c r="BK661">
        <v>0</v>
      </c>
      <c r="BL661" t="s">
        <v>83</v>
      </c>
      <c r="BM661" t="s">
        <v>127</v>
      </c>
      <c r="BN661">
        <v>1968</v>
      </c>
      <c r="BO661" t="s">
        <v>157</v>
      </c>
      <c r="BP661">
        <v>2</v>
      </c>
      <c r="BQ661">
        <v>480</v>
      </c>
      <c r="BR661" t="s">
        <v>98</v>
      </c>
      <c r="BS661" t="s">
        <v>98</v>
      </c>
      <c r="BT661" t="s">
        <v>105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 t="s">
        <v>83</v>
      </c>
      <c r="CB661" t="s">
        <v>134</v>
      </c>
      <c r="CC661" t="s">
        <v>83</v>
      </c>
      <c r="CD661">
        <v>0</v>
      </c>
      <c r="CE661">
        <v>3</v>
      </c>
      <c r="CF661">
        <v>2009</v>
      </c>
      <c r="CG661" t="str">
        <f t="shared" si="76"/>
        <v>3/2009</v>
      </c>
      <c r="CH661" t="s">
        <v>110</v>
      </c>
      <c r="CI661" t="s">
        <v>111</v>
      </c>
      <c r="CJ661" s="1">
        <v>167000</v>
      </c>
    </row>
    <row r="662" spans="1:88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 t="str">
        <f t="shared" si="72"/>
        <v>70's</v>
      </c>
      <c r="V662">
        <v>1976</v>
      </c>
      <c r="W662">
        <f t="shared" si="70"/>
        <v>0</v>
      </c>
      <c r="X662" t="str">
        <f t="shared" si="71"/>
        <v>N</v>
      </c>
      <c r="Y662" t="str">
        <f t="shared" si="73"/>
        <v>N</v>
      </c>
      <c r="Z662" t="str">
        <f t="shared" si="74"/>
        <v>N</v>
      </c>
      <c r="AA662" t="str">
        <f t="shared" si="75"/>
        <v>N</v>
      </c>
      <c r="AB662" t="s">
        <v>93</v>
      </c>
      <c r="AC662" t="s">
        <v>94</v>
      </c>
      <c r="AD662" t="s">
        <v>161</v>
      </c>
      <c r="AE662" t="s">
        <v>161</v>
      </c>
      <c r="AF662" t="s">
        <v>96</v>
      </c>
      <c r="AG662">
        <v>233</v>
      </c>
      <c r="AH662" t="s">
        <v>98</v>
      </c>
      <c r="AI662" t="s">
        <v>98</v>
      </c>
      <c r="AJ662" t="s">
        <v>118</v>
      </c>
      <c r="AK662" t="s">
        <v>97</v>
      </c>
      <c r="AL662" t="s">
        <v>98</v>
      </c>
      <c r="AM662" t="s">
        <v>100</v>
      </c>
      <c r="AN662" t="s">
        <v>102</v>
      </c>
      <c r="AO662">
        <v>0</v>
      </c>
      <c r="AP662" t="s">
        <v>102</v>
      </c>
      <c r="AQ662">
        <v>0</v>
      </c>
      <c r="AR662">
        <v>793</v>
      </c>
      <c r="AS662">
        <v>793</v>
      </c>
      <c r="AT662" t="s">
        <v>103</v>
      </c>
      <c r="AU662" t="s">
        <v>98</v>
      </c>
      <c r="AV662" t="s">
        <v>105</v>
      </c>
      <c r="AW662" t="s">
        <v>106</v>
      </c>
      <c r="AX662">
        <v>1142</v>
      </c>
      <c r="AY662">
        <v>793</v>
      </c>
      <c r="AZ662">
        <v>0</v>
      </c>
      <c r="BA662">
        <v>1935</v>
      </c>
      <c r="BB662">
        <v>0</v>
      </c>
      <c r="BC662">
        <v>0</v>
      </c>
      <c r="BD662">
        <v>2</v>
      </c>
      <c r="BE662">
        <v>1</v>
      </c>
      <c r="BF662">
        <v>3</v>
      </c>
      <c r="BG662">
        <v>1</v>
      </c>
      <c r="BH662" t="s">
        <v>98</v>
      </c>
      <c r="BI662">
        <v>7</v>
      </c>
      <c r="BJ662" t="s">
        <v>107</v>
      </c>
      <c r="BK662">
        <v>1</v>
      </c>
      <c r="BL662" t="s">
        <v>98</v>
      </c>
      <c r="BM662" t="s">
        <v>108</v>
      </c>
      <c r="BN662">
        <v>1976</v>
      </c>
      <c r="BO662" t="s">
        <v>109</v>
      </c>
      <c r="BP662">
        <v>2</v>
      </c>
      <c r="BQ662">
        <v>550</v>
      </c>
      <c r="BR662" t="s">
        <v>98</v>
      </c>
      <c r="BS662" t="s">
        <v>98</v>
      </c>
      <c r="BT662" t="s">
        <v>105</v>
      </c>
      <c r="BU662">
        <v>0</v>
      </c>
      <c r="BV662">
        <v>113</v>
      </c>
      <c r="BW662">
        <v>252</v>
      </c>
      <c r="BX662">
        <v>0</v>
      </c>
      <c r="BY662">
        <v>0</v>
      </c>
      <c r="BZ662">
        <v>0</v>
      </c>
      <c r="CA662" t="s">
        <v>83</v>
      </c>
      <c r="CB662" t="s">
        <v>83</v>
      </c>
      <c r="CC662" t="s">
        <v>83</v>
      </c>
      <c r="CD662">
        <v>0</v>
      </c>
      <c r="CE662">
        <v>11</v>
      </c>
      <c r="CF662">
        <v>2007</v>
      </c>
      <c r="CG662" t="str">
        <f t="shared" si="76"/>
        <v>11/2007</v>
      </c>
      <c r="CH662" t="s">
        <v>110</v>
      </c>
      <c r="CI662" t="s">
        <v>111</v>
      </c>
      <c r="CJ662" s="1">
        <v>197900</v>
      </c>
    </row>
    <row r="663" spans="1:88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 t="str">
        <f t="shared" si="72"/>
        <v>90's</v>
      </c>
      <c r="V663">
        <v>2005</v>
      </c>
      <c r="W663">
        <f t="shared" si="70"/>
        <v>11</v>
      </c>
      <c r="X663" t="str">
        <f t="shared" si="71"/>
        <v>Y</v>
      </c>
      <c r="Y663" t="str">
        <f t="shared" si="73"/>
        <v>Y</v>
      </c>
      <c r="Z663" t="str">
        <f t="shared" si="74"/>
        <v>Y</v>
      </c>
      <c r="AA663" t="str">
        <f t="shared" si="75"/>
        <v>Y</v>
      </c>
      <c r="AB663" t="s">
        <v>152</v>
      </c>
      <c r="AC663" t="s">
        <v>94</v>
      </c>
      <c r="AD663" t="s">
        <v>95</v>
      </c>
      <c r="AE663" t="s">
        <v>95</v>
      </c>
      <c r="AF663" t="s">
        <v>96</v>
      </c>
      <c r="AG663">
        <v>528</v>
      </c>
      <c r="AH663" t="s">
        <v>97</v>
      </c>
      <c r="AI663" t="s">
        <v>98</v>
      </c>
      <c r="AJ663" t="s">
        <v>99</v>
      </c>
      <c r="AK663" t="s">
        <v>97</v>
      </c>
      <c r="AL663" t="s">
        <v>97</v>
      </c>
      <c r="AM663" t="s">
        <v>100</v>
      </c>
      <c r="AN663" t="s">
        <v>101</v>
      </c>
      <c r="AO663">
        <v>1361</v>
      </c>
      <c r="AP663" t="s">
        <v>153</v>
      </c>
      <c r="AQ663">
        <v>180</v>
      </c>
      <c r="AR663">
        <v>88</v>
      </c>
      <c r="AS663">
        <v>1629</v>
      </c>
      <c r="AT663" t="s">
        <v>103</v>
      </c>
      <c r="AU663" t="s">
        <v>104</v>
      </c>
      <c r="AV663" t="s">
        <v>105</v>
      </c>
      <c r="AW663" t="s">
        <v>106</v>
      </c>
      <c r="AX663">
        <v>1686</v>
      </c>
      <c r="AY663">
        <v>762</v>
      </c>
      <c r="AZ663">
        <v>0</v>
      </c>
      <c r="BA663">
        <v>2448</v>
      </c>
      <c r="BB663">
        <v>1</v>
      </c>
      <c r="BC663">
        <v>0</v>
      </c>
      <c r="BD663">
        <v>2</v>
      </c>
      <c r="BE663">
        <v>1</v>
      </c>
      <c r="BF663">
        <v>4</v>
      </c>
      <c r="BG663">
        <v>1</v>
      </c>
      <c r="BH663" t="s">
        <v>97</v>
      </c>
      <c r="BI663">
        <v>8</v>
      </c>
      <c r="BJ663" t="s">
        <v>107</v>
      </c>
      <c r="BK663">
        <v>1</v>
      </c>
      <c r="BL663" t="s">
        <v>98</v>
      </c>
      <c r="BM663" t="s">
        <v>108</v>
      </c>
      <c r="BN663">
        <v>1994</v>
      </c>
      <c r="BO663" t="s">
        <v>109</v>
      </c>
      <c r="BP663">
        <v>3</v>
      </c>
      <c r="BQ663">
        <v>711</v>
      </c>
      <c r="BR663" t="s">
        <v>98</v>
      </c>
      <c r="BS663" t="s">
        <v>98</v>
      </c>
      <c r="BT663" t="s">
        <v>105</v>
      </c>
      <c r="BU663">
        <v>517</v>
      </c>
      <c r="BV663">
        <v>76</v>
      </c>
      <c r="BW663">
        <v>0</v>
      </c>
      <c r="BX663">
        <v>0</v>
      </c>
      <c r="BY663">
        <v>0</v>
      </c>
      <c r="BZ663">
        <v>0</v>
      </c>
      <c r="CA663" t="s">
        <v>83</v>
      </c>
      <c r="CB663" t="s">
        <v>83</v>
      </c>
      <c r="CC663" t="s">
        <v>83</v>
      </c>
      <c r="CD663">
        <v>0</v>
      </c>
      <c r="CE663">
        <v>7</v>
      </c>
      <c r="CF663">
        <v>2009</v>
      </c>
      <c r="CG663" t="str">
        <f t="shared" si="76"/>
        <v>7/2009</v>
      </c>
      <c r="CH663" t="s">
        <v>110</v>
      </c>
      <c r="CI663" t="s">
        <v>111</v>
      </c>
      <c r="CJ663" s="1">
        <v>402000</v>
      </c>
    </row>
    <row r="664" spans="1:88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 t="str">
        <f t="shared" si="72"/>
        <v>60's</v>
      </c>
      <c r="V664">
        <v>1968</v>
      </c>
      <c r="W664">
        <f t="shared" si="70"/>
        <v>0</v>
      </c>
      <c r="X664" t="str">
        <f t="shared" si="71"/>
        <v>N</v>
      </c>
      <c r="Y664" t="str">
        <f t="shared" si="73"/>
        <v>N</v>
      </c>
      <c r="Z664" t="str">
        <f t="shared" si="74"/>
        <v>N</v>
      </c>
      <c r="AA664" t="str">
        <f t="shared" si="75"/>
        <v>N</v>
      </c>
      <c r="AB664" t="s">
        <v>152</v>
      </c>
      <c r="AC664" t="s">
        <v>94</v>
      </c>
      <c r="AD664" t="s">
        <v>124</v>
      </c>
      <c r="AE664" t="s">
        <v>124</v>
      </c>
      <c r="AF664" t="s">
        <v>96</v>
      </c>
      <c r="AG664">
        <v>216</v>
      </c>
      <c r="AH664" t="s">
        <v>98</v>
      </c>
      <c r="AI664" t="s">
        <v>98</v>
      </c>
      <c r="AJ664" t="s">
        <v>118</v>
      </c>
      <c r="AK664" t="s">
        <v>147</v>
      </c>
      <c r="AL664" t="s">
        <v>147</v>
      </c>
      <c r="AM664" t="s">
        <v>100</v>
      </c>
      <c r="AN664" t="s">
        <v>102</v>
      </c>
      <c r="AO664">
        <v>0</v>
      </c>
      <c r="AP664" t="s">
        <v>102</v>
      </c>
      <c r="AQ664">
        <v>0</v>
      </c>
      <c r="AR664">
        <v>1392</v>
      </c>
      <c r="AS664">
        <v>1392</v>
      </c>
      <c r="AT664" t="s">
        <v>103</v>
      </c>
      <c r="AU664" t="s">
        <v>97</v>
      </c>
      <c r="AV664" t="s">
        <v>105</v>
      </c>
      <c r="AW664" t="s">
        <v>106</v>
      </c>
      <c r="AX664">
        <v>1392</v>
      </c>
      <c r="AY664">
        <v>0</v>
      </c>
      <c r="AZ664">
        <v>0</v>
      </c>
      <c r="BA664">
        <v>1392</v>
      </c>
      <c r="BB664">
        <v>1</v>
      </c>
      <c r="BC664">
        <v>0</v>
      </c>
      <c r="BD664">
        <v>1</v>
      </c>
      <c r="BE664">
        <v>0</v>
      </c>
      <c r="BF664">
        <v>2</v>
      </c>
      <c r="BG664">
        <v>1</v>
      </c>
      <c r="BH664" t="s">
        <v>98</v>
      </c>
      <c r="BI664">
        <v>5</v>
      </c>
      <c r="BJ664" t="s">
        <v>244</v>
      </c>
      <c r="BK664">
        <v>2</v>
      </c>
      <c r="BL664" t="s">
        <v>98</v>
      </c>
      <c r="BM664" t="s">
        <v>108</v>
      </c>
      <c r="BN664">
        <v>1968</v>
      </c>
      <c r="BO664" t="s">
        <v>109</v>
      </c>
      <c r="BP664">
        <v>2</v>
      </c>
      <c r="BQ664">
        <v>576</v>
      </c>
      <c r="BR664" t="s">
        <v>98</v>
      </c>
      <c r="BS664" t="s">
        <v>98</v>
      </c>
      <c r="BT664" t="s">
        <v>105</v>
      </c>
      <c r="BU664">
        <v>0</v>
      </c>
      <c r="BV664">
        <v>0</v>
      </c>
      <c r="BW664">
        <v>240</v>
      </c>
      <c r="BX664">
        <v>0</v>
      </c>
      <c r="BY664">
        <v>0</v>
      </c>
      <c r="BZ664">
        <v>0</v>
      </c>
      <c r="CA664" t="s">
        <v>83</v>
      </c>
      <c r="CB664" t="s">
        <v>83</v>
      </c>
      <c r="CC664" t="s">
        <v>83</v>
      </c>
      <c r="CD664">
        <v>0</v>
      </c>
      <c r="CE664">
        <v>7</v>
      </c>
      <c r="CF664">
        <v>2009</v>
      </c>
      <c r="CG664" t="str">
        <f t="shared" si="76"/>
        <v>7/2009</v>
      </c>
      <c r="CH664" t="s">
        <v>110</v>
      </c>
      <c r="CI664" t="s">
        <v>111</v>
      </c>
      <c r="CJ664" s="1">
        <v>110000</v>
      </c>
    </row>
    <row r="665" spans="1:88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 t="str">
        <f t="shared" si="72"/>
        <v>70's</v>
      </c>
      <c r="V665">
        <v>1972</v>
      </c>
      <c r="W665">
        <f t="shared" si="70"/>
        <v>0</v>
      </c>
      <c r="X665" t="str">
        <f t="shared" si="71"/>
        <v>N</v>
      </c>
      <c r="Y665" t="str">
        <f t="shared" si="73"/>
        <v>N</v>
      </c>
      <c r="Z665" t="str">
        <f t="shared" si="74"/>
        <v>N</v>
      </c>
      <c r="AA665" t="str">
        <f t="shared" si="75"/>
        <v>N</v>
      </c>
      <c r="AB665" t="s">
        <v>93</v>
      </c>
      <c r="AC665" t="s">
        <v>94</v>
      </c>
      <c r="AD665" t="s">
        <v>161</v>
      </c>
      <c r="AE665" t="s">
        <v>161</v>
      </c>
      <c r="AF665" t="s">
        <v>117</v>
      </c>
      <c r="AG665">
        <v>0</v>
      </c>
      <c r="AH665" t="s">
        <v>98</v>
      </c>
      <c r="AI665" t="s">
        <v>98</v>
      </c>
      <c r="AJ665" t="s">
        <v>118</v>
      </c>
      <c r="AK665" t="s">
        <v>97</v>
      </c>
      <c r="AL665" t="s">
        <v>98</v>
      </c>
      <c r="AM665" t="s">
        <v>130</v>
      </c>
      <c r="AN665" t="s">
        <v>141</v>
      </c>
      <c r="AO665">
        <v>920</v>
      </c>
      <c r="AP665" t="s">
        <v>153</v>
      </c>
      <c r="AQ665">
        <v>180</v>
      </c>
      <c r="AR665">
        <v>38</v>
      </c>
      <c r="AS665">
        <v>1138</v>
      </c>
      <c r="AT665" t="s">
        <v>103</v>
      </c>
      <c r="AU665" t="s">
        <v>98</v>
      </c>
      <c r="AV665" t="s">
        <v>105</v>
      </c>
      <c r="AW665" t="s">
        <v>106</v>
      </c>
      <c r="AX665">
        <v>1181</v>
      </c>
      <c r="AY665">
        <v>0</v>
      </c>
      <c r="AZ665">
        <v>0</v>
      </c>
      <c r="BA665">
        <v>1181</v>
      </c>
      <c r="BB665">
        <v>1</v>
      </c>
      <c r="BC665">
        <v>0</v>
      </c>
      <c r="BD665">
        <v>2</v>
      </c>
      <c r="BE665">
        <v>0</v>
      </c>
      <c r="BF665">
        <v>3</v>
      </c>
      <c r="BG665">
        <v>1</v>
      </c>
      <c r="BH665" t="s">
        <v>98</v>
      </c>
      <c r="BI665">
        <v>6</v>
      </c>
      <c r="BJ665" t="s">
        <v>107</v>
      </c>
      <c r="BK665">
        <v>0</v>
      </c>
      <c r="BL665" t="s">
        <v>83</v>
      </c>
      <c r="BM665" t="s">
        <v>127</v>
      </c>
      <c r="BN665">
        <v>1974</v>
      </c>
      <c r="BO665" t="s">
        <v>109</v>
      </c>
      <c r="BP665">
        <v>2</v>
      </c>
      <c r="BQ665">
        <v>588</v>
      </c>
      <c r="BR665" t="s">
        <v>98</v>
      </c>
      <c r="BS665" t="s">
        <v>98</v>
      </c>
      <c r="BT665" t="s">
        <v>105</v>
      </c>
      <c r="BU665">
        <v>0</v>
      </c>
      <c r="BV665">
        <v>0</v>
      </c>
      <c r="BW665">
        <v>180</v>
      </c>
      <c r="BX665">
        <v>0</v>
      </c>
      <c r="BY665">
        <v>0</v>
      </c>
      <c r="BZ665">
        <v>0</v>
      </c>
      <c r="CA665" t="s">
        <v>83</v>
      </c>
      <c r="CB665" t="s">
        <v>134</v>
      </c>
      <c r="CC665" t="s">
        <v>83</v>
      </c>
      <c r="CD665">
        <v>0</v>
      </c>
      <c r="CE665">
        <v>4</v>
      </c>
      <c r="CF665">
        <v>2008</v>
      </c>
      <c r="CG665" t="str">
        <f t="shared" si="76"/>
        <v>4/2008</v>
      </c>
      <c r="CH665" t="s">
        <v>110</v>
      </c>
      <c r="CI665" t="s">
        <v>111</v>
      </c>
      <c r="CJ665" s="1">
        <v>137500</v>
      </c>
    </row>
    <row r="666" spans="1:88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 t="str">
        <f t="shared" si="72"/>
        <v>2000's</v>
      </c>
      <c r="V666">
        <v>2006</v>
      </c>
      <c r="W666">
        <f t="shared" si="70"/>
        <v>1</v>
      </c>
      <c r="X666" t="str">
        <f t="shared" si="71"/>
        <v>Y</v>
      </c>
      <c r="Y666" t="str">
        <f t="shared" si="73"/>
        <v>Y</v>
      </c>
      <c r="Z666" t="str">
        <f t="shared" si="74"/>
        <v>Y</v>
      </c>
      <c r="AA666" t="str">
        <f t="shared" si="75"/>
        <v>Y</v>
      </c>
      <c r="AB666" t="s">
        <v>93</v>
      </c>
      <c r="AC666" t="s">
        <v>94</v>
      </c>
      <c r="AD666" t="s">
        <v>95</v>
      </c>
      <c r="AE666" t="s">
        <v>95</v>
      </c>
      <c r="AF666" t="s">
        <v>117</v>
      </c>
      <c r="AG666">
        <v>0</v>
      </c>
      <c r="AH666" t="s">
        <v>97</v>
      </c>
      <c r="AI666" t="s">
        <v>98</v>
      </c>
      <c r="AJ666" t="s">
        <v>99</v>
      </c>
      <c r="AK666" t="s">
        <v>104</v>
      </c>
      <c r="AL666" t="s">
        <v>98</v>
      </c>
      <c r="AM666" t="s">
        <v>121</v>
      </c>
      <c r="AN666" t="s">
        <v>101</v>
      </c>
      <c r="AO666">
        <v>1721</v>
      </c>
      <c r="AP666" t="s">
        <v>102</v>
      </c>
      <c r="AQ666">
        <v>0</v>
      </c>
      <c r="AR666">
        <v>356</v>
      </c>
      <c r="AS666">
        <v>2077</v>
      </c>
      <c r="AT666" t="s">
        <v>103</v>
      </c>
      <c r="AU666" t="s">
        <v>104</v>
      </c>
      <c r="AV666" t="s">
        <v>105</v>
      </c>
      <c r="AW666" t="s">
        <v>106</v>
      </c>
      <c r="AX666">
        <v>2097</v>
      </c>
      <c r="AY666">
        <v>0</v>
      </c>
      <c r="AZ666">
        <v>0</v>
      </c>
      <c r="BA666">
        <v>2097</v>
      </c>
      <c r="BB666">
        <v>1</v>
      </c>
      <c r="BC666">
        <v>0</v>
      </c>
      <c r="BD666">
        <v>1</v>
      </c>
      <c r="BE666">
        <v>1</v>
      </c>
      <c r="BF666">
        <v>1</v>
      </c>
      <c r="BG666">
        <v>1</v>
      </c>
      <c r="BH666" t="s">
        <v>104</v>
      </c>
      <c r="BI666">
        <v>8</v>
      </c>
      <c r="BJ666" t="s">
        <v>107</v>
      </c>
      <c r="BK666">
        <v>1</v>
      </c>
      <c r="BL666" t="s">
        <v>104</v>
      </c>
      <c r="BM666" t="s">
        <v>108</v>
      </c>
      <c r="BN666">
        <v>2005</v>
      </c>
      <c r="BO666" t="s">
        <v>157</v>
      </c>
      <c r="BP666">
        <v>3</v>
      </c>
      <c r="BQ666">
        <v>1134</v>
      </c>
      <c r="BR666" t="s">
        <v>98</v>
      </c>
      <c r="BS666" t="s">
        <v>98</v>
      </c>
      <c r="BT666" t="s">
        <v>105</v>
      </c>
      <c r="BU666">
        <v>192</v>
      </c>
      <c r="BV666">
        <v>267</v>
      </c>
      <c r="BW666">
        <v>0</v>
      </c>
      <c r="BX666">
        <v>0</v>
      </c>
      <c r="BY666">
        <v>0</v>
      </c>
      <c r="BZ666">
        <v>0</v>
      </c>
      <c r="CA666" t="s">
        <v>83</v>
      </c>
      <c r="CB666" t="s">
        <v>83</v>
      </c>
      <c r="CC666" t="s">
        <v>83</v>
      </c>
      <c r="CD666">
        <v>0</v>
      </c>
      <c r="CE666">
        <v>1</v>
      </c>
      <c r="CF666">
        <v>2006</v>
      </c>
      <c r="CG666" t="str">
        <f t="shared" si="76"/>
        <v>1/2006</v>
      </c>
      <c r="CH666" t="s">
        <v>158</v>
      </c>
      <c r="CI666" t="s">
        <v>159</v>
      </c>
      <c r="CJ666" s="1">
        <v>423000</v>
      </c>
    </row>
    <row r="667" spans="1:88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 t="str">
        <f t="shared" si="72"/>
        <v>2000's</v>
      </c>
      <c r="V667">
        <v>2000</v>
      </c>
      <c r="W667">
        <f t="shared" si="70"/>
        <v>0</v>
      </c>
      <c r="X667" t="str">
        <f t="shared" si="71"/>
        <v>N</v>
      </c>
      <c r="Y667" t="str">
        <f t="shared" si="73"/>
        <v>N</v>
      </c>
      <c r="Z667" t="str">
        <f t="shared" si="74"/>
        <v>Y</v>
      </c>
      <c r="AA667" t="str">
        <f t="shared" si="75"/>
        <v>Y</v>
      </c>
      <c r="AB667" t="s">
        <v>93</v>
      </c>
      <c r="AC667" t="s">
        <v>94</v>
      </c>
      <c r="AD667" t="s">
        <v>95</v>
      </c>
      <c r="AE667" t="s">
        <v>95</v>
      </c>
      <c r="AF667" t="s">
        <v>96</v>
      </c>
      <c r="AG667">
        <v>40</v>
      </c>
      <c r="AH667" t="s">
        <v>97</v>
      </c>
      <c r="AI667" t="s">
        <v>98</v>
      </c>
      <c r="AJ667" t="s">
        <v>99</v>
      </c>
      <c r="AK667" t="s">
        <v>97</v>
      </c>
      <c r="AL667" t="s">
        <v>98</v>
      </c>
      <c r="AM667" t="s">
        <v>100</v>
      </c>
      <c r="AN667" t="s">
        <v>102</v>
      </c>
      <c r="AO667">
        <v>0</v>
      </c>
      <c r="AP667" t="s">
        <v>102</v>
      </c>
      <c r="AQ667">
        <v>0</v>
      </c>
      <c r="AR667">
        <v>1406</v>
      </c>
      <c r="AS667">
        <v>1406</v>
      </c>
      <c r="AT667" t="s">
        <v>103</v>
      </c>
      <c r="AU667" t="s">
        <v>104</v>
      </c>
      <c r="AV667" t="s">
        <v>105</v>
      </c>
      <c r="AW667" t="s">
        <v>106</v>
      </c>
      <c r="AX667">
        <v>1454</v>
      </c>
      <c r="AY667">
        <v>482</v>
      </c>
      <c r="AZ667">
        <v>0</v>
      </c>
      <c r="BA667">
        <v>1936</v>
      </c>
      <c r="BB667">
        <v>0</v>
      </c>
      <c r="BC667">
        <v>0</v>
      </c>
      <c r="BD667">
        <v>2</v>
      </c>
      <c r="BE667">
        <v>1</v>
      </c>
      <c r="BF667">
        <v>3</v>
      </c>
      <c r="BG667">
        <v>1</v>
      </c>
      <c r="BH667" t="s">
        <v>97</v>
      </c>
      <c r="BI667">
        <v>7</v>
      </c>
      <c r="BJ667" t="s">
        <v>107</v>
      </c>
      <c r="BK667">
        <v>1</v>
      </c>
      <c r="BL667" t="s">
        <v>98</v>
      </c>
      <c r="BM667" t="s">
        <v>108</v>
      </c>
      <c r="BN667">
        <v>2000</v>
      </c>
      <c r="BO667" t="s">
        <v>109</v>
      </c>
      <c r="BP667">
        <v>2</v>
      </c>
      <c r="BQ667">
        <v>504</v>
      </c>
      <c r="BR667" t="s">
        <v>98</v>
      </c>
      <c r="BS667" t="s">
        <v>98</v>
      </c>
      <c r="BT667" t="s">
        <v>105</v>
      </c>
      <c r="BU667">
        <v>188</v>
      </c>
      <c r="BV667">
        <v>124</v>
      </c>
      <c r="BW667">
        <v>0</v>
      </c>
      <c r="BX667">
        <v>0</v>
      </c>
      <c r="BY667">
        <v>0</v>
      </c>
      <c r="BZ667">
        <v>0</v>
      </c>
      <c r="CA667" t="s">
        <v>83</v>
      </c>
      <c r="CB667" t="s">
        <v>83</v>
      </c>
      <c r="CC667" t="s">
        <v>83</v>
      </c>
      <c r="CD667">
        <v>0</v>
      </c>
      <c r="CE667">
        <v>11</v>
      </c>
      <c r="CF667">
        <v>2006</v>
      </c>
      <c r="CG667" t="str">
        <f t="shared" si="76"/>
        <v>11/2006</v>
      </c>
      <c r="CH667" t="s">
        <v>110</v>
      </c>
      <c r="CI667" t="s">
        <v>111</v>
      </c>
      <c r="CJ667" s="1">
        <v>230500</v>
      </c>
    </row>
    <row r="668" spans="1:88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 t="str">
        <f t="shared" si="72"/>
        <v>60's</v>
      </c>
      <c r="V668">
        <v>1979</v>
      </c>
      <c r="W668">
        <f t="shared" si="70"/>
        <v>14</v>
      </c>
      <c r="X668" t="str">
        <f t="shared" si="71"/>
        <v>Y</v>
      </c>
      <c r="Y668" t="str">
        <f t="shared" si="73"/>
        <v>N</v>
      </c>
      <c r="Z668" t="str">
        <f t="shared" si="74"/>
        <v>N</v>
      </c>
      <c r="AA668" t="str">
        <f t="shared" si="75"/>
        <v>N</v>
      </c>
      <c r="AB668" t="s">
        <v>214</v>
      </c>
      <c r="AC668" t="s">
        <v>242</v>
      </c>
      <c r="AD668" t="s">
        <v>161</v>
      </c>
      <c r="AE668" t="s">
        <v>161</v>
      </c>
      <c r="AF668" t="s">
        <v>207</v>
      </c>
      <c r="AG668">
        <v>113</v>
      </c>
      <c r="AH668" t="s">
        <v>98</v>
      </c>
      <c r="AI668" t="s">
        <v>97</v>
      </c>
      <c r="AJ668" t="s">
        <v>118</v>
      </c>
      <c r="AK668" t="s">
        <v>97</v>
      </c>
      <c r="AL668" t="s">
        <v>98</v>
      </c>
      <c r="AM668" t="s">
        <v>100</v>
      </c>
      <c r="AN668" t="s">
        <v>172</v>
      </c>
      <c r="AO668">
        <v>187</v>
      </c>
      <c r="AP668" t="s">
        <v>153</v>
      </c>
      <c r="AQ668">
        <v>723</v>
      </c>
      <c r="AR668">
        <v>111</v>
      </c>
      <c r="AS668">
        <v>1021</v>
      </c>
      <c r="AT668" t="s">
        <v>103</v>
      </c>
      <c r="AU668" t="s">
        <v>98</v>
      </c>
      <c r="AV668" t="s">
        <v>105</v>
      </c>
      <c r="AW668" t="s">
        <v>106</v>
      </c>
      <c r="AX668">
        <v>1465</v>
      </c>
      <c r="AY668">
        <v>915</v>
      </c>
      <c r="AZ668">
        <v>0</v>
      </c>
      <c r="BA668">
        <v>2380</v>
      </c>
      <c r="BB668">
        <v>0</v>
      </c>
      <c r="BC668">
        <v>0</v>
      </c>
      <c r="BD668">
        <v>2</v>
      </c>
      <c r="BE668">
        <v>1</v>
      </c>
      <c r="BF668">
        <v>3</v>
      </c>
      <c r="BG668">
        <v>1</v>
      </c>
      <c r="BH668" t="s">
        <v>98</v>
      </c>
      <c r="BI668">
        <v>7</v>
      </c>
      <c r="BJ668" t="s">
        <v>213</v>
      </c>
      <c r="BK668">
        <v>1</v>
      </c>
      <c r="BL668" t="s">
        <v>212</v>
      </c>
      <c r="BM668" t="s">
        <v>169</v>
      </c>
      <c r="BN668">
        <v>1965</v>
      </c>
      <c r="BO668" t="s">
        <v>102</v>
      </c>
      <c r="BP668">
        <v>2</v>
      </c>
      <c r="BQ668">
        <v>596</v>
      </c>
      <c r="BR668" t="s">
        <v>98</v>
      </c>
      <c r="BS668" t="s">
        <v>98</v>
      </c>
      <c r="BT668" t="s">
        <v>105</v>
      </c>
      <c r="BU668">
        <v>0</v>
      </c>
      <c r="BV668">
        <v>265</v>
      </c>
      <c r="BW668">
        <v>0</v>
      </c>
      <c r="BX668">
        <v>0</v>
      </c>
      <c r="BY668">
        <v>0</v>
      </c>
      <c r="BZ668">
        <v>0</v>
      </c>
      <c r="CA668" t="s">
        <v>83</v>
      </c>
      <c r="CB668" t="s">
        <v>83</v>
      </c>
      <c r="CC668" t="s">
        <v>83</v>
      </c>
      <c r="CD668">
        <v>0</v>
      </c>
      <c r="CE668">
        <v>8</v>
      </c>
      <c r="CF668">
        <v>2007</v>
      </c>
      <c r="CG668" t="str">
        <f t="shared" si="76"/>
        <v>8/2007</v>
      </c>
      <c r="CH668" t="s">
        <v>110</v>
      </c>
      <c r="CI668" t="s">
        <v>128</v>
      </c>
      <c r="CJ668" s="1">
        <v>129000</v>
      </c>
    </row>
    <row r="669" spans="1:88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 t="str">
        <f t="shared" si="72"/>
        <v>90's</v>
      </c>
      <c r="V669">
        <v>1998</v>
      </c>
      <c r="W669">
        <f t="shared" si="70"/>
        <v>4</v>
      </c>
      <c r="X669" t="str">
        <f t="shared" si="71"/>
        <v>Y</v>
      </c>
      <c r="Y669" t="str">
        <f t="shared" si="73"/>
        <v>N</v>
      </c>
      <c r="Z669" t="str">
        <f t="shared" si="74"/>
        <v>N</v>
      </c>
      <c r="AA669" t="str">
        <f t="shared" si="75"/>
        <v>Y</v>
      </c>
      <c r="AB669" t="s">
        <v>93</v>
      </c>
      <c r="AC669" t="s">
        <v>94</v>
      </c>
      <c r="AD669" t="s">
        <v>140</v>
      </c>
      <c r="AE669" t="s">
        <v>140</v>
      </c>
      <c r="AF669" t="s">
        <v>96</v>
      </c>
      <c r="AG669">
        <v>258</v>
      </c>
      <c r="AH669" t="s">
        <v>98</v>
      </c>
      <c r="AI669" t="s">
        <v>98</v>
      </c>
      <c r="AJ669" t="s">
        <v>99</v>
      </c>
      <c r="AK669" t="s">
        <v>97</v>
      </c>
      <c r="AL669" t="s">
        <v>98</v>
      </c>
      <c r="AM669" t="s">
        <v>100</v>
      </c>
      <c r="AN669" t="s">
        <v>101</v>
      </c>
      <c r="AO669">
        <v>1138</v>
      </c>
      <c r="AP669" t="s">
        <v>102</v>
      </c>
      <c r="AQ669">
        <v>0</v>
      </c>
      <c r="AR669">
        <v>270</v>
      </c>
      <c r="AS669">
        <v>1408</v>
      </c>
      <c r="AT669" t="s">
        <v>103</v>
      </c>
      <c r="AU669" t="s">
        <v>104</v>
      </c>
      <c r="AV669" t="s">
        <v>105</v>
      </c>
      <c r="AW669" t="s">
        <v>106</v>
      </c>
      <c r="AX669">
        <v>1679</v>
      </c>
      <c r="AY669">
        <v>0</v>
      </c>
      <c r="AZ669">
        <v>0</v>
      </c>
      <c r="BA669">
        <v>1679</v>
      </c>
      <c r="BB669">
        <v>1</v>
      </c>
      <c r="BC669">
        <v>0</v>
      </c>
      <c r="BD669">
        <v>2</v>
      </c>
      <c r="BE669">
        <v>0</v>
      </c>
      <c r="BF669">
        <v>3</v>
      </c>
      <c r="BG669">
        <v>1</v>
      </c>
      <c r="BH669" t="s">
        <v>97</v>
      </c>
      <c r="BI669">
        <v>7</v>
      </c>
      <c r="BJ669" t="s">
        <v>107</v>
      </c>
      <c r="BK669">
        <v>1</v>
      </c>
      <c r="BL669" t="s">
        <v>147</v>
      </c>
      <c r="BM669" t="s">
        <v>108</v>
      </c>
      <c r="BN669">
        <v>1994</v>
      </c>
      <c r="BO669" t="s">
        <v>109</v>
      </c>
      <c r="BP669">
        <v>2</v>
      </c>
      <c r="BQ669">
        <v>575</v>
      </c>
      <c r="BR669" t="s">
        <v>98</v>
      </c>
      <c r="BS669" t="s">
        <v>98</v>
      </c>
      <c r="BT669" t="s">
        <v>105</v>
      </c>
      <c r="BU669">
        <v>224</v>
      </c>
      <c r="BV669">
        <v>42</v>
      </c>
      <c r="BW669">
        <v>0</v>
      </c>
      <c r="BX669">
        <v>0</v>
      </c>
      <c r="BY669">
        <v>0</v>
      </c>
      <c r="BZ669">
        <v>0</v>
      </c>
      <c r="CA669" t="s">
        <v>83</v>
      </c>
      <c r="CB669" t="s">
        <v>83</v>
      </c>
      <c r="CC669" t="s">
        <v>83</v>
      </c>
      <c r="CD669">
        <v>0</v>
      </c>
      <c r="CE669">
        <v>10</v>
      </c>
      <c r="CF669">
        <v>2008</v>
      </c>
      <c r="CG669" t="str">
        <f t="shared" si="76"/>
        <v>10/2008</v>
      </c>
      <c r="CH669" t="s">
        <v>110</v>
      </c>
      <c r="CI669" t="s">
        <v>111</v>
      </c>
      <c r="CJ669" s="1">
        <v>193500</v>
      </c>
    </row>
    <row r="670" spans="1:88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 t="str">
        <f t="shared" si="72"/>
        <v>50's</v>
      </c>
      <c r="V670">
        <v>1987</v>
      </c>
      <c r="W670">
        <f t="shared" si="70"/>
        <v>31</v>
      </c>
      <c r="X670" t="str">
        <f t="shared" si="71"/>
        <v>Y</v>
      </c>
      <c r="Y670" t="str">
        <f t="shared" si="73"/>
        <v>N</v>
      </c>
      <c r="Z670" t="str">
        <f t="shared" si="74"/>
        <v>N</v>
      </c>
      <c r="AA670" t="str">
        <f t="shared" si="75"/>
        <v>N</v>
      </c>
      <c r="AB670" t="s">
        <v>93</v>
      </c>
      <c r="AC670" t="s">
        <v>94</v>
      </c>
      <c r="AD670" t="s">
        <v>180</v>
      </c>
      <c r="AE670" t="s">
        <v>124</v>
      </c>
      <c r="AF670" t="s">
        <v>117</v>
      </c>
      <c r="AG670">
        <v>0</v>
      </c>
      <c r="AH670" t="s">
        <v>98</v>
      </c>
      <c r="AI670" t="s">
        <v>98</v>
      </c>
      <c r="AJ670" t="s">
        <v>118</v>
      </c>
      <c r="AK670" t="s">
        <v>98</v>
      </c>
      <c r="AL670" t="s">
        <v>98</v>
      </c>
      <c r="AM670" t="s">
        <v>100</v>
      </c>
      <c r="AN670" t="s">
        <v>153</v>
      </c>
      <c r="AO670">
        <v>988</v>
      </c>
      <c r="AP670" t="s">
        <v>102</v>
      </c>
      <c r="AQ670">
        <v>0</v>
      </c>
      <c r="AR670">
        <v>200</v>
      </c>
      <c r="AS670">
        <v>1188</v>
      </c>
      <c r="AT670" t="s">
        <v>103</v>
      </c>
      <c r="AU670" t="s">
        <v>97</v>
      </c>
      <c r="AV670" t="s">
        <v>105</v>
      </c>
      <c r="AW670" t="s">
        <v>106</v>
      </c>
      <c r="AX670">
        <v>1437</v>
      </c>
      <c r="AY670">
        <v>0</v>
      </c>
      <c r="AZ670">
        <v>0</v>
      </c>
      <c r="BA670">
        <v>1437</v>
      </c>
      <c r="BB670">
        <v>1</v>
      </c>
      <c r="BC670">
        <v>0</v>
      </c>
      <c r="BD670">
        <v>1</v>
      </c>
      <c r="BE670">
        <v>1</v>
      </c>
      <c r="BF670">
        <v>3</v>
      </c>
      <c r="BG670">
        <v>1</v>
      </c>
      <c r="BH670" t="s">
        <v>98</v>
      </c>
      <c r="BI670">
        <v>6</v>
      </c>
      <c r="BJ670" t="s">
        <v>224</v>
      </c>
      <c r="BK670">
        <v>1</v>
      </c>
      <c r="BL670" t="s">
        <v>98</v>
      </c>
      <c r="BM670" t="s">
        <v>127</v>
      </c>
      <c r="BN670">
        <v>1999</v>
      </c>
      <c r="BO670" t="s">
        <v>102</v>
      </c>
      <c r="BP670">
        <v>2</v>
      </c>
      <c r="BQ670">
        <v>576</v>
      </c>
      <c r="BR670" t="s">
        <v>98</v>
      </c>
      <c r="BS670" t="s">
        <v>98</v>
      </c>
      <c r="BT670" t="s">
        <v>105</v>
      </c>
      <c r="BU670">
        <v>304</v>
      </c>
      <c r="BV670">
        <v>0</v>
      </c>
      <c r="BW670">
        <v>0</v>
      </c>
      <c r="BX670">
        <v>0</v>
      </c>
      <c r="BY670">
        <v>0</v>
      </c>
      <c r="BZ670">
        <v>0</v>
      </c>
      <c r="CA670" t="s">
        <v>83</v>
      </c>
      <c r="CB670" t="s">
        <v>83</v>
      </c>
      <c r="CC670" t="s">
        <v>83</v>
      </c>
      <c r="CD670">
        <v>0</v>
      </c>
      <c r="CE670">
        <v>11</v>
      </c>
      <c r="CF670">
        <v>2006</v>
      </c>
      <c r="CG670" t="str">
        <f t="shared" si="76"/>
        <v>11/2006</v>
      </c>
      <c r="CH670" t="s">
        <v>110</v>
      </c>
      <c r="CI670" t="s">
        <v>111</v>
      </c>
      <c r="CJ670" s="1">
        <v>168000</v>
      </c>
    </row>
    <row r="671" spans="1:88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 t="str">
        <f t="shared" si="72"/>
        <v>20's</v>
      </c>
      <c r="V671">
        <v>1950</v>
      </c>
      <c r="W671">
        <f t="shared" si="70"/>
        <v>28</v>
      </c>
      <c r="X671" t="str">
        <f t="shared" si="71"/>
        <v>Y</v>
      </c>
      <c r="Y671" t="str">
        <f t="shared" si="73"/>
        <v>N</v>
      </c>
      <c r="Z671" t="str">
        <f t="shared" si="74"/>
        <v>N</v>
      </c>
      <c r="AA671" t="str">
        <f t="shared" si="75"/>
        <v>N</v>
      </c>
      <c r="AB671" t="s">
        <v>93</v>
      </c>
      <c r="AC671" t="s">
        <v>94</v>
      </c>
      <c r="AD671" t="s">
        <v>116</v>
      </c>
      <c r="AE671" t="s">
        <v>116</v>
      </c>
      <c r="AF671" t="s">
        <v>117</v>
      </c>
      <c r="AG671">
        <v>0</v>
      </c>
      <c r="AH671" t="s">
        <v>98</v>
      </c>
      <c r="AI671" t="s">
        <v>98</v>
      </c>
      <c r="AJ671" t="s">
        <v>126</v>
      </c>
      <c r="AK671" t="s">
        <v>147</v>
      </c>
      <c r="AL671" t="s">
        <v>98</v>
      </c>
      <c r="AM671" t="s">
        <v>100</v>
      </c>
      <c r="AN671" t="s">
        <v>102</v>
      </c>
      <c r="AO671">
        <v>0</v>
      </c>
      <c r="AP671" t="s">
        <v>102</v>
      </c>
      <c r="AQ671">
        <v>0</v>
      </c>
      <c r="AR671">
        <v>700</v>
      </c>
      <c r="AS671">
        <v>700</v>
      </c>
      <c r="AT671" t="s">
        <v>103</v>
      </c>
      <c r="AU671" t="s">
        <v>104</v>
      </c>
      <c r="AV671" t="s">
        <v>105</v>
      </c>
      <c r="AW671" t="s">
        <v>106</v>
      </c>
      <c r="AX671">
        <v>1180</v>
      </c>
      <c r="AY671">
        <v>0</v>
      </c>
      <c r="AZ671">
        <v>0</v>
      </c>
      <c r="BA671">
        <v>1180</v>
      </c>
      <c r="BB671">
        <v>0</v>
      </c>
      <c r="BC671">
        <v>0</v>
      </c>
      <c r="BD671">
        <v>1</v>
      </c>
      <c r="BE671">
        <v>0</v>
      </c>
      <c r="BF671">
        <v>2</v>
      </c>
      <c r="BG671">
        <v>1</v>
      </c>
      <c r="BH671" t="s">
        <v>147</v>
      </c>
      <c r="BI671">
        <v>5</v>
      </c>
      <c r="BJ671" t="s">
        <v>107</v>
      </c>
      <c r="BK671">
        <v>1</v>
      </c>
      <c r="BL671" t="s">
        <v>97</v>
      </c>
      <c r="BM671" t="s">
        <v>127</v>
      </c>
      <c r="BN671">
        <v>1922</v>
      </c>
      <c r="BO671" t="s">
        <v>102</v>
      </c>
      <c r="BP671">
        <v>1</v>
      </c>
      <c r="BQ671">
        <v>252</v>
      </c>
      <c r="BR671" t="s">
        <v>98</v>
      </c>
      <c r="BS671" t="s">
        <v>147</v>
      </c>
      <c r="BT671" t="s">
        <v>105</v>
      </c>
      <c r="BU671">
        <v>0</v>
      </c>
      <c r="BV671">
        <v>0</v>
      </c>
      <c r="BW671">
        <v>67</v>
      </c>
      <c r="BX671">
        <v>0</v>
      </c>
      <c r="BY671">
        <v>0</v>
      </c>
      <c r="BZ671">
        <v>0</v>
      </c>
      <c r="CA671" t="s">
        <v>83</v>
      </c>
      <c r="CB671" t="s">
        <v>83</v>
      </c>
      <c r="CC671" t="s">
        <v>83</v>
      </c>
      <c r="CD671">
        <v>0</v>
      </c>
      <c r="CE671">
        <v>7</v>
      </c>
      <c r="CF671">
        <v>2006</v>
      </c>
      <c r="CG671" t="str">
        <f t="shared" si="76"/>
        <v>7/2006</v>
      </c>
      <c r="CH671" t="s">
        <v>110</v>
      </c>
      <c r="CI671" t="s">
        <v>111</v>
      </c>
      <c r="CJ671" s="1">
        <v>137500</v>
      </c>
    </row>
    <row r="672" spans="1:88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 t="str">
        <f t="shared" si="72"/>
        <v>2000's</v>
      </c>
      <c r="V672">
        <v>2005</v>
      </c>
      <c r="W672">
        <f t="shared" si="70"/>
        <v>0</v>
      </c>
      <c r="X672" t="str">
        <f t="shared" si="71"/>
        <v>N</v>
      </c>
      <c r="Y672" t="str">
        <f t="shared" si="73"/>
        <v>Y</v>
      </c>
      <c r="Z672" t="str">
        <f t="shared" si="74"/>
        <v>Y</v>
      </c>
      <c r="AA672" t="str">
        <f t="shared" si="75"/>
        <v>Y</v>
      </c>
      <c r="AB672" t="s">
        <v>93</v>
      </c>
      <c r="AC672" t="s">
        <v>94</v>
      </c>
      <c r="AD672" t="s">
        <v>95</v>
      </c>
      <c r="AE672" t="s">
        <v>95</v>
      </c>
      <c r="AF672" t="s">
        <v>117</v>
      </c>
      <c r="AG672">
        <v>0</v>
      </c>
      <c r="AH672" t="s">
        <v>97</v>
      </c>
      <c r="AI672" t="s">
        <v>98</v>
      </c>
      <c r="AJ672" t="s">
        <v>99</v>
      </c>
      <c r="AK672" t="s">
        <v>97</v>
      </c>
      <c r="AL672" t="s">
        <v>98</v>
      </c>
      <c r="AM672" t="s">
        <v>100</v>
      </c>
      <c r="AN672" t="s">
        <v>101</v>
      </c>
      <c r="AO672">
        <v>193</v>
      </c>
      <c r="AP672" t="s">
        <v>102</v>
      </c>
      <c r="AQ672">
        <v>0</v>
      </c>
      <c r="AR672">
        <v>545</v>
      </c>
      <c r="AS672">
        <v>738</v>
      </c>
      <c r="AT672" t="s">
        <v>103</v>
      </c>
      <c r="AU672" t="s">
        <v>104</v>
      </c>
      <c r="AV672" t="s">
        <v>105</v>
      </c>
      <c r="AW672" t="s">
        <v>106</v>
      </c>
      <c r="AX672">
        <v>738</v>
      </c>
      <c r="AY672">
        <v>738</v>
      </c>
      <c r="AZ672">
        <v>0</v>
      </c>
      <c r="BA672">
        <v>1476</v>
      </c>
      <c r="BB672">
        <v>1</v>
      </c>
      <c r="BC672">
        <v>0</v>
      </c>
      <c r="BD672">
        <v>2</v>
      </c>
      <c r="BE672">
        <v>1</v>
      </c>
      <c r="BF672">
        <v>3</v>
      </c>
      <c r="BG672">
        <v>1</v>
      </c>
      <c r="BH672" t="s">
        <v>97</v>
      </c>
      <c r="BI672">
        <v>7</v>
      </c>
      <c r="BJ672" t="s">
        <v>107</v>
      </c>
      <c r="BK672">
        <v>0</v>
      </c>
      <c r="BL672" t="s">
        <v>83</v>
      </c>
      <c r="BM672" t="s">
        <v>108</v>
      </c>
      <c r="BN672">
        <v>2005</v>
      </c>
      <c r="BO672" t="s">
        <v>157</v>
      </c>
      <c r="BP672">
        <v>2</v>
      </c>
      <c r="BQ672">
        <v>540</v>
      </c>
      <c r="BR672" t="s">
        <v>98</v>
      </c>
      <c r="BS672" t="s">
        <v>98</v>
      </c>
      <c r="BT672" t="s">
        <v>105</v>
      </c>
      <c r="BU672">
        <v>100</v>
      </c>
      <c r="BV672">
        <v>35</v>
      </c>
      <c r="BW672">
        <v>0</v>
      </c>
      <c r="BX672">
        <v>0</v>
      </c>
      <c r="BY672">
        <v>0</v>
      </c>
      <c r="BZ672">
        <v>0</v>
      </c>
      <c r="CA672" t="s">
        <v>83</v>
      </c>
      <c r="CB672" t="s">
        <v>83</v>
      </c>
      <c r="CC672" t="s">
        <v>83</v>
      </c>
      <c r="CD672">
        <v>0</v>
      </c>
      <c r="CE672">
        <v>2</v>
      </c>
      <c r="CF672">
        <v>2009</v>
      </c>
      <c r="CG672" t="str">
        <f t="shared" si="76"/>
        <v>2/2009</v>
      </c>
      <c r="CH672" t="s">
        <v>110</v>
      </c>
      <c r="CI672" t="s">
        <v>111</v>
      </c>
      <c r="CJ672" s="1">
        <v>173500</v>
      </c>
    </row>
    <row r="673" spans="1:88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 t="str">
        <f t="shared" si="72"/>
        <v>20's</v>
      </c>
      <c r="V673">
        <v>1950</v>
      </c>
      <c r="W673">
        <f t="shared" si="70"/>
        <v>25</v>
      </c>
      <c r="X673" t="str">
        <f t="shared" si="71"/>
        <v>Y</v>
      </c>
      <c r="Y673" t="str">
        <f t="shared" si="73"/>
        <v>N</v>
      </c>
      <c r="Z673" t="str">
        <f t="shared" si="74"/>
        <v>N</v>
      </c>
      <c r="AA673" t="str">
        <f t="shared" si="75"/>
        <v>N</v>
      </c>
      <c r="AB673" t="s">
        <v>184</v>
      </c>
      <c r="AC673" t="s">
        <v>94</v>
      </c>
      <c r="AD673" t="s">
        <v>124</v>
      </c>
      <c r="AE673" t="s">
        <v>124</v>
      </c>
      <c r="AF673" t="s">
        <v>117</v>
      </c>
      <c r="AG673">
        <v>0</v>
      </c>
      <c r="AH673" t="s">
        <v>98</v>
      </c>
      <c r="AI673" t="s">
        <v>97</v>
      </c>
      <c r="AJ673" t="s">
        <v>126</v>
      </c>
      <c r="AK673" t="s">
        <v>98</v>
      </c>
      <c r="AL673" t="s">
        <v>98</v>
      </c>
      <c r="AM673" t="s">
        <v>100</v>
      </c>
      <c r="AN673" t="s">
        <v>141</v>
      </c>
      <c r="AO673">
        <v>551</v>
      </c>
      <c r="AP673" t="s">
        <v>102</v>
      </c>
      <c r="AQ673">
        <v>0</v>
      </c>
      <c r="AR673">
        <v>121</v>
      </c>
      <c r="AS673">
        <v>672</v>
      </c>
      <c r="AT673" t="s">
        <v>103</v>
      </c>
      <c r="AU673" t="s">
        <v>98</v>
      </c>
      <c r="AV673" t="s">
        <v>177</v>
      </c>
      <c r="AW673" t="s">
        <v>106</v>
      </c>
      <c r="AX673">
        <v>697</v>
      </c>
      <c r="AY673">
        <v>672</v>
      </c>
      <c r="AZ673">
        <v>0</v>
      </c>
      <c r="BA673">
        <v>1369</v>
      </c>
      <c r="BB673">
        <v>1</v>
      </c>
      <c r="BC673">
        <v>0</v>
      </c>
      <c r="BD673">
        <v>2</v>
      </c>
      <c r="BE673">
        <v>0</v>
      </c>
      <c r="BF673">
        <v>3</v>
      </c>
      <c r="BG673">
        <v>1</v>
      </c>
      <c r="BH673" t="s">
        <v>98</v>
      </c>
      <c r="BI673">
        <v>6</v>
      </c>
      <c r="BJ673" t="s">
        <v>107</v>
      </c>
      <c r="BK673">
        <v>0</v>
      </c>
      <c r="BL673" t="s">
        <v>83</v>
      </c>
      <c r="BM673" t="s">
        <v>127</v>
      </c>
      <c r="BN673">
        <v>1930</v>
      </c>
      <c r="BO673" t="s">
        <v>102</v>
      </c>
      <c r="BP673">
        <v>1</v>
      </c>
      <c r="BQ673">
        <v>300</v>
      </c>
      <c r="BR673" t="s">
        <v>98</v>
      </c>
      <c r="BS673" t="s">
        <v>98</v>
      </c>
      <c r="BT673" t="s">
        <v>105</v>
      </c>
      <c r="BU673">
        <v>147</v>
      </c>
      <c r="BV673">
        <v>0</v>
      </c>
      <c r="BW673">
        <v>0</v>
      </c>
      <c r="BX673">
        <v>0</v>
      </c>
      <c r="BY673">
        <v>0</v>
      </c>
      <c r="BZ673">
        <v>0</v>
      </c>
      <c r="CA673" t="s">
        <v>83</v>
      </c>
      <c r="CB673" t="s">
        <v>83</v>
      </c>
      <c r="CC673" t="s">
        <v>83</v>
      </c>
      <c r="CD673">
        <v>0</v>
      </c>
      <c r="CE673">
        <v>7</v>
      </c>
      <c r="CF673">
        <v>2009</v>
      </c>
      <c r="CG673" t="str">
        <f t="shared" si="76"/>
        <v>7/2009</v>
      </c>
      <c r="CH673" t="s">
        <v>110</v>
      </c>
      <c r="CI673" t="s">
        <v>111</v>
      </c>
      <c r="CJ673" s="1">
        <v>103600</v>
      </c>
    </row>
    <row r="674" spans="1:88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 t="str">
        <f t="shared" si="72"/>
        <v>70's</v>
      </c>
      <c r="V674">
        <v>1977</v>
      </c>
      <c r="W674">
        <f t="shared" si="70"/>
        <v>0</v>
      </c>
      <c r="X674" t="str">
        <f t="shared" si="71"/>
        <v>N</v>
      </c>
      <c r="Y674" t="str">
        <f t="shared" si="73"/>
        <v>N</v>
      </c>
      <c r="Z674" t="str">
        <f t="shared" si="74"/>
        <v>N</v>
      </c>
      <c r="AA674" t="str">
        <f t="shared" si="75"/>
        <v>N</v>
      </c>
      <c r="AB674" t="s">
        <v>93</v>
      </c>
      <c r="AC674" t="s">
        <v>94</v>
      </c>
      <c r="AD674" t="s">
        <v>161</v>
      </c>
      <c r="AE674" t="s">
        <v>161</v>
      </c>
      <c r="AF674" t="s">
        <v>117</v>
      </c>
      <c r="AG674">
        <v>0</v>
      </c>
      <c r="AH674" t="s">
        <v>97</v>
      </c>
      <c r="AI674" t="s">
        <v>98</v>
      </c>
      <c r="AJ674" t="s">
        <v>118</v>
      </c>
      <c r="AK674" t="s">
        <v>97</v>
      </c>
      <c r="AL674" t="s">
        <v>98</v>
      </c>
      <c r="AM674" t="s">
        <v>100</v>
      </c>
      <c r="AN674" t="s">
        <v>119</v>
      </c>
      <c r="AO674">
        <v>767</v>
      </c>
      <c r="AP674" t="s">
        <v>102</v>
      </c>
      <c r="AQ674">
        <v>0</v>
      </c>
      <c r="AR674">
        <v>441</v>
      </c>
      <c r="AS674">
        <v>1208</v>
      </c>
      <c r="AT674" t="s">
        <v>103</v>
      </c>
      <c r="AU674" t="s">
        <v>98</v>
      </c>
      <c r="AV674" t="s">
        <v>105</v>
      </c>
      <c r="AW674" t="s">
        <v>106</v>
      </c>
      <c r="AX674">
        <v>1208</v>
      </c>
      <c r="AY674">
        <v>0</v>
      </c>
      <c r="AZ674">
        <v>0</v>
      </c>
      <c r="BA674">
        <v>1208</v>
      </c>
      <c r="BB674">
        <v>1</v>
      </c>
      <c r="BC674">
        <v>0</v>
      </c>
      <c r="BD674">
        <v>1</v>
      </c>
      <c r="BE674">
        <v>1</v>
      </c>
      <c r="BF674">
        <v>3</v>
      </c>
      <c r="BG674">
        <v>1</v>
      </c>
      <c r="BH674" t="s">
        <v>98</v>
      </c>
      <c r="BI674">
        <v>6</v>
      </c>
      <c r="BJ674" t="s">
        <v>107</v>
      </c>
      <c r="BK674">
        <v>1</v>
      </c>
      <c r="BL674" t="s">
        <v>98</v>
      </c>
      <c r="BM674" t="s">
        <v>108</v>
      </c>
      <c r="BN674">
        <v>1977</v>
      </c>
      <c r="BO674" t="s">
        <v>109</v>
      </c>
      <c r="BP674">
        <v>2</v>
      </c>
      <c r="BQ674">
        <v>546</v>
      </c>
      <c r="BR674" t="s">
        <v>98</v>
      </c>
      <c r="BS674" t="s">
        <v>98</v>
      </c>
      <c r="BT674" t="s">
        <v>105</v>
      </c>
      <c r="BU674">
        <v>198</v>
      </c>
      <c r="BV674">
        <v>42</v>
      </c>
      <c r="BW674">
        <v>0</v>
      </c>
      <c r="BX674">
        <v>0</v>
      </c>
      <c r="BY674">
        <v>0</v>
      </c>
      <c r="BZ674">
        <v>0</v>
      </c>
      <c r="CA674" t="s">
        <v>83</v>
      </c>
      <c r="CB674" t="s">
        <v>83</v>
      </c>
      <c r="CC674" t="s">
        <v>83</v>
      </c>
      <c r="CD674">
        <v>0</v>
      </c>
      <c r="CE674">
        <v>6</v>
      </c>
      <c r="CF674">
        <v>2006</v>
      </c>
      <c r="CG674" t="str">
        <f t="shared" si="76"/>
        <v>6/2006</v>
      </c>
      <c r="CH674" t="s">
        <v>110</v>
      </c>
      <c r="CI674" t="s">
        <v>111</v>
      </c>
      <c r="CJ674" s="1">
        <v>165000</v>
      </c>
    </row>
    <row r="675" spans="1:88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 t="str">
        <f t="shared" si="72"/>
        <v>50's</v>
      </c>
      <c r="V675">
        <v>2004</v>
      </c>
      <c r="W675">
        <f t="shared" si="70"/>
        <v>47</v>
      </c>
      <c r="X675" t="str">
        <f t="shared" si="71"/>
        <v>Y</v>
      </c>
      <c r="Y675" t="str">
        <f t="shared" si="73"/>
        <v>N</v>
      </c>
      <c r="Z675" t="str">
        <f t="shared" si="74"/>
        <v>Y</v>
      </c>
      <c r="AA675" t="str">
        <f t="shared" si="75"/>
        <v>Y</v>
      </c>
      <c r="AB675" t="s">
        <v>152</v>
      </c>
      <c r="AC675" t="s">
        <v>94</v>
      </c>
      <c r="AD675" t="s">
        <v>180</v>
      </c>
      <c r="AE675" t="s">
        <v>181</v>
      </c>
      <c r="AF675" t="s">
        <v>96</v>
      </c>
      <c r="AG675">
        <v>106</v>
      </c>
      <c r="AH675" t="s">
        <v>98</v>
      </c>
      <c r="AI675" t="s">
        <v>98</v>
      </c>
      <c r="AJ675" t="s">
        <v>99</v>
      </c>
      <c r="AK675" t="s">
        <v>98</v>
      </c>
      <c r="AL675" t="s">
        <v>98</v>
      </c>
      <c r="AM675" t="s">
        <v>100</v>
      </c>
      <c r="AN675" t="s">
        <v>101</v>
      </c>
      <c r="AO675">
        <v>1186</v>
      </c>
      <c r="AP675" t="s">
        <v>102</v>
      </c>
      <c r="AQ675">
        <v>0</v>
      </c>
      <c r="AR675">
        <v>291</v>
      </c>
      <c r="AS675">
        <v>1477</v>
      </c>
      <c r="AT675" t="s">
        <v>103</v>
      </c>
      <c r="AU675" t="s">
        <v>104</v>
      </c>
      <c r="AV675" t="s">
        <v>105</v>
      </c>
      <c r="AW675" t="s">
        <v>106</v>
      </c>
      <c r="AX675">
        <v>1839</v>
      </c>
      <c r="AY675">
        <v>0</v>
      </c>
      <c r="AZ675">
        <v>0</v>
      </c>
      <c r="BA675">
        <v>1839</v>
      </c>
      <c r="BB675">
        <v>1</v>
      </c>
      <c r="BC675">
        <v>0</v>
      </c>
      <c r="BD675">
        <v>2</v>
      </c>
      <c r="BE675">
        <v>0</v>
      </c>
      <c r="BF675">
        <v>3</v>
      </c>
      <c r="BG675">
        <v>1</v>
      </c>
      <c r="BH675" t="s">
        <v>97</v>
      </c>
      <c r="BI675">
        <v>7</v>
      </c>
      <c r="BJ675" t="s">
        <v>107</v>
      </c>
      <c r="BK675">
        <v>2</v>
      </c>
      <c r="BL675" t="s">
        <v>98</v>
      </c>
      <c r="BM675" t="s">
        <v>108</v>
      </c>
      <c r="BN675">
        <v>1957</v>
      </c>
      <c r="BO675" t="s">
        <v>157</v>
      </c>
      <c r="BP675">
        <v>2</v>
      </c>
      <c r="BQ675">
        <v>416</v>
      </c>
      <c r="BR675" t="s">
        <v>98</v>
      </c>
      <c r="BS675" t="s">
        <v>98</v>
      </c>
      <c r="BT675" t="s">
        <v>105</v>
      </c>
      <c r="BU675">
        <v>0</v>
      </c>
      <c r="BV675">
        <v>87</v>
      </c>
      <c r="BW675">
        <v>0</v>
      </c>
      <c r="BX675">
        <v>0</v>
      </c>
      <c r="BY675">
        <v>200</v>
      </c>
      <c r="BZ675">
        <v>0</v>
      </c>
      <c r="CA675" t="s">
        <v>83</v>
      </c>
      <c r="CB675" t="s">
        <v>83</v>
      </c>
      <c r="CC675" t="s">
        <v>83</v>
      </c>
      <c r="CD675">
        <v>0</v>
      </c>
      <c r="CE675">
        <v>6</v>
      </c>
      <c r="CF675">
        <v>2007</v>
      </c>
      <c r="CG675" t="str">
        <f t="shared" si="76"/>
        <v>6/2007</v>
      </c>
      <c r="CH675" t="s">
        <v>110</v>
      </c>
      <c r="CI675" t="s">
        <v>111</v>
      </c>
      <c r="CJ675" s="1">
        <v>257500</v>
      </c>
    </row>
    <row r="676" spans="1:88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 t="str">
        <f t="shared" si="72"/>
        <v>60's</v>
      </c>
      <c r="V676">
        <v>1965</v>
      </c>
      <c r="W676">
        <f t="shared" si="70"/>
        <v>0</v>
      </c>
      <c r="X676" t="str">
        <f t="shared" si="71"/>
        <v>N</v>
      </c>
      <c r="Y676" t="str">
        <f t="shared" si="73"/>
        <v>N</v>
      </c>
      <c r="Z676" t="str">
        <f t="shared" si="74"/>
        <v>N</v>
      </c>
      <c r="AA676" t="str">
        <f t="shared" si="75"/>
        <v>N</v>
      </c>
      <c r="AB676" t="s">
        <v>93</v>
      </c>
      <c r="AC676" t="s">
        <v>94</v>
      </c>
      <c r="AD676" t="s">
        <v>140</v>
      </c>
      <c r="AE676" t="s">
        <v>140</v>
      </c>
      <c r="AF676" t="s">
        <v>117</v>
      </c>
      <c r="AG676">
        <v>0</v>
      </c>
      <c r="AH676" t="s">
        <v>98</v>
      </c>
      <c r="AI676" t="s">
        <v>98</v>
      </c>
      <c r="AJ676" t="s">
        <v>118</v>
      </c>
      <c r="AK676" t="s">
        <v>98</v>
      </c>
      <c r="AL676" t="s">
        <v>98</v>
      </c>
      <c r="AM676" t="s">
        <v>100</v>
      </c>
      <c r="AN676" t="s">
        <v>153</v>
      </c>
      <c r="AO676">
        <v>892</v>
      </c>
      <c r="AP676" t="s">
        <v>102</v>
      </c>
      <c r="AQ676">
        <v>0</v>
      </c>
      <c r="AR676">
        <v>244</v>
      </c>
      <c r="AS676">
        <v>1136</v>
      </c>
      <c r="AT676" t="s">
        <v>103</v>
      </c>
      <c r="AU676" t="s">
        <v>98</v>
      </c>
      <c r="AV676" t="s">
        <v>105</v>
      </c>
      <c r="AW676" t="s">
        <v>106</v>
      </c>
      <c r="AX676">
        <v>1136</v>
      </c>
      <c r="AY676">
        <v>0</v>
      </c>
      <c r="AZ676">
        <v>0</v>
      </c>
      <c r="BA676">
        <v>1136</v>
      </c>
      <c r="BB676">
        <v>1</v>
      </c>
      <c r="BC676">
        <v>0</v>
      </c>
      <c r="BD676">
        <v>1</v>
      </c>
      <c r="BE676">
        <v>0</v>
      </c>
      <c r="BF676">
        <v>3</v>
      </c>
      <c r="BG676">
        <v>1</v>
      </c>
      <c r="BH676" t="s">
        <v>98</v>
      </c>
      <c r="BI676">
        <v>5</v>
      </c>
      <c r="BJ676" t="s">
        <v>107</v>
      </c>
      <c r="BK676">
        <v>1</v>
      </c>
      <c r="BL676" t="s">
        <v>97</v>
      </c>
      <c r="BM676" t="s">
        <v>108</v>
      </c>
      <c r="BN676">
        <v>1965</v>
      </c>
      <c r="BO676" t="s">
        <v>109</v>
      </c>
      <c r="BP676">
        <v>1</v>
      </c>
      <c r="BQ676">
        <v>384</v>
      </c>
      <c r="BR676" t="s">
        <v>98</v>
      </c>
      <c r="BS676" t="s">
        <v>98</v>
      </c>
      <c r="BT676" t="s">
        <v>105</v>
      </c>
      <c r="BU676">
        <v>426</v>
      </c>
      <c r="BV676">
        <v>0</v>
      </c>
      <c r="BW676">
        <v>0</v>
      </c>
      <c r="BX676">
        <v>0</v>
      </c>
      <c r="BY676">
        <v>0</v>
      </c>
      <c r="BZ676">
        <v>0</v>
      </c>
      <c r="CA676" t="s">
        <v>83</v>
      </c>
      <c r="CB676" t="s">
        <v>83</v>
      </c>
      <c r="CC676" t="s">
        <v>83</v>
      </c>
      <c r="CD676">
        <v>0</v>
      </c>
      <c r="CE676">
        <v>7</v>
      </c>
      <c r="CF676">
        <v>2008</v>
      </c>
      <c r="CG676" t="str">
        <f t="shared" si="76"/>
        <v>7/2008</v>
      </c>
      <c r="CH676" t="s">
        <v>110</v>
      </c>
      <c r="CI676" t="s">
        <v>111</v>
      </c>
      <c r="CJ676" s="1">
        <v>140000</v>
      </c>
    </row>
    <row r="677" spans="1:88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 t="str">
        <f t="shared" si="72"/>
        <v>70's</v>
      </c>
      <c r="V677">
        <v>1978</v>
      </c>
      <c r="W677">
        <f t="shared" si="70"/>
        <v>0</v>
      </c>
      <c r="X677" t="str">
        <f t="shared" si="71"/>
        <v>N</v>
      </c>
      <c r="Y677" t="str">
        <f t="shared" si="73"/>
        <v>N</v>
      </c>
      <c r="Z677" t="str">
        <f t="shared" si="74"/>
        <v>N</v>
      </c>
      <c r="AA677" t="str">
        <f t="shared" si="75"/>
        <v>N</v>
      </c>
      <c r="AB677" t="s">
        <v>93</v>
      </c>
      <c r="AC677" t="s">
        <v>94</v>
      </c>
      <c r="AD677" t="s">
        <v>161</v>
      </c>
      <c r="AE677" t="s">
        <v>226</v>
      </c>
      <c r="AF677" t="s">
        <v>117</v>
      </c>
      <c r="AG677">
        <v>0</v>
      </c>
      <c r="AH677" t="s">
        <v>98</v>
      </c>
      <c r="AI677" t="s">
        <v>98</v>
      </c>
      <c r="AJ677" t="s">
        <v>118</v>
      </c>
      <c r="AK677" t="s">
        <v>98</v>
      </c>
      <c r="AL677" t="s">
        <v>98</v>
      </c>
      <c r="AM677" t="s">
        <v>100</v>
      </c>
      <c r="AN677" t="s">
        <v>119</v>
      </c>
      <c r="AO677">
        <v>311</v>
      </c>
      <c r="AP677" t="s">
        <v>102</v>
      </c>
      <c r="AQ677">
        <v>0</v>
      </c>
      <c r="AR677">
        <v>544</v>
      </c>
      <c r="AS677">
        <v>855</v>
      </c>
      <c r="AT677" t="s">
        <v>103</v>
      </c>
      <c r="AU677" t="s">
        <v>98</v>
      </c>
      <c r="AV677" t="s">
        <v>105</v>
      </c>
      <c r="AW677" t="s">
        <v>106</v>
      </c>
      <c r="AX677">
        <v>855</v>
      </c>
      <c r="AY677">
        <v>586</v>
      </c>
      <c r="AZ677">
        <v>0</v>
      </c>
      <c r="BA677">
        <v>1441</v>
      </c>
      <c r="BB677">
        <v>0</v>
      </c>
      <c r="BC677">
        <v>0</v>
      </c>
      <c r="BD677">
        <v>2</v>
      </c>
      <c r="BE677">
        <v>1</v>
      </c>
      <c r="BF677">
        <v>3</v>
      </c>
      <c r="BG677">
        <v>1</v>
      </c>
      <c r="BH677" t="s">
        <v>98</v>
      </c>
      <c r="BI677">
        <v>7</v>
      </c>
      <c r="BJ677" t="s">
        <v>107</v>
      </c>
      <c r="BK677">
        <v>1</v>
      </c>
      <c r="BL677" t="s">
        <v>98</v>
      </c>
      <c r="BM677" t="s">
        <v>108</v>
      </c>
      <c r="BN677">
        <v>1978</v>
      </c>
      <c r="BO677" t="s">
        <v>102</v>
      </c>
      <c r="BP677">
        <v>2</v>
      </c>
      <c r="BQ677">
        <v>440</v>
      </c>
      <c r="BR677" t="s">
        <v>98</v>
      </c>
      <c r="BS677" t="s">
        <v>98</v>
      </c>
      <c r="BT677" t="s">
        <v>105</v>
      </c>
      <c r="BU677">
        <v>28</v>
      </c>
      <c r="BV677">
        <v>0</v>
      </c>
      <c r="BW677">
        <v>0</v>
      </c>
      <c r="BX677">
        <v>0</v>
      </c>
      <c r="BY677">
        <v>0</v>
      </c>
      <c r="BZ677">
        <v>0</v>
      </c>
      <c r="CA677" t="s">
        <v>83</v>
      </c>
      <c r="CB677" t="s">
        <v>83</v>
      </c>
      <c r="CC677" t="s">
        <v>83</v>
      </c>
      <c r="CD677">
        <v>0</v>
      </c>
      <c r="CE677">
        <v>4</v>
      </c>
      <c r="CF677">
        <v>2009</v>
      </c>
      <c r="CG677" t="str">
        <f t="shared" si="76"/>
        <v>4/2009</v>
      </c>
      <c r="CH677" t="s">
        <v>110</v>
      </c>
      <c r="CI677" t="s">
        <v>111</v>
      </c>
      <c r="CJ677" s="1">
        <v>148500</v>
      </c>
    </row>
    <row r="678" spans="1:88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 t="str">
        <f t="shared" si="72"/>
        <v>1900's</v>
      </c>
      <c r="V678">
        <v>1950</v>
      </c>
      <c r="W678">
        <f t="shared" si="70"/>
        <v>50</v>
      </c>
      <c r="X678" t="str">
        <f t="shared" si="71"/>
        <v>Y</v>
      </c>
      <c r="Y678" t="str">
        <f t="shared" si="73"/>
        <v>N</v>
      </c>
      <c r="Z678" t="str">
        <f t="shared" si="74"/>
        <v>N</v>
      </c>
      <c r="AA678" t="str">
        <f t="shared" si="75"/>
        <v>N</v>
      </c>
      <c r="AB678" t="s">
        <v>93</v>
      </c>
      <c r="AC678" t="s">
        <v>94</v>
      </c>
      <c r="AD678" t="s">
        <v>186</v>
      </c>
      <c r="AE678" t="s">
        <v>203</v>
      </c>
      <c r="AF678" t="s">
        <v>117</v>
      </c>
      <c r="AG678">
        <v>0</v>
      </c>
      <c r="AH678" t="s">
        <v>98</v>
      </c>
      <c r="AI678" t="s">
        <v>98</v>
      </c>
      <c r="AJ678" t="s">
        <v>126</v>
      </c>
      <c r="AK678" t="s">
        <v>98</v>
      </c>
      <c r="AL678" t="s">
        <v>147</v>
      </c>
      <c r="AM678" t="s">
        <v>100</v>
      </c>
      <c r="AN678" t="s">
        <v>102</v>
      </c>
      <c r="AO678">
        <v>0</v>
      </c>
      <c r="AP678" t="s">
        <v>102</v>
      </c>
      <c r="AQ678">
        <v>0</v>
      </c>
      <c r="AR678">
        <v>1095</v>
      </c>
      <c r="AS678">
        <v>1095</v>
      </c>
      <c r="AT678" t="s">
        <v>206</v>
      </c>
      <c r="AU678" t="s">
        <v>147</v>
      </c>
      <c r="AV678" t="s">
        <v>177</v>
      </c>
      <c r="AW678" t="s">
        <v>106</v>
      </c>
      <c r="AX678">
        <v>1095</v>
      </c>
      <c r="AY678">
        <v>679</v>
      </c>
      <c r="AZ678">
        <v>0</v>
      </c>
      <c r="BA678">
        <v>1774</v>
      </c>
      <c r="BB678">
        <v>1</v>
      </c>
      <c r="BC678">
        <v>0</v>
      </c>
      <c r="BD678">
        <v>2</v>
      </c>
      <c r="BE678">
        <v>0</v>
      </c>
      <c r="BF678">
        <v>4</v>
      </c>
      <c r="BG678">
        <v>2</v>
      </c>
      <c r="BH678" t="s">
        <v>98</v>
      </c>
      <c r="BI678">
        <v>8</v>
      </c>
      <c r="BJ678" t="s">
        <v>224</v>
      </c>
      <c r="BK678">
        <v>0</v>
      </c>
      <c r="BL678" t="s">
        <v>83</v>
      </c>
      <c r="BM678" t="s">
        <v>217</v>
      </c>
      <c r="BN678">
        <v>1920</v>
      </c>
      <c r="BO678" t="s">
        <v>102</v>
      </c>
      <c r="BP678">
        <v>3</v>
      </c>
      <c r="BQ678">
        <v>779</v>
      </c>
      <c r="BR678" t="s">
        <v>147</v>
      </c>
      <c r="BS678" t="s">
        <v>147</v>
      </c>
      <c r="BT678" t="s">
        <v>177</v>
      </c>
      <c r="BU678">
        <v>0</v>
      </c>
      <c r="BV678">
        <v>0</v>
      </c>
      <c r="BW678">
        <v>90</v>
      </c>
      <c r="BX678">
        <v>0</v>
      </c>
      <c r="BY678">
        <v>0</v>
      </c>
      <c r="BZ678">
        <v>0</v>
      </c>
      <c r="CA678" t="s">
        <v>83</v>
      </c>
      <c r="CB678" t="s">
        <v>83</v>
      </c>
      <c r="CC678" t="s">
        <v>83</v>
      </c>
      <c r="CD678">
        <v>0</v>
      </c>
      <c r="CE678">
        <v>5</v>
      </c>
      <c r="CF678">
        <v>2006</v>
      </c>
      <c r="CG678" t="str">
        <f t="shared" si="76"/>
        <v>5/2006</v>
      </c>
      <c r="CH678" t="s">
        <v>110</v>
      </c>
      <c r="CI678" t="s">
        <v>111</v>
      </c>
      <c r="CJ678" s="1">
        <v>87000</v>
      </c>
    </row>
    <row r="679" spans="1:88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 t="str">
        <f t="shared" si="72"/>
        <v>20's</v>
      </c>
      <c r="V679">
        <v>2006</v>
      </c>
      <c r="W679">
        <f t="shared" si="70"/>
        <v>82</v>
      </c>
      <c r="X679" t="str">
        <f t="shared" si="71"/>
        <v>Y</v>
      </c>
      <c r="Y679" t="str">
        <f t="shared" si="73"/>
        <v>Y</v>
      </c>
      <c r="Z679" t="str">
        <f t="shared" si="74"/>
        <v>Y</v>
      </c>
      <c r="AA679" t="str">
        <f t="shared" si="75"/>
        <v>Y</v>
      </c>
      <c r="AB679" t="s">
        <v>93</v>
      </c>
      <c r="AC679" t="s">
        <v>94</v>
      </c>
      <c r="AD679" t="s">
        <v>95</v>
      </c>
      <c r="AE679" t="s">
        <v>95</v>
      </c>
      <c r="AF679" t="s">
        <v>117</v>
      </c>
      <c r="AG679">
        <v>0</v>
      </c>
      <c r="AH679" t="s">
        <v>97</v>
      </c>
      <c r="AI679" t="s">
        <v>98</v>
      </c>
      <c r="AJ679" t="s">
        <v>126</v>
      </c>
      <c r="AK679" t="s">
        <v>98</v>
      </c>
      <c r="AL679" t="s">
        <v>98</v>
      </c>
      <c r="AM679" t="s">
        <v>100</v>
      </c>
      <c r="AN679" t="s">
        <v>102</v>
      </c>
      <c r="AO679">
        <v>0</v>
      </c>
      <c r="AP679" t="s">
        <v>102</v>
      </c>
      <c r="AQ679">
        <v>0</v>
      </c>
      <c r="AR679">
        <v>768</v>
      </c>
      <c r="AS679">
        <v>768</v>
      </c>
      <c r="AT679" t="s">
        <v>103</v>
      </c>
      <c r="AU679" t="s">
        <v>104</v>
      </c>
      <c r="AV679" t="s">
        <v>105</v>
      </c>
      <c r="AW679" t="s">
        <v>106</v>
      </c>
      <c r="AX679">
        <v>792</v>
      </c>
      <c r="AY679">
        <v>0</v>
      </c>
      <c r="AZ679">
        <v>0</v>
      </c>
      <c r="BA679">
        <v>792</v>
      </c>
      <c r="BB679">
        <v>0</v>
      </c>
      <c r="BC679">
        <v>0</v>
      </c>
      <c r="BD679">
        <v>1</v>
      </c>
      <c r="BE679">
        <v>0</v>
      </c>
      <c r="BF679">
        <v>2</v>
      </c>
      <c r="BG679">
        <v>1</v>
      </c>
      <c r="BH679" t="s">
        <v>97</v>
      </c>
      <c r="BI679">
        <v>5</v>
      </c>
      <c r="BJ679" t="s">
        <v>107</v>
      </c>
      <c r="BK679">
        <v>0</v>
      </c>
      <c r="BL679" t="s">
        <v>83</v>
      </c>
      <c r="BM679" t="s">
        <v>127</v>
      </c>
      <c r="BN679">
        <v>1924</v>
      </c>
      <c r="BO679" t="s">
        <v>102</v>
      </c>
      <c r="BP679">
        <v>1</v>
      </c>
      <c r="BQ679">
        <v>240</v>
      </c>
      <c r="BR679" t="s">
        <v>147</v>
      </c>
      <c r="BS679" t="s">
        <v>147</v>
      </c>
      <c r="BT679" t="s">
        <v>177</v>
      </c>
      <c r="BU679">
        <v>316</v>
      </c>
      <c r="BV679">
        <v>0</v>
      </c>
      <c r="BW679">
        <v>120</v>
      </c>
      <c r="BX679">
        <v>0</v>
      </c>
      <c r="BY679">
        <v>0</v>
      </c>
      <c r="BZ679">
        <v>0</v>
      </c>
      <c r="CA679" t="s">
        <v>83</v>
      </c>
      <c r="CB679" t="s">
        <v>83</v>
      </c>
      <c r="CC679" t="s">
        <v>83</v>
      </c>
      <c r="CD679">
        <v>0</v>
      </c>
      <c r="CE679">
        <v>5</v>
      </c>
      <c r="CF679">
        <v>2009</v>
      </c>
      <c r="CG679" t="str">
        <f t="shared" si="76"/>
        <v>5/2009</v>
      </c>
      <c r="CH679" t="s">
        <v>110</v>
      </c>
      <c r="CI679" t="s">
        <v>111</v>
      </c>
      <c r="CJ679" s="1">
        <v>109500</v>
      </c>
    </row>
    <row r="680" spans="1:88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 t="str">
        <f t="shared" si="72"/>
        <v>2000's</v>
      </c>
      <c r="V680">
        <v>2008</v>
      </c>
      <c r="W680">
        <f t="shared" si="70"/>
        <v>0</v>
      </c>
      <c r="X680" t="str">
        <f t="shared" si="71"/>
        <v>N</v>
      </c>
      <c r="Y680" t="str">
        <f t="shared" si="73"/>
        <v>Y</v>
      </c>
      <c r="Z680" t="str">
        <f t="shared" si="74"/>
        <v>Y</v>
      </c>
      <c r="AA680" t="str">
        <f t="shared" si="75"/>
        <v>Y</v>
      </c>
      <c r="AB680" t="s">
        <v>152</v>
      </c>
      <c r="AC680" t="s">
        <v>94</v>
      </c>
      <c r="AD680" t="s">
        <v>95</v>
      </c>
      <c r="AE680" t="s">
        <v>95</v>
      </c>
      <c r="AF680" t="s">
        <v>137</v>
      </c>
      <c r="AG680">
        <v>464</v>
      </c>
      <c r="AH680" t="s">
        <v>97</v>
      </c>
      <c r="AI680" t="s">
        <v>98</v>
      </c>
      <c r="AJ680" t="s">
        <v>99</v>
      </c>
      <c r="AK680" t="s">
        <v>104</v>
      </c>
      <c r="AL680" t="s">
        <v>98</v>
      </c>
      <c r="AM680" t="s">
        <v>121</v>
      </c>
      <c r="AN680" t="s">
        <v>102</v>
      </c>
      <c r="AO680">
        <v>0</v>
      </c>
      <c r="AP680" t="s">
        <v>102</v>
      </c>
      <c r="AQ680">
        <v>0</v>
      </c>
      <c r="AR680">
        <v>2046</v>
      </c>
      <c r="AS680">
        <v>2046</v>
      </c>
      <c r="AT680" t="s">
        <v>103</v>
      </c>
      <c r="AU680" t="s">
        <v>104</v>
      </c>
      <c r="AV680" t="s">
        <v>105</v>
      </c>
      <c r="AW680" t="s">
        <v>106</v>
      </c>
      <c r="AX680">
        <v>2046</v>
      </c>
      <c r="AY680">
        <v>0</v>
      </c>
      <c r="AZ680">
        <v>0</v>
      </c>
      <c r="BA680">
        <v>2046</v>
      </c>
      <c r="BB680">
        <v>0</v>
      </c>
      <c r="BC680">
        <v>0</v>
      </c>
      <c r="BD680">
        <v>2</v>
      </c>
      <c r="BE680">
        <v>1</v>
      </c>
      <c r="BF680">
        <v>3</v>
      </c>
      <c r="BG680">
        <v>1</v>
      </c>
      <c r="BH680" t="s">
        <v>97</v>
      </c>
      <c r="BI680">
        <v>7</v>
      </c>
      <c r="BJ680" t="s">
        <v>107</v>
      </c>
      <c r="BK680">
        <v>1</v>
      </c>
      <c r="BL680" t="s">
        <v>97</v>
      </c>
      <c r="BM680" t="s">
        <v>108</v>
      </c>
      <c r="BN680">
        <v>2008</v>
      </c>
      <c r="BO680" t="s">
        <v>157</v>
      </c>
      <c r="BP680">
        <v>3</v>
      </c>
      <c r="BQ680">
        <v>834</v>
      </c>
      <c r="BR680" t="s">
        <v>98</v>
      </c>
      <c r="BS680" t="s">
        <v>98</v>
      </c>
      <c r="BT680" t="s">
        <v>105</v>
      </c>
      <c r="BU680">
        <v>322</v>
      </c>
      <c r="BV680">
        <v>82</v>
      </c>
      <c r="BW680">
        <v>0</v>
      </c>
      <c r="BX680">
        <v>0</v>
      </c>
      <c r="BY680">
        <v>0</v>
      </c>
      <c r="BZ680">
        <v>0</v>
      </c>
      <c r="CA680" t="s">
        <v>83</v>
      </c>
      <c r="CB680" t="s">
        <v>83</v>
      </c>
      <c r="CC680" t="s">
        <v>83</v>
      </c>
      <c r="CD680">
        <v>0</v>
      </c>
      <c r="CE680">
        <v>7</v>
      </c>
      <c r="CF680">
        <v>2009</v>
      </c>
      <c r="CG680" t="str">
        <f t="shared" si="76"/>
        <v>7/2009</v>
      </c>
      <c r="CH680" t="s">
        <v>158</v>
      </c>
      <c r="CI680" t="s">
        <v>159</v>
      </c>
      <c r="CJ680" s="1">
        <v>372500</v>
      </c>
    </row>
    <row r="681" spans="1:88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 t="str">
        <f t="shared" si="72"/>
        <v>60's</v>
      </c>
      <c r="V681">
        <v>1961</v>
      </c>
      <c r="W681">
        <f t="shared" si="70"/>
        <v>0</v>
      </c>
      <c r="X681" t="str">
        <f t="shared" si="71"/>
        <v>N</v>
      </c>
      <c r="Y681" t="str">
        <f t="shared" si="73"/>
        <v>N</v>
      </c>
      <c r="Z681" t="str">
        <f t="shared" si="74"/>
        <v>N</v>
      </c>
      <c r="AA681" t="str">
        <f t="shared" si="75"/>
        <v>N</v>
      </c>
      <c r="AB681" t="s">
        <v>152</v>
      </c>
      <c r="AC681" t="s">
        <v>94</v>
      </c>
      <c r="AD681" t="s">
        <v>124</v>
      </c>
      <c r="AE681" t="s">
        <v>124</v>
      </c>
      <c r="AF681" t="s">
        <v>96</v>
      </c>
      <c r="AG681">
        <v>57</v>
      </c>
      <c r="AH681" t="s">
        <v>98</v>
      </c>
      <c r="AI681" t="s">
        <v>98</v>
      </c>
      <c r="AJ681" t="s">
        <v>118</v>
      </c>
      <c r="AK681" t="s">
        <v>98</v>
      </c>
      <c r="AL681" t="s">
        <v>98</v>
      </c>
      <c r="AM681" t="s">
        <v>100</v>
      </c>
      <c r="AN681" t="s">
        <v>153</v>
      </c>
      <c r="AO681">
        <v>827</v>
      </c>
      <c r="AP681" t="s">
        <v>102</v>
      </c>
      <c r="AQ681">
        <v>0</v>
      </c>
      <c r="AR681">
        <v>161</v>
      </c>
      <c r="AS681">
        <v>988</v>
      </c>
      <c r="AT681" t="s">
        <v>103</v>
      </c>
      <c r="AU681" t="s">
        <v>98</v>
      </c>
      <c r="AV681" t="s">
        <v>105</v>
      </c>
      <c r="AW681" t="s">
        <v>106</v>
      </c>
      <c r="AX681">
        <v>988</v>
      </c>
      <c r="AY681">
        <v>0</v>
      </c>
      <c r="AZ681">
        <v>0</v>
      </c>
      <c r="BA681">
        <v>988</v>
      </c>
      <c r="BB681">
        <v>1</v>
      </c>
      <c r="BC681">
        <v>0</v>
      </c>
      <c r="BD681">
        <v>1</v>
      </c>
      <c r="BE681">
        <v>0</v>
      </c>
      <c r="BF681">
        <v>3</v>
      </c>
      <c r="BG681">
        <v>1</v>
      </c>
      <c r="BH681" t="s">
        <v>98</v>
      </c>
      <c r="BI681">
        <v>5</v>
      </c>
      <c r="BJ681" t="s">
        <v>107</v>
      </c>
      <c r="BK681">
        <v>0</v>
      </c>
      <c r="BL681" t="s">
        <v>83</v>
      </c>
      <c r="BM681" t="s">
        <v>127</v>
      </c>
      <c r="BN681">
        <v>1963</v>
      </c>
      <c r="BO681" t="s">
        <v>102</v>
      </c>
      <c r="BP681">
        <v>2</v>
      </c>
      <c r="BQ681">
        <v>572</v>
      </c>
      <c r="BR681" t="s">
        <v>98</v>
      </c>
      <c r="BS681" t="s">
        <v>98</v>
      </c>
      <c r="BT681" t="s">
        <v>105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 t="s">
        <v>83</v>
      </c>
      <c r="CB681" t="s">
        <v>83</v>
      </c>
      <c r="CC681" t="s">
        <v>83</v>
      </c>
      <c r="CD681">
        <v>0</v>
      </c>
      <c r="CE681">
        <v>10</v>
      </c>
      <c r="CF681">
        <v>2007</v>
      </c>
      <c r="CG681" t="str">
        <f t="shared" si="76"/>
        <v>10/2007</v>
      </c>
      <c r="CH681" t="s">
        <v>110</v>
      </c>
      <c r="CI681" t="s">
        <v>111</v>
      </c>
      <c r="CJ681" s="1">
        <v>128500</v>
      </c>
    </row>
    <row r="682" spans="1:88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 t="str">
        <f t="shared" si="72"/>
        <v>80's</v>
      </c>
      <c r="V682">
        <v>1980</v>
      </c>
      <c r="W682">
        <f t="shared" si="70"/>
        <v>0</v>
      </c>
      <c r="X682" t="str">
        <f t="shared" si="71"/>
        <v>N</v>
      </c>
      <c r="Y682" t="str">
        <f t="shared" si="73"/>
        <v>N</v>
      </c>
      <c r="Z682" t="str">
        <f t="shared" si="74"/>
        <v>N</v>
      </c>
      <c r="AA682" t="str">
        <f t="shared" si="75"/>
        <v>N</v>
      </c>
      <c r="AB682" t="s">
        <v>93</v>
      </c>
      <c r="AC682" t="s">
        <v>94</v>
      </c>
      <c r="AD682" t="s">
        <v>161</v>
      </c>
      <c r="AE682" t="s">
        <v>161</v>
      </c>
      <c r="AF682" t="s">
        <v>117</v>
      </c>
      <c r="AG682">
        <v>0</v>
      </c>
      <c r="AH682" t="s">
        <v>98</v>
      </c>
      <c r="AI682" t="s">
        <v>98</v>
      </c>
      <c r="AJ682" t="s">
        <v>118</v>
      </c>
      <c r="AK682" t="s">
        <v>97</v>
      </c>
      <c r="AL682" t="s">
        <v>98</v>
      </c>
      <c r="AM682" t="s">
        <v>100</v>
      </c>
      <c r="AN682" t="s">
        <v>141</v>
      </c>
      <c r="AO682">
        <v>543</v>
      </c>
      <c r="AP682" t="s">
        <v>141</v>
      </c>
      <c r="AQ682">
        <v>119</v>
      </c>
      <c r="AR682">
        <v>261</v>
      </c>
      <c r="AS682">
        <v>923</v>
      </c>
      <c r="AT682" t="s">
        <v>103</v>
      </c>
      <c r="AU682" t="s">
        <v>98</v>
      </c>
      <c r="AV682" t="s">
        <v>105</v>
      </c>
      <c r="AW682" t="s">
        <v>106</v>
      </c>
      <c r="AX682">
        <v>923</v>
      </c>
      <c r="AY682">
        <v>0</v>
      </c>
      <c r="AZ682">
        <v>0</v>
      </c>
      <c r="BA682">
        <v>923</v>
      </c>
      <c r="BB682">
        <v>0</v>
      </c>
      <c r="BC682">
        <v>0</v>
      </c>
      <c r="BD682">
        <v>2</v>
      </c>
      <c r="BE682">
        <v>0</v>
      </c>
      <c r="BF682">
        <v>2</v>
      </c>
      <c r="BG682">
        <v>1</v>
      </c>
      <c r="BH682" t="s">
        <v>98</v>
      </c>
      <c r="BI682">
        <v>5</v>
      </c>
      <c r="BJ682" t="s">
        <v>107</v>
      </c>
      <c r="BK682">
        <v>1</v>
      </c>
      <c r="BL682" t="s">
        <v>98</v>
      </c>
      <c r="BM682" t="s">
        <v>108</v>
      </c>
      <c r="BN682">
        <v>1980</v>
      </c>
      <c r="BO682" t="s">
        <v>109</v>
      </c>
      <c r="BP682">
        <v>1</v>
      </c>
      <c r="BQ682">
        <v>264</v>
      </c>
      <c r="BR682" t="s">
        <v>98</v>
      </c>
      <c r="BS682" t="s">
        <v>98</v>
      </c>
      <c r="BT682" t="s">
        <v>105</v>
      </c>
      <c r="BU682">
        <v>80</v>
      </c>
      <c r="BV682">
        <v>0</v>
      </c>
      <c r="BW682">
        <v>0</v>
      </c>
      <c r="BX682">
        <v>0</v>
      </c>
      <c r="BY682">
        <v>0</v>
      </c>
      <c r="BZ682">
        <v>0</v>
      </c>
      <c r="CA682" t="s">
        <v>83</v>
      </c>
      <c r="CB682" t="s">
        <v>83</v>
      </c>
      <c r="CC682" t="s">
        <v>83</v>
      </c>
      <c r="CD682">
        <v>0</v>
      </c>
      <c r="CE682">
        <v>5</v>
      </c>
      <c r="CF682">
        <v>2010</v>
      </c>
      <c r="CG682" t="str">
        <f t="shared" si="76"/>
        <v>5/2010</v>
      </c>
      <c r="CH682" t="s">
        <v>110</v>
      </c>
      <c r="CI682" t="s">
        <v>111</v>
      </c>
      <c r="CJ682" s="1">
        <v>143000</v>
      </c>
    </row>
    <row r="683" spans="1:88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 t="str">
        <f t="shared" si="72"/>
        <v>30's</v>
      </c>
      <c r="V683">
        <v>2000</v>
      </c>
      <c r="W683">
        <f t="shared" si="70"/>
        <v>68</v>
      </c>
      <c r="X683" t="str">
        <f t="shared" si="71"/>
        <v>Y</v>
      </c>
      <c r="Y683" t="str">
        <f t="shared" si="73"/>
        <v>N</v>
      </c>
      <c r="Z683" t="str">
        <f t="shared" si="74"/>
        <v>Y</v>
      </c>
      <c r="AA683" t="str">
        <f t="shared" si="75"/>
        <v>Y</v>
      </c>
      <c r="AB683" t="s">
        <v>93</v>
      </c>
      <c r="AC683" t="s">
        <v>94</v>
      </c>
      <c r="AD683" t="s">
        <v>95</v>
      </c>
      <c r="AE683" t="s">
        <v>203</v>
      </c>
      <c r="AF683" t="s">
        <v>117</v>
      </c>
      <c r="AG683">
        <v>0</v>
      </c>
      <c r="AH683" t="s">
        <v>98</v>
      </c>
      <c r="AI683" t="s">
        <v>98</v>
      </c>
      <c r="AJ683" t="s">
        <v>126</v>
      </c>
      <c r="AK683" t="s">
        <v>98</v>
      </c>
      <c r="AL683" t="s">
        <v>98</v>
      </c>
      <c r="AM683" t="s">
        <v>100</v>
      </c>
      <c r="AN683" t="s">
        <v>153</v>
      </c>
      <c r="AO683">
        <v>182</v>
      </c>
      <c r="AP683" t="s">
        <v>102</v>
      </c>
      <c r="AQ683">
        <v>0</v>
      </c>
      <c r="AR683">
        <v>611</v>
      </c>
      <c r="AS683">
        <v>793</v>
      </c>
      <c r="AT683" t="s">
        <v>103</v>
      </c>
      <c r="AU683" t="s">
        <v>104</v>
      </c>
      <c r="AV683" t="s">
        <v>105</v>
      </c>
      <c r="AW683" t="s">
        <v>106</v>
      </c>
      <c r="AX683">
        <v>848</v>
      </c>
      <c r="AY683">
        <v>672</v>
      </c>
      <c r="AZ683">
        <v>0</v>
      </c>
      <c r="BA683">
        <v>1520</v>
      </c>
      <c r="BB683">
        <v>0</v>
      </c>
      <c r="BC683">
        <v>0</v>
      </c>
      <c r="BD683">
        <v>1</v>
      </c>
      <c r="BE683">
        <v>0</v>
      </c>
      <c r="BF683">
        <v>3</v>
      </c>
      <c r="BG683">
        <v>1</v>
      </c>
      <c r="BH683" t="s">
        <v>98</v>
      </c>
      <c r="BI683">
        <v>6</v>
      </c>
      <c r="BJ683" t="s">
        <v>107</v>
      </c>
      <c r="BK683">
        <v>0</v>
      </c>
      <c r="BL683" t="s">
        <v>83</v>
      </c>
      <c r="BM683" t="s">
        <v>127</v>
      </c>
      <c r="BN683">
        <v>1968</v>
      </c>
      <c r="BO683" t="s">
        <v>102</v>
      </c>
      <c r="BP683">
        <v>1</v>
      </c>
      <c r="BQ683">
        <v>281</v>
      </c>
      <c r="BR683" t="s">
        <v>98</v>
      </c>
      <c r="BS683" t="s">
        <v>98</v>
      </c>
      <c r="BT683" t="s">
        <v>105</v>
      </c>
      <c r="BU683">
        <v>0</v>
      </c>
      <c r="BV683">
        <v>0</v>
      </c>
      <c r="BW683">
        <v>56</v>
      </c>
      <c r="BX683">
        <v>0</v>
      </c>
      <c r="BY683">
        <v>0</v>
      </c>
      <c r="BZ683">
        <v>0</v>
      </c>
      <c r="CA683" t="s">
        <v>83</v>
      </c>
      <c r="CB683" t="s">
        <v>83</v>
      </c>
      <c r="CC683" t="s">
        <v>83</v>
      </c>
      <c r="CD683">
        <v>0</v>
      </c>
      <c r="CE683">
        <v>7</v>
      </c>
      <c r="CF683">
        <v>2009</v>
      </c>
      <c r="CG683" t="str">
        <f t="shared" si="76"/>
        <v>7/2009</v>
      </c>
      <c r="CH683" t="s">
        <v>110</v>
      </c>
      <c r="CI683" t="s">
        <v>128</v>
      </c>
      <c r="CJ683" s="1">
        <v>159434</v>
      </c>
    </row>
    <row r="684" spans="1:88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 t="str">
        <f t="shared" si="72"/>
        <v>90's</v>
      </c>
      <c r="V684">
        <v>1997</v>
      </c>
      <c r="W684">
        <f t="shared" si="70"/>
        <v>1</v>
      </c>
      <c r="X684" t="str">
        <f t="shared" si="71"/>
        <v>Y</v>
      </c>
      <c r="Y684" t="str">
        <f t="shared" si="73"/>
        <v>N</v>
      </c>
      <c r="Z684" t="str">
        <f t="shared" si="74"/>
        <v>N</v>
      </c>
      <c r="AA684" t="str">
        <f t="shared" si="75"/>
        <v>Y</v>
      </c>
      <c r="AB684" t="s">
        <v>93</v>
      </c>
      <c r="AC684" t="s">
        <v>94</v>
      </c>
      <c r="AD684" t="s">
        <v>124</v>
      </c>
      <c r="AE684" t="s">
        <v>124</v>
      </c>
      <c r="AF684" t="s">
        <v>117</v>
      </c>
      <c r="AG684">
        <v>0</v>
      </c>
      <c r="AH684" t="s">
        <v>98</v>
      </c>
      <c r="AI684" t="s">
        <v>98</v>
      </c>
      <c r="AJ684" t="s">
        <v>99</v>
      </c>
      <c r="AK684" t="s">
        <v>97</v>
      </c>
      <c r="AL684" t="s">
        <v>98</v>
      </c>
      <c r="AM684" t="s">
        <v>121</v>
      </c>
      <c r="AN684" t="s">
        <v>101</v>
      </c>
      <c r="AO684">
        <v>1003</v>
      </c>
      <c r="AP684" t="s">
        <v>102</v>
      </c>
      <c r="AQ684">
        <v>0</v>
      </c>
      <c r="AR684">
        <v>288</v>
      </c>
      <c r="AS684">
        <v>1291</v>
      </c>
      <c r="AT684" t="s">
        <v>103</v>
      </c>
      <c r="AU684" t="s">
        <v>104</v>
      </c>
      <c r="AV684" t="s">
        <v>105</v>
      </c>
      <c r="AW684" t="s">
        <v>106</v>
      </c>
      <c r="AX684">
        <v>1291</v>
      </c>
      <c r="AY684">
        <v>0</v>
      </c>
      <c r="AZ684">
        <v>0</v>
      </c>
      <c r="BA684">
        <v>1291</v>
      </c>
      <c r="BB684">
        <v>1</v>
      </c>
      <c r="BC684">
        <v>0</v>
      </c>
      <c r="BD684">
        <v>1</v>
      </c>
      <c r="BE684">
        <v>0</v>
      </c>
      <c r="BF684">
        <v>2</v>
      </c>
      <c r="BG684">
        <v>1</v>
      </c>
      <c r="BH684" t="s">
        <v>97</v>
      </c>
      <c r="BI684">
        <v>6</v>
      </c>
      <c r="BJ684" t="s">
        <v>107</v>
      </c>
      <c r="BK684">
        <v>1</v>
      </c>
      <c r="BL684" t="s">
        <v>97</v>
      </c>
      <c r="BM684" t="s">
        <v>108</v>
      </c>
      <c r="BN684">
        <v>1996</v>
      </c>
      <c r="BO684" t="s">
        <v>102</v>
      </c>
      <c r="BP684">
        <v>2</v>
      </c>
      <c r="BQ684">
        <v>431</v>
      </c>
      <c r="BR684" t="s">
        <v>98</v>
      </c>
      <c r="BS684" t="s">
        <v>98</v>
      </c>
      <c r="BT684" t="s">
        <v>105</v>
      </c>
      <c r="BU684">
        <v>307</v>
      </c>
      <c r="BV684">
        <v>0</v>
      </c>
      <c r="BW684">
        <v>0</v>
      </c>
      <c r="BX684">
        <v>0</v>
      </c>
      <c r="BY684">
        <v>0</v>
      </c>
      <c r="BZ684">
        <v>0</v>
      </c>
      <c r="CA684" t="s">
        <v>83</v>
      </c>
      <c r="CB684" t="s">
        <v>83</v>
      </c>
      <c r="CC684" t="s">
        <v>83</v>
      </c>
      <c r="CD684">
        <v>0</v>
      </c>
      <c r="CE684">
        <v>11</v>
      </c>
      <c r="CF684">
        <v>2008</v>
      </c>
      <c r="CG684" t="str">
        <f t="shared" si="76"/>
        <v>11/2008</v>
      </c>
      <c r="CH684" t="s">
        <v>110</v>
      </c>
      <c r="CI684" t="s">
        <v>111</v>
      </c>
      <c r="CJ684" s="1">
        <v>173000</v>
      </c>
    </row>
    <row r="685" spans="1:88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 t="str">
        <f t="shared" si="72"/>
        <v>2000's</v>
      </c>
      <c r="V685">
        <v>2002</v>
      </c>
      <c r="W685">
        <f t="shared" si="70"/>
        <v>0</v>
      </c>
      <c r="X685" t="str">
        <f t="shared" si="71"/>
        <v>N</v>
      </c>
      <c r="Y685" t="str">
        <f t="shared" si="73"/>
        <v>N</v>
      </c>
      <c r="Z685" t="str">
        <f t="shared" si="74"/>
        <v>Y</v>
      </c>
      <c r="AA685" t="str">
        <f t="shared" si="75"/>
        <v>Y</v>
      </c>
      <c r="AB685" t="s">
        <v>152</v>
      </c>
      <c r="AC685" t="s">
        <v>94</v>
      </c>
      <c r="AD685" t="s">
        <v>95</v>
      </c>
      <c r="AE685" t="s">
        <v>95</v>
      </c>
      <c r="AF685" t="s">
        <v>137</v>
      </c>
      <c r="AG685">
        <v>215</v>
      </c>
      <c r="AH685" t="s">
        <v>97</v>
      </c>
      <c r="AI685" t="s">
        <v>98</v>
      </c>
      <c r="AJ685" t="s">
        <v>99</v>
      </c>
      <c r="AK685" t="s">
        <v>97</v>
      </c>
      <c r="AL685" t="s">
        <v>98</v>
      </c>
      <c r="AM685" t="s">
        <v>130</v>
      </c>
      <c r="AN685" t="s">
        <v>101</v>
      </c>
      <c r="AO685">
        <v>1059</v>
      </c>
      <c r="AP685" t="s">
        <v>102</v>
      </c>
      <c r="AQ685">
        <v>0</v>
      </c>
      <c r="AR685">
        <v>567</v>
      </c>
      <c r="AS685">
        <v>1626</v>
      </c>
      <c r="AT685" t="s">
        <v>103</v>
      </c>
      <c r="AU685" t="s">
        <v>104</v>
      </c>
      <c r="AV685" t="s">
        <v>105</v>
      </c>
      <c r="AW685" t="s">
        <v>106</v>
      </c>
      <c r="AX685">
        <v>1668</v>
      </c>
      <c r="AY685">
        <v>0</v>
      </c>
      <c r="AZ685">
        <v>0</v>
      </c>
      <c r="BA685">
        <v>1668</v>
      </c>
      <c r="BB685">
        <v>1</v>
      </c>
      <c r="BC685">
        <v>0</v>
      </c>
      <c r="BD685">
        <v>2</v>
      </c>
      <c r="BE685">
        <v>0</v>
      </c>
      <c r="BF685">
        <v>3</v>
      </c>
      <c r="BG685">
        <v>1</v>
      </c>
      <c r="BH685" t="s">
        <v>97</v>
      </c>
      <c r="BI685">
        <v>7</v>
      </c>
      <c r="BJ685" t="s">
        <v>107</v>
      </c>
      <c r="BK685">
        <v>1</v>
      </c>
      <c r="BL685" t="s">
        <v>98</v>
      </c>
      <c r="BM685" t="s">
        <v>108</v>
      </c>
      <c r="BN685">
        <v>2002</v>
      </c>
      <c r="BO685" t="s">
        <v>157</v>
      </c>
      <c r="BP685">
        <v>3</v>
      </c>
      <c r="BQ685">
        <v>702</v>
      </c>
      <c r="BR685" t="s">
        <v>98</v>
      </c>
      <c r="BS685" t="s">
        <v>98</v>
      </c>
      <c r="BT685" t="s">
        <v>105</v>
      </c>
      <c r="BU685">
        <v>257</v>
      </c>
      <c r="BV685">
        <v>45</v>
      </c>
      <c r="BW685">
        <v>0</v>
      </c>
      <c r="BX685">
        <v>0</v>
      </c>
      <c r="BY685">
        <v>0</v>
      </c>
      <c r="BZ685">
        <v>0</v>
      </c>
      <c r="CA685" t="s">
        <v>83</v>
      </c>
      <c r="CB685" t="s">
        <v>83</v>
      </c>
      <c r="CC685" t="s">
        <v>83</v>
      </c>
      <c r="CD685">
        <v>0</v>
      </c>
      <c r="CE685">
        <v>7</v>
      </c>
      <c r="CF685">
        <v>2007</v>
      </c>
      <c r="CG685" t="str">
        <f t="shared" si="76"/>
        <v>7/2007</v>
      </c>
      <c r="CH685" t="s">
        <v>110</v>
      </c>
      <c r="CI685" t="s">
        <v>111</v>
      </c>
      <c r="CJ685" s="1">
        <v>285000</v>
      </c>
    </row>
    <row r="686" spans="1:88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 t="str">
        <f t="shared" si="72"/>
        <v>90's</v>
      </c>
      <c r="V686">
        <v>1998</v>
      </c>
      <c r="W686">
        <f t="shared" si="70"/>
        <v>0</v>
      </c>
      <c r="X686" t="str">
        <f t="shared" si="71"/>
        <v>N</v>
      </c>
      <c r="Y686" t="str">
        <f t="shared" si="73"/>
        <v>N</v>
      </c>
      <c r="Z686" t="str">
        <f t="shared" si="74"/>
        <v>N</v>
      </c>
      <c r="AA686" t="str">
        <f t="shared" si="75"/>
        <v>Y</v>
      </c>
      <c r="AB686" t="s">
        <v>93</v>
      </c>
      <c r="AC686" t="s">
        <v>94</v>
      </c>
      <c r="AD686" t="s">
        <v>95</v>
      </c>
      <c r="AE686" t="s">
        <v>95</v>
      </c>
      <c r="AF686" t="s">
        <v>96</v>
      </c>
      <c r="AG686">
        <v>30</v>
      </c>
      <c r="AH686" t="s">
        <v>97</v>
      </c>
      <c r="AI686" t="s">
        <v>98</v>
      </c>
      <c r="AJ686" t="s">
        <v>99</v>
      </c>
      <c r="AK686" t="s">
        <v>97</v>
      </c>
      <c r="AL686" t="s">
        <v>98</v>
      </c>
      <c r="AM686" t="s">
        <v>100</v>
      </c>
      <c r="AN686" t="s">
        <v>102</v>
      </c>
      <c r="AO686">
        <v>0</v>
      </c>
      <c r="AP686" t="s">
        <v>102</v>
      </c>
      <c r="AQ686">
        <v>0</v>
      </c>
      <c r="AR686">
        <v>1195</v>
      </c>
      <c r="AS686">
        <v>1195</v>
      </c>
      <c r="AT686" t="s">
        <v>103</v>
      </c>
      <c r="AU686" t="s">
        <v>97</v>
      </c>
      <c r="AV686" t="s">
        <v>105</v>
      </c>
      <c r="AW686" t="s">
        <v>106</v>
      </c>
      <c r="AX686">
        <v>1195</v>
      </c>
      <c r="AY686">
        <v>644</v>
      </c>
      <c r="AZ686">
        <v>0</v>
      </c>
      <c r="BA686">
        <v>1839</v>
      </c>
      <c r="BB686">
        <v>0</v>
      </c>
      <c r="BC686">
        <v>0</v>
      </c>
      <c r="BD686">
        <v>2</v>
      </c>
      <c r="BE686">
        <v>1</v>
      </c>
      <c r="BF686">
        <v>4</v>
      </c>
      <c r="BG686">
        <v>1</v>
      </c>
      <c r="BH686" t="s">
        <v>98</v>
      </c>
      <c r="BI686">
        <v>7</v>
      </c>
      <c r="BJ686" t="s">
        <v>107</v>
      </c>
      <c r="BK686">
        <v>0</v>
      </c>
      <c r="BL686" t="s">
        <v>83</v>
      </c>
      <c r="BM686" t="s">
        <v>108</v>
      </c>
      <c r="BN686">
        <v>1998</v>
      </c>
      <c r="BO686" t="s">
        <v>157</v>
      </c>
      <c r="BP686">
        <v>2</v>
      </c>
      <c r="BQ686">
        <v>486</v>
      </c>
      <c r="BR686" t="s">
        <v>98</v>
      </c>
      <c r="BS686" t="s">
        <v>98</v>
      </c>
      <c r="BT686" t="s">
        <v>105</v>
      </c>
      <c r="BU686">
        <v>0</v>
      </c>
      <c r="BV686">
        <v>81</v>
      </c>
      <c r="BW686">
        <v>0</v>
      </c>
      <c r="BX686">
        <v>0</v>
      </c>
      <c r="BY686">
        <v>0</v>
      </c>
      <c r="BZ686">
        <v>0</v>
      </c>
      <c r="CA686" t="s">
        <v>83</v>
      </c>
      <c r="CB686" t="s">
        <v>83</v>
      </c>
      <c r="CC686" t="s">
        <v>83</v>
      </c>
      <c r="CD686">
        <v>0</v>
      </c>
      <c r="CE686">
        <v>6</v>
      </c>
      <c r="CF686">
        <v>2010</v>
      </c>
      <c r="CG686" t="str">
        <f t="shared" si="76"/>
        <v>6/2010</v>
      </c>
      <c r="CH686" t="s">
        <v>110</v>
      </c>
      <c r="CI686" t="s">
        <v>111</v>
      </c>
      <c r="CJ686" s="1">
        <v>221000</v>
      </c>
    </row>
    <row r="687" spans="1:88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 t="str">
        <f t="shared" si="72"/>
        <v>80's</v>
      </c>
      <c r="V687">
        <v>1984</v>
      </c>
      <c r="W687">
        <f t="shared" si="70"/>
        <v>0</v>
      </c>
      <c r="X687" t="str">
        <f t="shared" si="71"/>
        <v>N</v>
      </c>
      <c r="Y687" t="str">
        <f t="shared" si="73"/>
        <v>N</v>
      </c>
      <c r="Z687" t="str">
        <f t="shared" si="74"/>
        <v>N</v>
      </c>
      <c r="AA687" t="str">
        <f t="shared" si="75"/>
        <v>N</v>
      </c>
      <c r="AB687" t="s">
        <v>93</v>
      </c>
      <c r="AC687" t="s">
        <v>94</v>
      </c>
      <c r="AD687" t="s">
        <v>140</v>
      </c>
      <c r="AE687" t="s">
        <v>140</v>
      </c>
      <c r="AF687" t="s">
        <v>117</v>
      </c>
      <c r="AG687">
        <v>0</v>
      </c>
      <c r="AH687" t="s">
        <v>97</v>
      </c>
      <c r="AI687" t="s">
        <v>98</v>
      </c>
      <c r="AJ687" t="s">
        <v>118</v>
      </c>
      <c r="AK687" t="s">
        <v>97</v>
      </c>
      <c r="AL687" t="s">
        <v>98</v>
      </c>
      <c r="AM687" t="s">
        <v>121</v>
      </c>
      <c r="AN687" t="s">
        <v>101</v>
      </c>
      <c r="AO687">
        <v>828</v>
      </c>
      <c r="AP687" t="s">
        <v>172</v>
      </c>
      <c r="AQ687">
        <v>182</v>
      </c>
      <c r="AR687">
        <v>180</v>
      </c>
      <c r="AS687">
        <v>1190</v>
      </c>
      <c r="AT687" t="s">
        <v>103</v>
      </c>
      <c r="AU687" t="s">
        <v>97</v>
      </c>
      <c r="AV687" t="s">
        <v>105</v>
      </c>
      <c r="AW687" t="s">
        <v>106</v>
      </c>
      <c r="AX687">
        <v>1190</v>
      </c>
      <c r="AY687">
        <v>900</v>
      </c>
      <c r="AZ687">
        <v>0</v>
      </c>
      <c r="BA687">
        <v>2090</v>
      </c>
      <c r="BB687">
        <v>1</v>
      </c>
      <c r="BC687">
        <v>0</v>
      </c>
      <c r="BD687">
        <v>2</v>
      </c>
      <c r="BE687">
        <v>0</v>
      </c>
      <c r="BF687">
        <v>3</v>
      </c>
      <c r="BG687">
        <v>1</v>
      </c>
      <c r="BH687" t="s">
        <v>97</v>
      </c>
      <c r="BI687">
        <v>6</v>
      </c>
      <c r="BJ687" t="s">
        <v>146</v>
      </c>
      <c r="BK687">
        <v>1</v>
      </c>
      <c r="BL687" t="s">
        <v>98</v>
      </c>
      <c r="BM687" t="s">
        <v>108</v>
      </c>
      <c r="BN687">
        <v>1984</v>
      </c>
      <c r="BO687" t="s">
        <v>157</v>
      </c>
      <c r="BP687">
        <v>2</v>
      </c>
      <c r="BQ687">
        <v>577</v>
      </c>
      <c r="BR687" t="s">
        <v>98</v>
      </c>
      <c r="BS687" t="s">
        <v>98</v>
      </c>
      <c r="BT687" t="s">
        <v>105</v>
      </c>
      <c r="BU687">
        <v>219</v>
      </c>
      <c r="BV687">
        <v>0</v>
      </c>
      <c r="BW687">
        <v>0</v>
      </c>
      <c r="BX687">
        <v>0</v>
      </c>
      <c r="BY687">
        <v>0</v>
      </c>
      <c r="BZ687">
        <v>0</v>
      </c>
      <c r="CA687" t="s">
        <v>83</v>
      </c>
      <c r="CB687" t="s">
        <v>83</v>
      </c>
      <c r="CC687" t="s">
        <v>83</v>
      </c>
      <c r="CD687">
        <v>0</v>
      </c>
      <c r="CE687">
        <v>9</v>
      </c>
      <c r="CF687">
        <v>2007</v>
      </c>
      <c r="CG687" t="str">
        <f t="shared" si="76"/>
        <v>9/2007</v>
      </c>
      <c r="CH687" t="s">
        <v>110</v>
      </c>
      <c r="CI687" t="s">
        <v>111</v>
      </c>
      <c r="CJ687" s="1">
        <v>207500</v>
      </c>
    </row>
    <row r="688" spans="1:88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 t="str">
        <f t="shared" si="72"/>
        <v>2000's</v>
      </c>
      <c r="V688">
        <v>2007</v>
      </c>
      <c r="W688">
        <f t="shared" si="70"/>
        <v>0</v>
      </c>
      <c r="X688" t="str">
        <f t="shared" si="71"/>
        <v>N</v>
      </c>
      <c r="Y688" t="str">
        <f t="shared" si="73"/>
        <v>Y</v>
      </c>
      <c r="Z688" t="str">
        <f t="shared" si="74"/>
        <v>Y</v>
      </c>
      <c r="AA688" t="str">
        <f t="shared" si="75"/>
        <v>Y</v>
      </c>
      <c r="AB688" t="s">
        <v>93</v>
      </c>
      <c r="AC688" t="s">
        <v>94</v>
      </c>
      <c r="AD688" t="s">
        <v>95</v>
      </c>
      <c r="AE688" t="s">
        <v>95</v>
      </c>
      <c r="AF688" t="s">
        <v>117</v>
      </c>
      <c r="AG688">
        <v>0</v>
      </c>
      <c r="AH688" t="s">
        <v>97</v>
      </c>
      <c r="AI688" t="s">
        <v>98</v>
      </c>
      <c r="AJ688" t="s">
        <v>99</v>
      </c>
      <c r="AK688" t="s">
        <v>97</v>
      </c>
      <c r="AL688" t="s">
        <v>98</v>
      </c>
      <c r="AM688" t="s">
        <v>100</v>
      </c>
      <c r="AN688" t="s">
        <v>102</v>
      </c>
      <c r="AO688">
        <v>0</v>
      </c>
      <c r="AP688" t="s">
        <v>102</v>
      </c>
      <c r="AQ688">
        <v>0</v>
      </c>
      <c r="AR688">
        <v>874</v>
      </c>
      <c r="AS688">
        <v>874</v>
      </c>
      <c r="AT688" t="s">
        <v>103</v>
      </c>
      <c r="AU688" t="s">
        <v>104</v>
      </c>
      <c r="AV688" t="s">
        <v>105</v>
      </c>
      <c r="AW688" t="s">
        <v>106</v>
      </c>
      <c r="AX688">
        <v>874</v>
      </c>
      <c r="AY688">
        <v>887</v>
      </c>
      <c r="AZ688">
        <v>0</v>
      </c>
      <c r="BA688">
        <v>1761</v>
      </c>
      <c r="BB688">
        <v>0</v>
      </c>
      <c r="BC688">
        <v>0</v>
      </c>
      <c r="BD688">
        <v>3</v>
      </c>
      <c r="BE688">
        <v>0</v>
      </c>
      <c r="BF688">
        <v>3</v>
      </c>
      <c r="BG688">
        <v>1</v>
      </c>
      <c r="BH688" t="s">
        <v>97</v>
      </c>
      <c r="BI688">
        <v>7</v>
      </c>
      <c r="BJ688" t="s">
        <v>107</v>
      </c>
      <c r="BK688">
        <v>0</v>
      </c>
      <c r="BL688" t="s">
        <v>83</v>
      </c>
      <c r="BM688" t="s">
        <v>108</v>
      </c>
      <c r="BN688">
        <v>2007</v>
      </c>
      <c r="BO688" t="s">
        <v>157</v>
      </c>
      <c r="BP688">
        <v>2</v>
      </c>
      <c r="BQ688">
        <v>578</v>
      </c>
      <c r="BR688" t="s">
        <v>98</v>
      </c>
      <c r="BS688" t="s">
        <v>98</v>
      </c>
      <c r="BT688" t="s">
        <v>105</v>
      </c>
      <c r="BU688">
        <v>144</v>
      </c>
      <c r="BV688">
        <v>105</v>
      </c>
      <c r="BW688">
        <v>0</v>
      </c>
      <c r="BX688">
        <v>0</v>
      </c>
      <c r="BY688">
        <v>0</v>
      </c>
      <c r="BZ688">
        <v>0</v>
      </c>
      <c r="CA688" t="s">
        <v>83</v>
      </c>
      <c r="CB688" t="s">
        <v>83</v>
      </c>
      <c r="CC688" t="s">
        <v>83</v>
      </c>
      <c r="CD688">
        <v>0</v>
      </c>
      <c r="CE688">
        <v>8</v>
      </c>
      <c r="CF688">
        <v>2007</v>
      </c>
      <c r="CG688" t="str">
        <f t="shared" si="76"/>
        <v>8/2007</v>
      </c>
      <c r="CH688" t="s">
        <v>158</v>
      </c>
      <c r="CI688" t="s">
        <v>159</v>
      </c>
      <c r="CJ688" s="1">
        <v>227875</v>
      </c>
    </row>
    <row r="689" spans="1:88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 t="str">
        <f t="shared" si="72"/>
        <v>2000's</v>
      </c>
      <c r="V689">
        <v>2004</v>
      </c>
      <c r="W689">
        <f t="shared" si="70"/>
        <v>0</v>
      </c>
      <c r="X689" t="str">
        <f t="shared" si="71"/>
        <v>N</v>
      </c>
      <c r="Y689" t="str">
        <f t="shared" si="73"/>
        <v>N</v>
      </c>
      <c r="Z689" t="str">
        <f t="shared" si="74"/>
        <v>Y</v>
      </c>
      <c r="AA689" t="str">
        <f t="shared" si="75"/>
        <v>Y</v>
      </c>
      <c r="AB689" t="s">
        <v>93</v>
      </c>
      <c r="AC689" t="s">
        <v>94</v>
      </c>
      <c r="AD689" t="s">
        <v>116</v>
      </c>
      <c r="AE689" t="s">
        <v>116</v>
      </c>
      <c r="AF689" t="s">
        <v>117</v>
      </c>
      <c r="AG689">
        <v>0</v>
      </c>
      <c r="AH689" t="s">
        <v>97</v>
      </c>
      <c r="AI689" t="s">
        <v>98</v>
      </c>
      <c r="AJ689" t="s">
        <v>99</v>
      </c>
      <c r="AK689" t="s">
        <v>97</v>
      </c>
      <c r="AL689" t="s">
        <v>98</v>
      </c>
      <c r="AM689" t="s">
        <v>100</v>
      </c>
      <c r="AN689" t="s">
        <v>101</v>
      </c>
      <c r="AO689">
        <v>239</v>
      </c>
      <c r="AP689" t="s">
        <v>102</v>
      </c>
      <c r="AQ689">
        <v>0</v>
      </c>
      <c r="AR689">
        <v>312</v>
      </c>
      <c r="AS689">
        <v>551</v>
      </c>
      <c r="AT689" t="s">
        <v>103</v>
      </c>
      <c r="AU689" t="s">
        <v>104</v>
      </c>
      <c r="AV689" t="s">
        <v>105</v>
      </c>
      <c r="AW689" t="s">
        <v>106</v>
      </c>
      <c r="AX689">
        <v>551</v>
      </c>
      <c r="AY689">
        <v>551</v>
      </c>
      <c r="AZ689">
        <v>0</v>
      </c>
      <c r="BA689">
        <v>1102</v>
      </c>
      <c r="BB689">
        <v>0</v>
      </c>
      <c r="BC689">
        <v>0</v>
      </c>
      <c r="BD689">
        <v>2</v>
      </c>
      <c r="BE689">
        <v>1</v>
      </c>
      <c r="BF689">
        <v>2</v>
      </c>
      <c r="BG689">
        <v>1</v>
      </c>
      <c r="BH689" t="s">
        <v>97</v>
      </c>
      <c r="BI689">
        <v>4</v>
      </c>
      <c r="BJ689" t="s">
        <v>107</v>
      </c>
      <c r="BK689">
        <v>0</v>
      </c>
      <c r="BL689" t="s">
        <v>83</v>
      </c>
      <c r="BM689" t="s">
        <v>127</v>
      </c>
      <c r="BN689">
        <v>2004</v>
      </c>
      <c r="BO689" t="s">
        <v>102</v>
      </c>
      <c r="BP689">
        <v>2</v>
      </c>
      <c r="BQ689">
        <v>480</v>
      </c>
      <c r="BR689" t="s">
        <v>98</v>
      </c>
      <c r="BS689" t="s">
        <v>98</v>
      </c>
      <c r="BT689" t="s">
        <v>105</v>
      </c>
      <c r="BU689">
        <v>0</v>
      </c>
      <c r="BV689">
        <v>60</v>
      </c>
      <c r="BW689">
        <v>0</v>
      </c>
      <c r="BX689">
        <v>0</v>
      </c>
      <c r="BY689">
        <v>0</v>
      </c>
      <c r="BZ689">
        <v>0</v>
      </c>
      <c r="CA689" t="s">
        <v>83</v>
      </c>
      <c r="CB689" t="s">
        <v>83</v>
      </c>
      <c r="CC689" t="s">
        <v>83</v>
      </c>
      <c r="CD689">
        <v>0</v>
      </c>
      <c r="CE689">
        <v>3</v>
      </c>
      <c r="CF689">
        <v>2007</v>
      </c>
      <c r="CG689" t="str">
        <f t="shared" si="76"/>
        <v>3/2007</v>
      </c>
      <c r="CH689" t="s">
        <v>110</v>
      </c>
      <c r="CI689" t="s">
        <v>111</v>
      </c>
      <c r="CJ689" s="1">
        <v>148800</v>
      </c>
    </row>
    <row r="690" spans="1:88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 t="str">
        <f t="shared" si="72"/>
        <v>2000's</v>
      </c>
      <c r="V690">
        <v>2007</v>
      </c>
      <c r="W690">
        <f t="shared" si="70"/>
        <v>0</v>
      </c>
      <c r="X690" t="str">
        <f t="shared" si="71"/>
        <v>N</v>
      </c>
      <c r="Y690" t="str">
        <f t="shared" si="73"/>
        <v>Y</v>
      </c>
      <c r="Z690" t="str">
        <f t="shared" si="74"/>
        <v>Y</v>
      </c>
      <c r="AA690" t="str">
        <f t="shared" si="75"/>
        <v>Y</v>
      </c>
      <c r="AB690" t="s">
        <v>93</v>
      </c>
      <c r="AC690" t="s">
        <v>94</v>
      </c>
      <c r="AD690" t="s">
        <v>116</v>
      </c>
      <c r="AE690" t="s">
        <v>116</v>
      </c>
      <c r="AF690" t="s">
        <v>96</v>
      </c>
      <c r="AG690">
        <v>0</v>
      </c>
      <c r="AH690" t="s">
        <v>97</v>
      </c>
      <c r="AI690" t="s">
        <v>98</v>
      </c>
      <c r="AJ690" t="s">
        <v>99</v>
      </c>
      <c r="AK690" t="s">
        <v>97</v>
      </c>
      <c r="AL690" t="s">
        <v>98</v>
      </c>
      <c r="AM690" t="s">
        <v>130</v>
      </c>
      <c r="AN690" t="s">
        <v>101</v>
      </c>
      <c r="AO690">
        <v>945</v>
      </c>
      <c r="AP690" t="s">
        <v>102</v>
      </c>
      <c r="AQ690">
        <v>0</v>
      </c>
      <c r="AR690">
        <v>474</v>
      </c>
      <c r="AS690">
        <v>1419</v>
      </c>
      <c r="AT690" t="s">
        <v>103</v>
      </c>
      <c r="AU690" t="s">
        <v>104</v>
      </c>
      <c r="AV690" t="s">
        <v>105</v>
      </c>
      <c r="AW690" t="s">
        <v>106</v>
      </c>
      <c r="AX690">
        <v>1419</v>
      </c>
      <c r="AY690">
        <v>0</v>
      </c>
      <c r="AZ690">
        <v>0</v>
      </c>
      <c r="BA690">
        <v>1419</v>
      </c>
      <c r="BB690">
        <v>1</v>
      </c>
      <c r="BC690">
        <v>0</v>
      </c>
      <c r="BD690">
        <v>2</v>
      </c>
      <c r="BE690">
        <v>0</v>
      </c>
      <c r="BF690">
        <v>2</v>
      </c>
      <c r="BG690">
        <v>1</v>
      </c>
      <c r="BH690" t="s">
        <v>97</v>
      </c>
      <c r="BI690">
        <v>7</v>
      </c>
      <c r="BJ690" t="s">
        <v>107</v>
      </c>
      <c r="BK690">
        <v>1</v>
      </c>
      <c r="BL690" t="s">
        <v>97</v>
      </c>
      <c r="BM690" t="s">
        <v>108</v>
      </c>
      <c r="BN690">
        <v>2007</v>
      </c>
      <c r="BO690" t="s">
        <v>109</v>
      </c>
      <c r="BP690">
        <v>2</v>
      </c>
      <c r="BQ690">
        <v>567</v>
      </c>
      <c r="BR690" t="s">
        <v>98</v>
      </c>
      <c r="BS690" t="s">
        <v>98</v>
      </c>
      <c r="BT690" t="s">
        <v>105</v>
      </c>
      <c r="BU690">
        <v>140</v>
      </c>
      <c r="BV690">
        <v>0</v>
      </c>
      <c r="BW690">
        <v>0</v>
      </c>
      <c r="BX690">
        <v>0</v>
      </c>
      <c r="BY690">
        <v>0</v>
      </c>
      <c r="BZ690">
        <v>0</v>
      </c>
      <c r="CA690" t="s">
        <v>83</v>
      </c>
      <c r="CB690" t="s">
        <v>83</v>
      </c>
      <c r="CC690" t="s">
        <v>83</v>
      </c>
      <c r="CD690">
        <v>0</v>
      </c>
      <c r="CE690">
        <v>10</v>
      </c>
      <c r="CF690">
        <v>2007</v>
      </c>
      <c r="CG690" t="str">
        <f t="shared" si="76"/>
        <v>10/2007</v>
      </c>
      <c r="CH690" t="s">
        <v>158</v>
      </c>
      <c r="CI690" t="s">
        <v>159</v>
      </c>
      <c r="CJ690" s="1">
        <v>392000</v>
      </c>
    </row>
    <row r="691" spans="1:88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 t="str">
        <f t="shared" si="72"/>
        <v>2000's</v>
      </c>
      <c r="V691">
        <v>2006</v>
      </c>
      <c r="W691">
        <f t="shared" si="70"/>
        <v>1</v>
      </c>
      <c r="X691" t="str">
        <f t="shared" si="71"/>
        <v>Y</v>
      </c>
      <c r="Y691" t="str">
        <f t="shared" si="73"/>
        <v>Y</v>
      </c>
      <c r="Z691" t="str">
        <f t="shared" si="74"/>
        <v>Y</v>
      </c>
      <c r="AA691" t="str">
        <f t="shared" si="75"/>
        <v>Y</v>
      </c>
      <c r="AB691" t="s">
        <v>93</v>
      </c>
      <c r="AC691" t="s">
        <v>94</v>
      </c>
      <c r="AD691" t="s">
        <v>95</v>
      </c>
      <c r="AE691" t="s">
        <v>95</v>
      </c>
      <c r="AF691" t="s">
        <v>137</v>
      </c>
      <c r="AG691">
        <v>256</v>
      </c>
      <c r="AH691" t="s">
        <v>97</v>
      </c>
      <c r="AI691" t="s">
        <v>98</v>
      </c>
      <c r="AJ691" t="s">
        <v>99</v>
      </c>
      <c r="AK691" t="s">
        <v>97</v>
      </c>
      <c r="AL691" t="s">
        <v>98</v>
      </c>
      <c r="AM691" t="s">
        <v>130</v>
      </c>
      <c r="AN691" t="s">
        <v>119</v>
      </c>
      <c r="AO691">
        <v>20</v>
      </c>
      <c r="AP691" t="s">
        <v>102</v>
      </c>
      <c r="AQ691">
        <v>0</v>
      </c>
      <c r="AR691">
        <v>1342</v>
      </c>
      <c r="AS691">
        <v>1362</v>
      </c>
      <c r="AT691" t="s">
        <v>103</v>
      </c>
      <c r="AU691" t="s">
        <v>104</v>
      </c>
      <c r="AV691" t="s">
        <v>105</v>
      </c>
      <c r="AW691" t="s">
        <v>106</v>
      </c>
      <c r="AX691">
        <v>1362</v>
      </c>
      <c r="AY691">
        <v>0</v>
      </c>
      <c r="AZ691">
        <v>0</v>
      </c>
      <c r="BA691">
        <v>1362</v>
      </c>
      <c r="BB691">
        <v>0</v>
      </c>
      <c r="BC691">
        <v>0</v>
      </c>
      <c r="BD691">
        <v>2</v>
      </c>
      <c r="BE691">
        <v>0</v>
      </c>
      <c r="BF691">
        <v>2</v>
      </c>
      <c r="BG691">
        <v>1</v>
      </c>
      <c r="BH691" t="s">
        <v>97</v>
      </c>
      <c r="BI691">
        <v>6</v>
      </c>
      <c r="BJ691" t="s">
        <v>107</v>
      </c>
      <c r="BK691">
        <v>1</v>
      </c>
      <c r="BL691" t="s">
        <v>97</v>
      </c>
      <c r="BM691" t="s">
        <v>108</v>
      </c>
      <c r="BN691">
        <v>2005</v>
      </c>
      <c r="BO691" t="s">
        <v>109</v>
      </c>
      <c r="BP691">
        <v>2</v>
      </c>
      <c r="BQ691">
        <v>460</v>
      </c>
      <c r="BR691" t="s">
        <v>98</v>
      </c>
      <c r="BS691" t="s">
        <v>98</v>
      </c>
      <c r="BT691" t="s">
        <v>105</v>
      </c>
      <c r="BU691">
        <v>192</v>
      </c>
      <c r="BV691">
        <v>28</v>
      </c>
      <c r="BW691">
        <v>0</v>
      </c>
      <c r="BX691">
        <v>0</v>
      </c>
      <c r="BY691">
        <v>0</v>
      </c>
      <c r="BZ691">
        <v>0</v>
      </c>
      <c r="CA691" t="s">
        <v>83</v>
      </c>
      <c r="CB691" t="s">
        <v>83</v>
      </c>
      <c r="CC691" t="s">
        <v>83</v>
      </c>
      <c r="CD691">
        <v>0</v>
      </c>
      <c r="CE691">
        <v>6</v>
      </c>
      <c r="CF691">
        <v>2007</v>
      </c>
      <c r="CG691" t="str">
        <f t="shared" si="76"/>
        <v>6/2007</v>
      </c>
      <c r="CH691" t="s">
        <v>110</v>
      </c>
      <c r="CI691" t="s">
        <v>111</v>
      </c>
      <c r="CJ691" s="1">
        <v>194700</v>
      </c>
    </row>
    <row r="692" spans="1:88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 t="str">
        <f t="shared" si="72"/>
        <v>2000's</v>
      </c>
      <c r="V692">
        <v>2004</v>
      </c>
      <c r="W692">
        <f t="shared" si="70"/>
        <v>0</v>
      </c>
      <c r="X692" t="str">
        <f t="shared" si="71"/>
        <v>N</v>
      </c>
      <c r="Y692" t="str">
        <f t="shared" si="73"/>
        <v>N</v>
      </c>
      <c r="Z692" t="str">
        <f t="shared" si="74"/>
        <v>Y</v>
      </c>
      <c r="AA692" t="str">
        <f t="shared" si="75"/>
        <v>Y</v>
      </c>
      <c r="AB692" t="s">
        <v>93</v>
      </c>
      <c r="AC692" t="s">
        <v>94</v>
      </c>
      <c r="AD692" t="s">
        <v>95</v>
      </c>
      <c r="AE692" t="s">
        <v>95</v>
      </c>
      <c r="AF692" t="s">
        <v>96</v>
      </c>
      <c r="AG692">
        <v>147</v>
      </c>
      <c r="AH692" t="s">
        <v>97</v>
      </c>
      <c r="AI692" t="s">
        <v>98</v>
      </c>
      <c r="AJ692" t="s">
        <v>99</v>
      </c>
      <c r="AK692" t="s">
        <v>97</v>
      </c>
      <c r="AL692" t="s">
        <v>98</v>
      </c>
      <c r="AM692" t="s">
        <v>97</v>
      </c>
      <c r="AN692" t="s">
        <v>101</v>
      </c>
      <c r="AO692">
        <v>697</v>
      </c>
      <c r="AP692" t="s">
        <v>102</v>
      </c>
      <c r="AQ692">
        <v>0</v>
      </c>
      <c r="AR692">
        <v>151</v>
      </c>
      <c r="AS692">
        <v>848</v>
      </c>
      <c r="AT692" t="s">
        <v>103</v>
      </c>
      <c r="AU692" t="s">
        <v>104</v>
      </c>
      <c r="AV692" t="s">
        <v>105</v>
      </c>
      <c r="AW692" t="s">
        <v>106</v>
      </c>
      <c r="AX692">
        <v>848</v>
      </c>
      <c r="AY692">
        <v>0</v>
      </c>
      <c r="AZ692">
        <v>0</v>
      </c>
      <c r="BA692">
        <v>848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1</v>
      </c>
      <c r="BH692" t="s">
        <v>97</v>
      </c>
      <c r="BI692">
        <v>3</v>
      </c>
      <c r="BJ692" t="s">
        <v>107</v>
      </c>
      <c r="BK692">
        <v>1</v>
      </c>
      <c r="BL692" t="s">
        <v>98</v>
      </c>
      <c r="BM692" t="s">
        <v>108</v>
      </c>
      <c r="BN692">
        <v>2004</v>
      </c>
      <c r="BO692" t="s">
        <v>109</v>
      </c>
      <c r="BP692">
        <v>2</v>
      </c>
      <c r="BQ692">
        <v>420</v>
      </c>
      <c r="BR692" t="s">
        <v>98</v>
      </c>
      <c r="BS692" t="s">
        <v>98</v>
      </c>
      <c r="BT692" t="s">
        <v>105</v>
      </c>
      <c r="BU692">
        <v>149</v>
      </c>
      <c r="BV692">
        <v>0</v>
      </c>
      <c r="BW692">
        <v>0</v>
      </c>
      <c r="BX692">
        <v>0</v>
      </c>
      <c r="BY692">
        <v>0</v>
      </c>
      <c r="BZ692">
        <v>0</v>
      </c>
      <c r="CA692" t="s">
        <v>83</v>
      </c>
      <c r="CB692" t="s">
        <v>83</v>
      </c>
      <c r="CC692" t="s">
        <v>83</v>
      </c>
      <c r="CD692">
        <v>0</v>
      </c>
      <c r="CE692">
        <v>5</v>
      </c>
      <c r="CF692">
        <v>2008</v>
      </c>
      <c r="CG692" t="str">
        <f t="shared" si="76"/>
        <v>5/2008</v>
      </c>
      <c r="CH692" t="s">
        <v>110</v>
      </c>
      <c r="CI692" t="s">
        <v>111</v>
      </c>
      <c r="CJ692" s="1">
        <v>141000</v>
      </c>
    </row>
    <row r="693" spans="1:88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 t="str">
        <f t="shared" si="72"/>
        <v>90's</v>
      </c>
      <c r="V693">
        <v>1995</v>
      </c>
      <c r="W693">
        <f t="shared" si="70"/>
        <v>1</v>
      </c>
      <c r="X693" t="str">
        <f t="shared" si="71"/>
        <v>Y</v>
      </c>
      <c r="Y693" t="str">
        <f t="shared" si="73"/>
        <v>N</v>
      </c>
      <c r="Z693" t="str">
        <f t="shared" si="74"/>
        <v>N</v>
      </c>
      <c r="AA693" t="str">
        <f t="shared" si="75"/>
        <v>Y</v>
      </c>
      <c r="AB693" t="s">
        <v>93</v>
      </c>
      <c r="AC693" t="s">
        <v>196</v>
      </c>
      <c r="AD693" t="s">
        <v>140</v>
      </c>
      <c r="AE693" t="s">
        <v>140</v>
      </c>
      <c r="AF693" t="s">
        <v>96</v>
      </c>
      <c r="AG693">
        <v>1170</v>
      </c>
      <c r="AH693" t="s">
        <v>104</v>
      </c>
      <c r="AI693" t="s">
        <v>98</v>
      </c>
      <c r="AJ693" t="s">
        <v>99</v>
      </c>
      <c r="AK693" t="s">
        <v>104</v>
      </c>
      <c r="AL693" t="s">
        <v>98</v>
      </c>
      <c r="AM693" t="s">
        <v>97</v>
      </c>
      <c r="AN693" t="s">
        <v>101</v>
      </c>
      <c r="AO693">
        <v>1455</v>
      </c>
      <c r="AP693" t="s">
        <v>102</v>
      </c>
      <c r="AQ693">
        <v>0</v>
      </c>
      <c r="AR693">
        <v>989</v>
      </c>
      <c r="AS693">
        <v>2444</v>
      </c>
      <c r="AT693" t="s">
        <v>103</v>
      </c>
      <c r="AU693" t="s">
        <v>104</v>
      </c>
      <c r="AV693" t="s">
        <v>105</v>
      </c>
      <c r="AW693" t="s">
        <v>106</v>
      </c>
      <c r="AX693">
        <v>2444</v>
      </c>
      <c r="AY693">
        <v>1872</v>
      </c>
      <c r="AZ693">
        <v>0</v>
      </c>
      <c r="BA693">
        <v>4316</v>
      </c>
      <c r="BB693">
        <v>0</v>
      </c>
      <c r="BC693">
        <v>1</v>
      </c>
      <c r="BD693">
        <v>3</v>
      </c>
      <c r="BE693">
        <v>1</v>
      </c>
      <c r="BF693">
        <v>4</v>
      </c>
      <c r="BG693">
        <v>1</v>
      </c>
      <c r="BH693" t="s">
        <v>104</v>
      </c>
      <c r="BI693">
        <v>10</v>
      </c>
      <c r="BJ693" t="s">
        <v>107</v>
      </c>
      <c r="BK693">
        <v>2</v>
      </c>
      <c r="BL693" t="s">
        <v>104</v>
      </c>
      <c r="BM693" t="s">
        <v>108</v>
      </c>
      <c r="BN693">
        <v>1994</v>
      </c>
      <c r="BO693" t="s">
        <v>157</v>
      </c>
      <c r="BP693">
        <v>3</v>
      </c>
      <c r="BQ693">
        <v>832</v>
      </c>
      <c r="BR693" t="s">
        <v>98</v>
      </c>
      <c r="BS693" t="s">
        <v>98</v>
      </c>
      <c r="BT693" t="s">
        <v>105</v>
      </c>
      <c r="BU693">
        <v>382</v>
      </c>
      <c r="BV693">
        <v>50</v>
      </c>
      <c r="BW693">
        <v>0</v>
      </c>
      <c r="BX693">
        <v>0</v>
      </c>
      <c r="BY693">
        <v>0</v>
      </c>
      <c r="BZ693">
        <v>0</v>
      </c>
      <c r="CA693" t="s">
        <v>83</v>
      </c>
      <c r="CB693" t="s">
        <v>83</v>
      </c>
      <c r="CC693" t="s">
        <v>83</v>
      </c>
      <c r="CD693">
        <v>0</v>
      </c>
      <c r="CE693">
        <v>1</v>
      </c>
      <c r="CF693">
        <v>2007</v>
      </c>
      <c r="CG693" t="str">
        <f t="shared" si="76"/>
        <v>1/2007</v>
      </c>
      <c r="CH693" t="s">
        <v>110</v>
      </c>
      <c r="CI693" t="s">
        <v>111</v>
      </c>
      <c r="CJ693" s="1">
        <v>755000</v>
      </c>
    </row>
    <row r="694" spans="1:88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 t="str">
        <f t="shared" si="72"/>
        <v>80's</v>
      </c>
      <c r="V694">
        <v>1990</v>
      </c>
      <c r="W694">
        <f t="shared" si="70"/>
        <v>1</v>
      </c>
      <c r="X694" t="str">
        <f t="shared" si="71"/>
        <v>Y</v>
      </c>
      <c r="Y694" t="str">
        <f t="shared" si="73"/>
        <v>N</v>
      </c>
      <c r="Z694" t="str">
        <f t="shared" si="74"/>
        <v>N</v>
      </c>
      <c r="AA694" t="str">
        <f t="shared" si="75"/>
        <v>N</v>
      </c>
      <c r="AB694" t="s">
        <v>152</v>
      </c>
      <c r="AC694" t="s">
        <v>94</v>
      </c>
      <c r="AD694" t="s">
        <v>116</v>
      </c>
      <c r="AE694" t="s">
        <v>116</v>
      </c>
      <c r="AF694" t="s">
        <v>96</v>
      </c>
      <c r="AG694">
        <v>293</v>
      </c>
      <c r="AH694" t="s">
        <v>97</v>
      </c>
      <c r="AI694" t="s">
        <v>98</v>
      </c>
      <c r="AJ694" t="s">
        <v>99</v>
      </c>
      <c r="AK694" t="s">
        <v>97</v>
      </c>
      <c r="AL694" t="s">
        <v>98</v>
      </c>
      <c r="AM694" t="s">
        <v>97</v>
      </c>
      <c r="AN694" t="s">
        <v>101</v>
      </c>
      <c r="AO694">
        <v>965</v>
      </c>
      <c r="AP694" t="s">
        <v>102</v>
      </c>
      <c r="AQ694">
        <v>0</v>
      </c>
      <c r="AR694">
        <v>245</v>
      </c>
      <c r="AS694">
        <v>1210</v>
      </c>
      <c r="AT694" t="s">
        <v>103</v>
      </c>
      <c r="AU694" t="s">
        <v>104</v>
      </c>
      <c r="AV694" t="s">
        <v>105</v>
      </c>
      <c r="AW694" t="s">
        <v>106</v>
      </c>
      <c r="AX694">
        <v>1238</v>
      </c>
      <c r="AY694">
        <v>1281</v>
      </c>
      <c r="AZ694">
        <v>0</v>
      </c>
      <c r="BA694">
        <v>2519</v>
      </c>
      <c r="BB694">
        <v>1</v>
      </c>
      <c r="BC694">
        <v>0</v>
      </c>
      <c r="BD694">
        <v>2</v>
      </c>
      <c r="BE694">
        <v>1</v>
      </c>
      <c r="BF694">
        <v>4</v>
      </c>
      <c r="BG694">
        <v>1</v>
      </c>
      <c r="BH694" t="s">
        <v>97</v>
      </c>
      <c r="BI694">
        <v>9</v>
      </c>
      <c r="BJ694" t="s">
        <v>107</v>
      </c>
      <c r="BK694">
        <v>2</v>
      </c>
      <c r="BL694" t="s">
        <v>97</v>
      </c>
      <c r="BM694" t="s">
        <v>108</v>
      </c>
      <c r="BN694">
        <v>1989</v>
      </c>
      <c r="BO694" t="s">
        <v>109</v>
      </c>
      <c r="BP694">
        <v>2</v>
      </c>
      <c r="BQ694">
        <v>628</v>
      </c>
      <c r="BR694" t="s">
        <v>98</v>
      </c>
      <c r="BS694" t="s">
        <v>98</v>
      </c>
      <c r="BT694" t="s">
        <v>105</v>
      </c>
      <c r="BU694">
        <v>320</v>
      </c>
      <c r="BV694">
        <v>27</v>
      </c>
      <c r="BW694">
        <v>0</v>
      </c>
      <c r="BX694">
        <v>0</v>
      </c>
      <c r="BY694">
        <v>0</v>
      </c>
      <c r="BZ694">
        <v>0</v>
      </c>
      <c r="CA694" t="s">
        <v>83</v>
      </c>
      <c r="CB694" t="s">
        <v>83</v>
      </c>
      <c r="CC694" t="s">
        <v>83</v>
      </c>
      <c r="CD694">
        <v>0</v>
      </c>
      <c r="CE694">
        <v>4</v>
      </c>
      <c r="CF694">
        <v>2006</v>
      </c>
      <c r="CG694" t="str">
        <f t="shared" si="76"/>
        <v>4/2006</v>
      </c>
      <c r="CH694" t="s">
        <v>110</v>
      </c>
      <c r="CI694" t="s">
        <v>111</v>
      </c>
      <c r="CJ694" s="1">
        <v>335000</v>
      </c>
    </row>
    <row r="695" spans="1:88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 t="str">
        <f t="shared" si="72"/>
        <v>20's</v>
      </c>
      <c r="V695">
        <v>1968</v>
      </c>
      <c r="W695">
        <f t="shared" si="70"/>
        <v>47</v>
      </c>
      <c r="X695" t="str">
        <f t="shared" si="71"/>
        <v>Y</v>
      </c>
      <c r="Y695" t="str">
        <f t="shared" si="73"/>
        <v>N</v>
      </c>
      <c r="Z695" t="str">
        <f t="shared" si="74"/>
        <v>N</v>
      </c>
      <c r="AA695" t="str">
        <f t="shared" si="75"/>
        <v>N</v>
      </c>
      <c r="AB695" t="s">
        <v>93</v>
      </c>
      <c r="AC695" t="s">
        <v>94</v>
      </c>
      <c r="AD695" t="s">
        <v>116</v>
      </c>
      <c r="AE695" t="s">
        <v>116</v>
      </c>
      <c r="AF695" t="s">
        <v>117</v>
      </c>
      <c r="AG695">
        <v>0</v>
      </c>
      <c r="AH695" t="s">
        <v>98</v>
      </c>
      <c r="AI695" t="s">
        <v>98</v>
      </c>
      <c r="AJ695" t="s">
        <v>126</v>
      </c>
      <c r="AK695" t="s">
        <v>98</v>
      </c>
      <c r="AL695" t="s">
        <v>98</v>
      </c>
      <c r="AM695" t="s">
        <v>100</v>
      </c>
      <c r="AN695" t="s">
        <v>102</v>
      </c>
      <c r="AO695">
        <v>0</v>
      </c>
      <c r="AP695" t="s">
        <v>102</v>
      </c>
      <c r="AQ695">
        <v>0</v>
      </c>
      <c r="AR695">
        <v>1073</v>
      </c>
      <c r="AS695">
        <v>1073</v>
      </c>
      <c r="AT695" t="s">
        <v>103</v>
      </c>
      <c r="AU695" t="s">
        <v>104</v>
      </c>
      <c r="AV695" t="s">
        <v>105</v>
      </c>
      <c r="AW695" t="s">
        <v>106</v>
      </c>
      <c r="AX695">
        <v>1073</v>
      </c>
      <c r="AY695">
        <v>0</v>
      </c>
      <c r="AZ695">
        <v>0</v>
      </c>
      <c r="BA695">
        <v>1073</v>
      </c>
      <c r="BB695">
        <v>0</v>
      </c>
      <c r="BC695">
        <v>0</v>
      </c>
      <c r="BD695">
        <v>1</v>
      </c>
      <c r="BE695">
        <v>0</v>
      </c>
      <c r="BF695">
        <v>2</v>
      </c>
      <c r="BG695">
        <v>1</v>
      </c>
      <c r="BH695" t="s">
        <v>98</v>
      </c>
      <c r="BI695">
        <v>4</v>
      </c>
      <c r="BJ695" t="s">
        <v>107</v>
      </c>
      <c r="BK695">
        <v>0</v>
      </c>
      <c r="BL695" t="s">
        <v>83</v>
      </c>
      <c r="BM695" t="s">
        <v>127</v>
      </c>
      <c r="BN695">
        <v>1968</v>
      </c>
      <c r="BO695" t="s">
        <v>102</v>
      </c>
      <c r="BP695">
        <v>1</v>
      </c>
      <c r="BQ695">
        <v>326</v>
      </c>
      <c r="BR695" t="s">
        <v>98</v>
      </c>
      <c r="BS695" t="s">
        <v>98</v>
      </c>
      <c r="BT695" t="s">
        <v>105</v>
      </c>
      <c r="BU695">
        <v>0</v>
      </c>
      <c r="BV695">
        <v>0</v>
      </c>
      <c r="BW695">
        <v>112</v>
      </c>
      <c r="BX695">
        <v>0</v>
      </c>
      <c r="BY695">
        <v>0</v>
      </c>
      <c r="BZ695">
        <v>0</v>
      </c>
      <c r="CA695" t="s">
        <v>83</v>
      </c>
      <c r="CB695" t="s">
        <v>83</v>
      </c>
      <c r="CC695" t="s">
        <v>83</v>
      </c>
      <c r="CD695">
        <v>0</v>
      </c>
      <c r="CE695">
        <v>12</v>
      </c>
      <c r="CF695">
        <v>2006</v>
      </c>
      <c r="CG695" t="str">
        <f t="shared" si="76"/>
        <v>12/2006</v>
      </c>
      <c r="CH695" t="s">
        <v>110</v>
      </c>
      <c r="CI695" t="s">
        <v>128</v>
      </c>
      <c r="CJ695" s="1">
        <v>108480</v>
      </c>
    </row>
    <row r="696" spans="1:88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 t="str">
        <f t="shared" si="72"/>
        <v>30's</v>
      </c>
      <c r="V696">
        <v>1950</v>
      </c>
      <c r="W696">
        <f t="shared" si="70"/>
        <v>14</v>
      </c>
      <c r="X696" t="str">
        <f t="shared" si="71"/>
        <v>Y</v>
      </c>
      <c r="Y696" t="str">
        <f t="shared" si="73"/>
        <v>N</v>
      </c>
      <c r="Z696" t="str">
        <f t="shared" si="74"/>
        <v>N</v>
      </c>
      <c r="AA696" t="str">
        <f t="shared" si="75"/>
        <v>N</v>
      </c>
      <c r="AB696" t="s">
        <v>93</v>
      </c>
      <c r="AC696" t="s">
        <v>94</v>
      </c>
      <c r="AD696" t="s">
        <v>124</v>
      </c>
      <c r="AE696" t="s">
        <v>124</v>
      </c>
      <c r="AF696" t="s">
        <v>117</v>
      </c>
      <c r="AG696">
        <v>0</v>
      </c>
      <c r="AH696" t="s">
        <v>98</v>
      </c>
      <c r="AI696" t="s">
        <v>147</v>
      </c>
      <c r="AJ696" t="s">
        <v>126</v>
      </c>
      <c r="AK696" t="s">
        <v>98</v>
      </c>
      <c r="AL696" t="s">
        <v>98</v>
      </c>
      <c r="AM696" t="s">
        <v>100</v>
      </c>
      <c r="AN696" t="s">
        <v>102</v>
      </c>
      <c r="AO696">
        <v>0</v>
      </c>
      <c r="AP696" t="s">
        <v>102</v>
      </c>
      <c r="AQ696">
        <v>0</v>
      </c>
      <c r="AR696">
        <v>927</v>
      </c>
      <c r="AS696">
        <v>927</v>
      </c>
      <c r="AT696" t="s">
        <v>103</v>
      </c>
      <c r="AU696" t="s">
        <v>98</v>
      </c>
      <c r="AV696" t="s">
        <v>105</v>
      </c>
      <c r="AW696" t="s">
        <v>106</v>
      </c>
      <c r="AX696">
        <v>1067</v>
      </c>
      <c r="AY696">
        <v>472</v>
      </c>
      <c r="AZ696">
        <v>0</v>
      </c>
      <c r="BA696">
        <v>1539</v>
      </c>
      <c r="BB696">
        <v>0</v>
      </c>
      <c r="BC696">
        <v>0</v>
      </c>
      <c r="BD696">
        <v>1</v>
      </c>
      <c r="BE696">
        <v>1</v>
      </c>
      <c r="BF696">
        <v>3</v>
      </c>
      <c r="BG696">
        <v>1</v>
      </c>
      <c r="BH696" t="s">
        <v>98</v>
      </c>
      <c r="BI696">
        <v>5</v>
      </c>
      <c r="BJ696" t="s">
        <v>107</v>
      </c>
      <c r="BK696">
        <v>0</v>
      </c>
      <c r="BL696" t="s">
        <v>83</v>
      </c>
      <c r="BM696" t="s">
        <v>127</v>
      </c>
      <c r="BN696">
        <v>1995</v>
      </c>
      <c r="BO696" t="s">
        <v>102</v>
      </c>
      <c r="BP696">
        <v>2</v>
      </c>
      <c r="BQ696">
        <v>576</v>
      </c>
      <c r="BR696" t="s">
        <v>98</v>
      </c>
      <c r="BS696" t="s">
        <v>98</v>
      </c>
      <c r="BT696" t="s">
        <v>105</v>
      </c>
      <c r="BU696">
        <v>112</v>
      </c>
      <c r="BV696">
        <v>0</v>
      </c>
      <c r="BW696">
        <v>0</v>
      </c>
      <c r="BX696">
        <v>0</v>
      </c>
      <c r="BY696">
        <v>0</v>
      </c>
      <c r="BZ696">
        <v>0</v>
      </c>
      <c r="CA696" t="s">
        <v>83</v>
      </c>
      <c r="CB696" t="s">
        <v>134</v>
      </c>
      <c r="CC696" t="s">
        <v>83</v>
      </c>
      <c r="CD696">
        <v>0</v>
      </c>
      <c r="CE696">
        <v>4</v>
      </c>
      <c r="CF696">
        <v>2009</v>
      </c>
      <c r="CG696" t="str">
        <f t="shared" si="76"/>
        <v>4/2009</v>
      </c>
      <c r="CH696" t="s">
        <v>110</v>
      </c>
      <c r="CI696" t="s">
        <v>111</v>
      </c>
      <c r="CJ696" s="1">
        <v>141500</v>
      </c>
    </row>
    <row r="697" spans="1:88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 t="str">
        <f t="shared" si="72"/>
        <v>80's</v>
      </c>
      <c r="V697">
        <v>1987</v>
      </c>
      <c r="W697">
        <f t="shared" si="70"/>
        <v>0</v>
      </c>
      <c r="X697" t="str">
        <f t="shared" si="71"/>
        <v>N</v>
      </c>
      <c r="Y697" t="str">
        <f t="shared" si="73"/>
        <v>N</v>
      </c>
      <c r="Z697" t="str">
        <f t="shared" si="74"/>
        <v>N</v>
      </c>
      <c r="AA697" t="str">
        <f t="shared" si="75"/>
        <v>N</v>
      </c>
      <c r="AB697" t="s">
        <v>93</v>
      </c>
      <c r="AC697" t="s">
        <v>94</v>
      </c>
      <c r="AD697" t="s">
        <v>140</v>
      </c>
      <c r="AE697" t="s">
        <v>140</v>
      </c>
      <c r="AF697" t="s">
        <v>96</v>
      </c>
      <c r="AG697">
        <v>72</v>
      </c>
      <c r="AH697" t="s">
        <v>98</v>
      </c>
      <c r="AI697" t="s">
        <v>98</v>
      </c>
      <c r="AJ697" t="s">
        <v>118</v>
      </c>
      <c r="AK697" t="s">
        <v>97</v>
      </c>
      <c r="AL697" t="s">
        <v>97</v>
      </c>
      <c r="AM697" t="s">
        <v>100</v>
      </c>
      <c r="AN697" t="s">
        <v>101</v>
      </c>
      <c r="AO697">
        <v>980</v>
      </c>
      <c r="AP697" t="s">
        <v>172</v>
      </c>
      <c r="AQ697">
        <v>40</v>
      </c>
      <c r="AR697">
        <v>92</v>
      </c>
      <c r="AS697">
        <v>1112</v>
      </c>
      <c r="AT697" t="s">
        <v>103</v>
      </c>
      <c r="AU697" t="s">
        <v>97</v>
      </c>
      <c r="AV697" t="s">
        <v>105</v>
      </c>
      <c r="AW697" t="s">
        <v>106</v>
      </c>
      <c r="AX697">
        <v>1137</v>
      </c>
      <c r="AY697">
        <v>0</v>
      </c>
      <c r="AZ697">
        <v>0</v>
      </c>
      <c r="BA697">
        <v>1137</v>
      </c>
      <c r="BB697">
        <v>1</v>
      </c>
      <c r="BC697">
        <v>0</v>
      </c>
      <c r="BD697">
        <v>2</v>
      </c>
      <c r="BE697">
        <v>0</v>
      </c>
      <c r="BF697">
        <v>2</v>
      </c>
      <c r="BG697">
        <v>1</v>
      </c>
      <c r="BH697" t="s">
        <v>97</v>
      </c>
      <c r="BI697">
        <v>5</v>
      </c>
      <c r="BJ697" t="s">
        <v>107</v>
      </c>
      <c r="BK697">
        <v>1</v>
      </c>
      <c r="BL697" t="s">
        <v>98</v>
      </c>
      <c r="BM697" t="s">
        <v>108</v>
      </c>
      <c r="BN697">
        <v>1987</v>
      </c>
      <c r="BO697" t="s">
        <v>102</v>
      </c>
      <c r="BP697">
        <v>2</v>
      </c>
      <c r="BQ697">
        <v>551</v>
      </c>
      <c r="BR697" t="s">
        <v>98</v>
      </c>
      <c r="BS697" t="s">
        <v>98</v>
      </c>
      <c r="BT697" t="s">
        <v>105</v>
      </c>
      <c r="BU697">
        <v>125</v>
      </c>
      <c r="BV697">
        <v>0</v>
      </c>
      <c r="BW697">
        <v>0</v>
      </c>
      <c r="BX697">
        <v>0</v>
      </c>
      <c r="BY697">
        <v>0</v>
      </c>
      <c r="BZ697">
        <v>0</v>
      </c>
      <c r="CA697" t="s">
        <v>83</v>
      </c>
      <c r="CB697" t="s">
        <v>83</v>
      </c>
      <c r="CC697" t="s">
        <v>83</v>
      </c>
      <c r="CD697">
        <v>0</v>
      </c>
      <c r="CE697">
        <v>7</v>
      </c>
      <c r="CF697">
        <v>2006</v>
      </c>
      <c r="CG697" t="str">
        <f t="shared" si="76"/>
        <v>7/2006</v>
      </c>
      <c r="CH697" t="s">
        <v>110</v>
      </c>
      <c r="CI697" t="s">
        <v>111</v>
      </c>
      <c r="CJ697" s="1">
        <v>176000</v>
      </c>
    </row>
    <row r="698" spans="1:88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 t="str">
        <f t="shared" si="72"/>
        <v>20's</v>
      </c>
      <c r="V698">
        <v>1950</v>
      </c>
      <c r="W698">
        <f t="shared" si="70"/>
        <v>29</v>
      </c>
      <c r="X698" t="str">
        <f t="shared" si="71"/>
        <v>Y</v>
      </c>
      <c r="Y698" t="str">
        <f t="shared" si="73"/>
        <v>N</v>
      </c>
      <c r="Z698" t="str">
        <f t="shared" si="74"/>
        <v>N</v>
      </c>
      <c r="AA698" t="str">
        <f t="shared" si="75"/>
        <v>N</v>
      </c>
      <c r="AB698" t="s">
        <v>93</v>
      </c>
      <c r="AC698" t="s">
        <v>94</v>
      </c>
      <c r="AD698" t="s">
        <v>124</v>
      </c>
      <c r="AE698" t="s">
        <v>125</v>
      </c>
      <c r="AF698" t="s">
        <v>117</v>
      </c>
      <c r="AG698">
        <v>0</v>
      </c>
      <c r="AH698" t="s">
        <v>98</v>
      </c>
      <c r="AI698" t="s">
        <v>98</v>
      </c>
      <c r="AJ698" t="s">
        <v>118</v>
      </c>
      <c r="AK698" t="s">
        <v>98</v>
      </c>
      <c r="AL698" t="s">
        <v>98</v>
      </c>
      <c r="AM698" t="s">
        <v>100</v>
      </c>
      <c r="AN698" t="s">
        <v>172</v>
      </c>
      <c r="AO698">
        <v>616</v>
      </c>
      <c r="AP698" t="s">
        <v>102</v>
      </c>
      <c r="AQ698">
        <v>0</v>
      </c>
      <c r="AR698">
        <v>0</v>
      </c>
      <c r="AS698">
        <v>616</v>
      </c>
      <c r="AT698" t="s">
        <v>103</v>
      </c>
      <c r="AU698" t="s">
        <v>97</v>
      </c>
      <c r="AV698" t="s">
        <v>105</v>
      </c>
      <c r="AW698" t="s">
        <v>106</v>
      </c>
      <c r="AX698">
        <v>616</v>
      </c>
      <c r="AY698">
        <v>0</v>
      </c>
      <c r="AZ698">
        <v>0</v>
      </c>
      <c r="BA698">
        <v>616</v>
      </c>
      <c r="BB698">
        <v>0</v>
      </c>
      <c r="BC698">
        <v>0</v>
      </c>
      <c r="BD698">
        <v>1</v>
      </c>
      <c r="BE698">
        <v>0</v>
      </c>
      <c r="BF698">
        <v>2</v>
      </c>
      <c r="BG698">
        <v>1</v>
      </c>
      <c r="BH698" t="s">
        <v>98</v>
      </c>
      <c r="BI698">
        <v>4</v>
      </c>
      <c r="BJ698" t="s">
        <v>107</v>
      </c>
      <c r="BK698">
        <v>0</v>
      </c>
      <c r="BL698" t="s">
        <v>83</v>
      </c>
      <c r="BM698" t="s">
        <v>127</v>
      </c>
      <c r="BN698">
        <v>1921</v>
      </c>
      <c r="BO698" t="s">
        <v>102</v>
      </c>
      <c r="BP698">
        <v>1</v>
      </c>
      <c r="BQ698">
        <v>205</v>
      </c>
      <c r="BR698" t="s">
        <v>98</v>
      </c>
      <c r="BS698" t="s">
        <v>98</v>
      </c>
      <c r="BT698" t="s">
        <v>105</v>
      </c>
      <c r="BU698">
        <v>0</v>
      </c>
      <c r="BV698">
        <v>0</v>
      </c>
      <c r="BW698">
        <v>129</v>
      </c>
      <c r="BX698">
        <v>0</v>
      </c>
      <c r="BY698">
        <v>0</v>
      </c>
      <c r="BZ698">
        <v>0</v>
      </c>
      <c r="CA698" t="s">
        <v>83</v>
      </c>
      <c r="CB698" t="s">
        <v>83</v>
      </c>
      <c r="CC698" t="s">
        <v>83</v>
      </c>
      <c r="CD698">
        <v>0</v>
      </c>
      <c r="CE698">
        <v>6</v>
      </c>
      <c r="CF698">
        <v>2006</v>
      </c>
      <c r="CG698" t="str">
        <f t="shared" si="76"/>
        <v>6/2006</v>
      </c>
      <c r="CH698" t="s">
        <v>110</v>
      </c>
      <c r="CI698" t="s">
        <v>111</v>
      </c>
      <c r="CJ698" s="1">
        <v>89000</v>
      </c>
    </row>
    <row r="699" spans="1:88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 t="str">
        <f t="shared" si="72"/>
        <v>50's</v>
      </c>
      <c r="V699">
        <v>1952</v>
      </c>
      <c r="W699">
        <f t="shared" si="70"/>
        <v>0</v>
      </c>
      <c r="X699" t="str">
        <f t="shared" si="71"/>
        <v>N</v>
      </c>
      <c r="Y699" t="str">
        <f t="shared" si="73"/>
        <v>N</v>
      </c>
      <c r="Z699" t="str">
        <f t="shared" si="74"/>
        <v>N</v>
      </c>
      <c r="AA699" t="str">
        <f t="shared" si="75"/>
        <v>N</v>
      </c>
      <c r="AB699" t="s">
        <v>93</v>
      </c>
      <c r="AC699" t="s">
        <v>94</v>
      </c>
      <c r="AD699" t="s">
        <v>124</v>
      </c>
      <c r="AE699" t="s">
        <v>124</v>
      </c>
      <c r="AF699" t="s">
        <v>117</v>
      </c>
      <c r="AG699">
        <v>0</v>
      </c>
      <c r="AH699" t="s">
        <v>98</v>
      </c>
      <c r="AI699" t="s">
        <v>98</v>
      </c>
      <c r="AJ699" t="s">
        <v>99</v>
      </c>
      <c r="AK699" t="s">
        <v>104</v>
      </c>
      <c r="AL699" t="s">
        <v>97</v>
      </c>
      <c r="AM699" t="s">
        <v>121</v>
      </c>
      <c r="AN699" t="s">
        <v>172</v>
      </c>
      <c r="AO699">
        <v>210</v>
      </c>
      <c r="AP699" t="s">
        <v>119</v>
      </c>
      <c r="AQ699">
        <v>551</v>
      </c>
      <c r="AR699">
        <v>219</v>
      </c>
      <c r="AS699">
        <v>980</v>
      </c>
      <c r="AT699" t="s">
        <v>103</v>
      </c>
      <c r="AU699" t="s">
        <v>147</v>
      </c>
      <c r="AV699" t="s">
        <v>105</v>
      </c>
      <c r="AW699" t="s">
        <v>164</v>
      </c>
      <c r="AX699">
        <v>1148</v>
      </c>
      <c r="AY699">
        <v>0</v>
      </c>
      <c r="AZ699">
        <v>0</v>
      </c>
      <c r="BA699">
        <v>1148</v>
      </c>
      <c r="BB699">
        <v>0</v>
      </c>
      <c r="BC699">
        <v>1</v>
      </c>
      <c r="BD699">
        <v>1</v>
      </c>
      <c r="BE699">
        <v>0</v>
      </c>
      <c r="BF699">
        <v>2</v>
      </c>
      <c r="BG699">
        <v>1</v>
      </c>
      <c r="BH699" t="s">
        <v>98</v>
      </c>
      <c r="BI699">
        <v>6</v>
      </c>
      <c r="BJ699" t="s">
        <v>107</v>
      </c>
      <c r="BK699">
        <v>0</v>
      </c>
      <c r="BL699" t="s">
        <v>83</v>
      </c>
      <c r="BM699" t="s">
        <v>127</v>
      </c>
      <c r="BN699">
        <v>1952</v>
      </c>
      <c r="BO699" t="s">
        <v>102</v>
      </c>
      <c r="BP699">
        <v>1</v>
      </c>
      <c r="BQ699">
        <v>308</v>
      </c>
      <c r="BR699" t="s">
        <v>98</v>
      </c>
      <c r="BS699" t="s">
        <v>98</v>
      </c>
      <c r="BT699" t="s">
        <v>105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 t="s">
        <v>83</v>
      </c>
      <c r="CB699" t="s">
        <v>83</v>
      </c>
      <c r="CC699" t="s">
        <v>83</v>
      </c>
      <c r="CD699">
        <v>0</v>
      </c>
      <c r="CE699">
        <v>9</v>
      </c>
      <c r="CF699">
        <v>2006</v>
      </c>
      <c r="CG699" t="str">
        <f t="shared" si="76"/>
        <v>9/2006</v>
      </c>
      <c r="CH699" t="s">
        <v>110</v>
      </c>
      <c r="CI699" t="s">
        <v>111</v>
      </c>
      <c r="CJ699" s="1">
        <v>123500</v>
      </c>
    </row>
    <row r="700" spans="1:88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 t="str">
        <f t="shared" si="72"/>
        <v>60's</v>
      </c>
      <c r="V700">
        <v>2009</v>
      </c>
      <c r="W700">
        <f t="shared" si="70"/>
        <v>44</v>
      </c>
      <c r="X700" t="str">
        <f t="shared" si="71"/>
        <v>Y</v>
      </c>
      <c r="Y700" t="str">
        <f t="shared" si="73"/>
        <v>Y</v>
      </c>
      <c r="Z700" t="str">
        <f t="shared" si="74"/>
        <v>Y</v>
      </c>
      <c r="AA700" t="str">
        <f t="shared" si="75"/>
        <v>Y</v>
      </c>
      <c r="AB700" t="s">
        <v>93</v>
      </c>
      <c r="AC700" t="s">
        <v>94</v>
      </c>
      <c r="AD700" t="s">
        <v>116</v>
      </c>
      <c r="AE700" t="s">
        <v>116</v>
      </c>
      <c r="AF700" t="s">
        <v>117</v>
      </c>
      <c r="AG700">
        <v>0</v>
      </c>
      <c r="AH700" t="s">
        <v>98</v>
      </c>
      <c r="AI700" t="s">
        <v>97</v>
      </c>
      <c r="AJ700" t="s">
        <v>118</v>
      </c>
      <c r="AK700" t="s">
        <v>98</v>
      </c>
      <c r="AL700" t="s">
        <v>98</v>
      </c>
      <c r="AM700" t="s">
        <v>100</v>
      </c>
      <c r="AN700" t="s">
        <v>101</v>
      </c>
      <c r="AO700">
        <v>553</v>
      </c>
      <c r="AP700" t="s">
        <v>141</v>
      </c>
      <c r="AQ700">
        <v>117</v>
      </c>
      <c r="AR700">
        <v>224</v>
      </c>
      <c r="AS700">
        <v>894</v>
      </c>
      <c r="AT700" t="s">
        <v>103</v>
      </c>
      <c r="AU700" t="s">
        <v>104</v>
      </c>
      <c r="AV700" t="s">
        <v>105</v>
      </c>
      <c r="AW700" t="s">
        <v>106</v>
      </c>
      <c r="AX700">
        <v>894</v>
      </c>
      <c r="AY700">
        <v>0</v>
      </c>
      <c r="AZ700">
        <v>0</v>
      </c>
      <c r="BA700">
        <v>894</v>
      </c>
      <c r="BB700">
        <v>1</v>
      </c>
      <c r="BC700">
        <v>0</v>
      </c>
      <c r="BD700">
        <v>1</v>
      </c>
      <c r="BE700">
        <v>0</v>
      </c>
      <c r="BF700">
        <v>3</v>
      </c>
      <c r="BG700">
        <v>1</v>
      </c>
      <c r="BH700" t="s">
        <v>98</v>
      </c>
      <c r="BI700">
        <v>5</v>
      </c>
      <c r="BJ700" t="s">
        <v>107</v>
      </c>
      <c r="BK700">
        <v>1</v>
      </c>
      <c r="BL700" t="s">
        <v>97</v>
      </c>
      <c r="BM700" t="s">
        <v>127</v>
      </c>
      <c r="BN700">
        <v>1973</v>
      </c>
      <c r="BO700" t="s">
        <v>102</v>
      </c>
      <c r="BP700">
        <v>1</v>
      </c>
      <c r="BQ700">
        <v>336</v>
      </c>
      <c r="BR700" t="s">
        <v>98</v>
      </c>
      <c r="BS700" t="s">
        <v>98</v>
      </c>
      <c r="BT700" t="s">
        <v>105</v>
      </c>
      <c r="BU700">
        <v>416</v>
      </c>
      <c r="BV700">
        <v>144</v>
      </c>
      <c r="BW700">
        <v>0</v>
      </c>
      <c r="BX700">
        <v>0</v>
      </c>
      <c r="BY700">
        <v>0</v>
      </c>
      <c r="BZ700">
        <v>0</v>
      </c>
      <c r="CA700" t="s">
        <v>83</v>
      </c>
      <c r="CB700" t="s">
        <v>134</v>
      </c>
      <c r="CC700" t="s">
        <v>83</v>
      </c>
      <c r="CD700">
        <v>0</v>
      </c>
      <c r="CE700">
        <v>4</v>
      </c>
      <c r="CF700">
        <v>2010</v>
      </c>
      <c r="CG700" t="str">
        <f t="shared" si="76"/>
        <v>4/2010</v>
      </c>
      <c r="CH700" t="s">
        <v>110</v>
      </c>
      <c r="CI700" t="s">
        <v>111</v>
      </c>
      <c r="CJ700" s="1">
        <v>138500</v>
      </c>
    </row>
    <row r="701" spans="1:88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 t="str">
        <f t="shared" si="72"/>
        <v>2000's</v>
      </c>
      <c r="V701">
        <v>2004</v>
      </c>
      <c r="W701">
        <f t="shared" si="70"/>
        <v>0</v>
      </c>
      <c r="X701" t="str">
        <f t="shared" si="71"/>
        <v>N</v>
      </c>
      <c r="Y701" t="str">
        <f t="shared" si="73"/>
        <v>N</v>
      </c>
      <c r="Z701" t="str">
        <f t="shared" si="74"/>
        <v>Y</v>
      </c>
      <c r="AA701" t="str">
        <f t="shared" si="75"/>
        <v>Y</v>
      </c>
      <c r="AB701" t="s">
        <v>93</v>
      </c>
      <c r="AC701" t="s">
        <v>94</v>
      </c>
      <c r="AD701" t="s">
        <v>116</v>
      </c>
      <c r="AE701" t="s">
        <v>116</v>
      </c>
      <c r="AF701" t="s">
        <v>117</v>
      </c>
      <c r="AG701">
        <v>0</v>
      </c>
      <c r="AH701" t="s">
        <v>97</v>
      </c>
      <c r="AI701" t="s">
        <v>98</v>
      </c>
      <c r="AJ701" t="s">
        <v>99</v>
      </c>
      <c r="AK701" t="s">
        <v>97</v>
      </c>
      <c r="AL701" t="s">
        <v>98</v>
      </c>
      <c r="AM701" t="s">
        <v>121</v>
      </c>
      <c r="AN701" t="s">
        <v>101</v>
      </c>
      <c r="AO701">
        <v>16</v>
      </c>
      <c r="AP701" t="s">
        <v>102</v>
      </c>
      <c r="AQ701">
        <v>0</v>
      </c>
      <c r="AR701">
        <v>1375</v>
      </c>
      <c r="AS701">
        <v>1391</v>
      </c>
      <c r="AT701" t="s">
        <v>103</v>
      </c>
      <c r="AU701" t="s">
        <v>104</v>
      </c>
      <c r="AV701" t="s">
        <v>105</v>
      </c>
      <c r="AW701" t="s">
        <v>106</v>
      </c>
      <c r="AX701">
        <v>1391</v>
      </c>
      <c r="AY701">
        <v>0</v>
      </c>
      <c r="AZ701">
        <v>0</v>
      </c>
      <c r="BA701">
        <v>1391</v>
      </c>
      <c r="BB701">
        <v>0</v>
      </c>
      <c r="BC701">
        <v>0</v>
      </c>
      <c r="BD701">
        <v>2</v>
      </c>
      <c r="BE701">
        <v>0</v>
      </c>
      <c r="BF701">
        <v>2</v>
      </c>
      <c r="BG701">
        <v>1</v>
      </c>
      <c r="BH701" t="s">
        <v>97</v>
      </c>
      <c r="BI701">
        <v>5</v>
      </c>
      <c r="BJ701" t="s">
        <v>107</v>
      </c>
      <c r="BK701">
        <v>0</v>
      </c>
      <c r="BL701" t="s">
        <v>83</v>
      </c>
      <c r="BM701" t="s">
        <v>108</v>
      </c>
      <c r="BN701">
        <v>2004</v>
      </c>
      <c r="BO701" t="s">
        <v>109</v>
      </c>
      <c r="BP701">
        <v>2</v>
      </c>
      <c r="BQ701">
        <v>530</v>
      </c>
      <c r="BR701" t="s">
        <v>98</v>
      </c>
      <c r="BS701" t="s">
        <v>98</v>
      </c>
      <c r="BT701" t="s">
        <v>105</v>
      </c>
      <c r="BU701">
        <v>156</v>
      </c>
      <c r="BV701">
        <v>158</v>
      </c>
      <c r="BW701">
        <v>0</v>
      </c>
      <c r="BX701">
        <v>0</v>
      </c>
      <c r="BY701">
        <v>0</v>
      </c>
      <c r="BZ701">
        <v>0</v>
      </c>
      <c r="CA701" t="s">
        <v>83</v>
      </c>
      <c r="CB701" t="s">
        <v>83</v>
      </c>
      <c r="CC701" t="s">
        <v>83</v>
      </c>
      <c r="CD701">
        <v>0</v>
      </c>
      <c r="CE701">
        <v>7</v>
      </c>
      <c r="CF701">
        <v>2008</v>
      </c>
      <c r="CG701" t="str">
        <f t="shared" si="76"/>
        <v>7/2008</v>
      </c>
      <c r="CH701" t="s">
        <v>110</v>
      </c>
      <c r="CI701" t="s">
        <v>111</v>
      </c>
      <c r="CJ701" s="1">
        <v>196000</v>
      </c>
    </row>
    <row r="702" spans="1:88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 t="str">
        <f t="shared" si="72"/>
        <v>2000's</v>
      </c>
      <c r="V702">
        <v>2002</v>
      </c>
      <c r="W702">
        <f t="shared" si="70"/>
        <v>0</v>
      </c>
      <c r="X702" t="str">
        <f t="shared" si="71"/>
        <v>N</v>
      </c>
      <c r="Y702" t="str">
        <f t="shared" si="73"/>
        <v>N</v>
      </c>
      <c r="Z702" t="str">
        <f t="shared" si="74"/>
        <v>Y</v>
      </c>
      <c r="AA702" t="str">
        <f t="shared" si="75"/>
        <v>Y</v>
      </c>
      <c r="AB702" t="s">
        <v>152</v>
      </c>
      <c r="AC702" t="s">
        <v>94</v>
      </c>
      <c r="AD702" t="s">
        <v>95</v>
      </c>
      <c r="AE702" t="s">
        <v>95</v>
      </c>
      <c r="AF702" t="s">
        <v>96</v>
      </c>
      <c r="AG702">
        <v>630</v>
      </c>
      <c r="AH702" t="s">
        <v>97</v>
      </c>
      <c r="AI702" t="s">
        <v>98</v>
      </c>
      <c r="AJ702" t="s">
        <v>99</v>
      </c>
      <c r="AK702" t="s">
        <v>104</v>
      </c>
      <c r="AL702" t="s">
        <v>98</v>
      </c>
      <c r="AM702" t="s">
        <v>97</v>
      </c>
      <c r="AN702" t="s">
        <v>101</v>
      </c>
      <c r="AO702">
        <v>1274</v>
      </c>
      <c r="AP702" t="s">
        <v>102</v>
      </c>
      <c r="AQ702">
        <v>0</v>
      </c>
      <c r="AR702">
        <v>526</v>
      </c>
      <c r="AS702">
        <v>1800</v>
      </c>
      <c r="AT702" t="s">
        <v>103</v>
      </c>
      <c r="AU702" t="s">
        <v>104</v>
      </c>
      <c r="AV702" t="s">
        <v>105</v>
      </c>
      <c r="AW702" t="s">
        <v>106</v>
      </c>
      <c r="AX702">
        <v>1800</v>
      </c>
      <c r="AY702">
        <v>0</v>
      </c>
      <c r="AZ702">
        <v>0</v>
      </c>
      <c r="BA702">
        <v>1800</v>
      </c>
      <c r="BB702">
        <v>1</v>
      </c>
      <c r="BC702">
        <v>0</v>
      </c>
      <c r="BD702">
        <v>2</v>
      </c>
      <c r="BE702">
        <v>0</v>
      </c>
      <c r="BF702">
        <v>3</v>
      </c>
      <c r="BG702">
        <v>1</v>
      </c>
      <c r="BH702" t="s">
        <v>97</v>
      </c>
      <c r="BI702">
        <v>7</v>
      </c>
      <c r="BJ702" t="s">
        <v>107</v>
      </c>
      <c r="BK702">
        <v>1</v>
      </c>
      <c r="BL702" t="s">
        <v>97</v>
      </c>
      <c r="BM702" t="s">
        <v>108</v>
      </c>
      <c r="BN702">
        <v>2002</v>
      </c>
      <c r="BO702" t="s">
        <v>157</v>
      </c>
      <c r="BP702">
        <v>3</v>
      </c>
      <c r="BQ702">
        <v>765</v>
      </c>
      <c r="BR702" t="s">
        <v>98</v>
      </c>
      <c r="BS702" t="s">
        <v>98</v>
      </c>
      <c r="BT702" t="s">
        <v>105</v>
      </c>
      <c r="BU702">
        <v>270</v>
      </c>
      <c r="BV702">
        <v>78</v>
      </c>
      <c r="BW702">
        <v>0</v>
      </c>
      <c r="BX702">
        <v>0</v>
      </c>
      <c r="BY702">
        <v>0</v>
      </c>
      <c r="BZ702">
        <v>0</v>
      </c>
      <c r="CA702" t="s">
        <v>83</v>
      </c>
      <c r="CB702" t="s">
        <v>83</v>
      </c>
      <c r="CC702" t="s">
        <v>83</v>
      </c>
      <c r="CD702">
        <v>0</v>
      </c>
      <c r="CE702">
        <v>5</v>
      </c>
      <c r="CF702">
        <v>2006</v>
      </c>
      <c r="CG702" t="str">
        <f t="shared" si="76"/>
        <v>5/2006</v>
      </c>
      <c r="CH702" t="s">
        <v>110</v>
      </c>
      <c r="CI702" t="s">
        <v>111</v>
      </c>
      <c r="CJ702" s="1">
        <v>312500</v>
      </c>
    </row>
    <row r="703" spans="1:88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 t="str">
        <f t="shared" si="72"/>
        <v>60's</v>
      </c>
      <c r="V703">
        <v>1969</v>
      </c>
      <c r="W703">
        <f t="shared" si="70"/>
        <v>0</v>
      </c>
      <c r="X703" t="str">
        <f t="shared" si="71"/>
        <v>N</v>
      </c>
      <c r="Y703" t="str">
        <f t="shared" si="73"/>
        <v>N</v>
      </c>
      <c r="Z703" t="str">
        <f t="shared" si="74"/>
        <v>N</v>
      </c>
      <c r="AA703" t="str">
        <f t="shared" si="75"/>
        <v>N</v>
      </c>
      <c r="AB703" t="s">
        <v>152</v>
      </c>
      <c r="AC703" t="s">
        <v>94</v>
      </c>
      <c r="AD703" t="s">
        <v>140</v>
      </c>
      <c r="AE703" t="s">
        <v>140</v>
      </c>
      <c r="AF703" t="s">
        <v>96</v>
      </c>
      <c r="AG703">
        <v>168</v>
      </c>
      <c r="AH703" t="s">
        <v>98</v>
      </c>
      <c r="AI703" t="s">
        <v>98</v>
      </c>
      <c r="AJ703" t="s">
        <v>118</v>
      </c>
      <c r="AK703" t="s">
        <v>98</v>
      </c>
      <c r="AL703" t="s">
        <v>98</v>
      </c>
      <c r="AM703" t="s">
        <v>100</v>
      </c>
      <c r="AN703" t="s">
        <v>102</v>
      </c>
      <c r="AO703">
        <v>0</v>
      </c>
      <c r="AP703" t="s">
        <v>102</v>
      </c>
      <c r="AQ703">
        <v>0</v>
      </c>
      <c r="AR703">
        <v>1164</v>
      </c>
      <c r="AS703">
        <v>1164</v>
      </c>
      <c r="AT703" t="s">
        <v>103</v>
      </c>
      <c r="AU703" t="s">
        <v>98</v>
      </c>
      <c r="AV703" t="s">
        <v>105</v>
      </c>
      <c r="AW703" t="s">
        <v>106</v>
      </c>
      <c r="AX703">
        <v>1164</v>
      </c>
      <c r="AY703">
        <v>0</v>
      </c>
      <c r="AZ703">
        <v>0</v>
      </c>
      <c r="BA703">
        <v>1164</v>
      </c>
      <c r="BB703">
        <v>0</v>
      </c>
      <c r="BC703">
        <v>0</v>
      </c>
      <c r="BD703">
        <v>1</v>
      </c>
      <c r="BE703">
        <v>1</v>
      </c>
      <c r="BF703">
        <v>3</v>
      </c>
      <c r="BG703">
        <v>1</v>
      </c>
      <c r="BH703" t="s">
        <v>98</v>
      </c>
      <c r="BI703">
        <v>6</v>
      </c>
      <c r="BJ703" t="s">
        <v>107</v>
      </c>
      <c r="BK703">
        <v>0</v>
      </c>
      <c r="BL703" t="s">
        <v>83</v>
      </c>
      <c r="BM703" t="s">
        <v>108</v>
      </c>
      <c r="BN703">
        <v>1969</v>
      </c>
      <c r="BO703" t="s">
        <v>102</v>
      </c>
      <c r="BP703">
        <v>2</v>
      </c>
      <c r="BQ703">
        <v>528</v>
      </c>
      <c r="BR703" t="s">
        <v>98</v>
      </c>
      <c r="BS703" t="s">
        <v>98</v>
      </c>
      <c r="BT703" t="s">
        <v>105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 t="s">
        <v>83</v>
      </c>
      <c r="CB703" t="s">
        <v>83</v>
      </c>
      <c r="CC703" t="s">
        <v>83</v>
      </c>
      <c r="CD703">
        <v>0</v>
      </c>
      <c r="CE703">
        <v>7</v>
      </c>
      <c r="CF703">
        <v>2006</v>
      </c>
      <c r="CG703" t="str">
        <f t="shared" si="76"/>
        <v>7/2006</v>
      </c>
      <c r="CH703" t="s">
        <v>173</v>
      </c>
      <c r="CI703" t="s">
        <v>111</v>
      </c>
      <c r="CJ703" s="1">
        <v>140000</v>
      </c>
    </row>
    <row r="704" spans="1:88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 t="str">
        <f t="shared" si="72"/>
        <v>2000's</v>
      </c>
      <c r="V704">
        <v>2006</v>
      </c>
      <c r="W704">
        <f t="shared" si="70"/>
        <v>0</v>
      </c>
      <c r="X704" t="str">
        <f t="shared" si="71"/>
        <v>N</v>
      </c>
      <c r="Y704" t="str">
        <f t="shared" si="73"/>
        <v>Y</v>
      </c>
      <c r="Z704" t="str">
        <f t="shared" si="74"/>
        <v>Y</v>
      </c>
      <c r="AA704" t="str">
        <f t="shared" si="75"/>
        <v>Y</v>
      </c>
      <c r="AB704" t="s">
        <v>152</v>
      </c>
      <c r="AC704" t="s">
        <v>94</v>
      </c>
      <c r="AD704" t="s">
        <v>95</v>
      </c>
      <c r="AE704" t="s">
        <v>95</v>
      </c>
      <c r="AF704" t="s">
        <v>96</v>
      </c>
      <c r="AG704">
        <v>466</v>
      </c>
      <c r="AH704" t="s">
        <v>104</v>
      </c>
      <c r="AI704" t="s">
        <v>98</v>
      </c>
      <c r="AJ704" t="s">
        <v>99</v>
      </c>
      <c r="AK704" t="s">
        <v>104</v>
      </c>
      <c r="AL704" t="s">
        <v>97</v>
      </c>
      <c r="AM704" t="s">
        <v>100</v>
      </c>
      <c r="AN704" t="s">
        <v>102</v>
      </c>
      <c r="AO704">
        <v>0</v>
      </c>
      <c r="AP704" t="s">
        <v>102</v>
      </c>
      <c r="AQ704">
        <v>0</v>
      </c>
      <c r="AR704">
        <v>1234</v>
      </c>
      <c r="AS704">
        <v>1234</v>
      </c>
      <c r="AT704" t="s">
        <v>103</v>
      </c>
      <c r="AU704" t="s">
        <v>104</v>
      </c>
      <c r="AV704" t="s">
        <v>105</v>
      </c>
      <c r="AW704" t="s">
        <v>106</v>
      </c>
      <c r="AX704">
        <v>1264</v>
      </c>
      <c r="AY704">
        <v>1312</v>
      </c>
      <c r="AZ704">
        <v>0</v>
      </c>
      <c r="BA704">
        <v>2576</v>
      </c>
      <c r="BB704">
        <v>0</v>
      </c>
      <c r="BC704">
        <v>0</v>
      </c>
      <c r="BD704">
        <v>2</v>
      </c>
      <c r="BE704">
        <v>1</v>
      </c>
      <c r="BF704">
        <v>4</v>
      </c>
      <c r="BG704">
        <v>1</v>
      </c>
      <c r="BH704" t="s">
        <v>104</v>
      </c>
      <c r="BI704">
        <v>10</v>
      </c>
      <c r="BJ704" t="s">
        <v>107</v>
      </c>
      <c r="BK704">
        <v>1</v>
      </c>
      <c r="BL704" t="s">
        <v>97</v>
      </c>
      <c r="BM704" t="s">
        <v>156</v>
      </c>
      <c r="BN704">
        <v>2006</v>
      </c>
      <c r="BO704" t="s">
        <v>157</v>
      </c>
      <c r="BP704">
        <v>3</v>
      </c>
      <c r="BQ704">
        <v>666</v>
      </c>
      <c r="BR704" t="s">
        <v>98</v>
      </c>
      <c r="BS704" t="s">
        <v>98</v>
      </c>
      <c r="BT704" t="s">
        <v>105</v>
      </c>
      <c r="BU704">
        <v>324</v>
      </c>
      <c r="BV704">
        <v>100</v>
      </c>
      <c r="BW704">
        <v>0</v>
      </c>
      <c r="BX704">
        <v>0</v>
      </c>
      <c r="BY704">
        <v>0</v>
      </c>
      <c r="BZ704">
        <v>0</v>
      </c>
      <c r="CA704" t="s">
        <v>83</v>
      </c>
      <c r="CB704" t="s">
        <v>83</v>
      </c>
      <c r="CC704" t="s">
        <v>83</v>
      </c>
      <c r="CD704">
        <v>0</v>
      </c>
      <c r="CE704">
        <v>7</v>
      </c>
      <c r="CF704">
        <v>2006</v>
      </c>
      <c r="CG704" t="str">
        <f t="shared" si="76"/>
        <v>7/2006</v>
      </c>
      <c r="CH704" t="s">
        <v>158</v>
      </c>
      <c r="CI704" t="s">
        <v>159</v>
      </c>
      <c r="CJ704" s="1">
        <v>361919</v>
      </c>
    </row>
    <row r="705" spans="1:88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 t="str">
        <f t="shared" si="72"/>
        <v>1900's</v>
      </c>
      <c r="V705">
        <v>1996</v>
      </c>
      <c r="W705">
        <f t="shared" si="70"/>
        <v>96</v>
      </c>
      <c r="X705" t="str">
        <f t="shared" si="71"/>
        <v>Y</v>
      </c>
      <c r="Y705" t="str">
        <f t="shared" si="73"/>
        <v>N</v>
      </c>
      <c r="Z705" t="str">
        <f t="shared" si="74"/>
        <v>N</v>
      </c>
      <c r="AA705" t="str">
        <f t="shared" si="75"/>
        <v>Y</v>
      </c>
      <c r="AB705" t="s">
        <v>93</v>
      </c>
      <c r="AC705" t="s">
        <v>94</v>
      </c>
      <c r="AD705" t="s">
        <v>124</v>
      </c>
      <c r="AE705" t="s">
        <v>124</v>
      </c>
      <c r="AF705" t="s">
        <v>117</v>
      </c>
      <c r="AG705">
        <v>0</v>
      </c>
      <c r="AH705" t="s">
        <v>98</v>
      </c>
      <c r="AI705" t="s">
        <v>97</v>
      </c>
      <c r="AJ705" t="s">
        <v>126</v>
      </c>
      <c r="AK705" t="s">
        <v>97</v>
      </c>
      <c r="AL705" t="s">
        <v>98</v>
      </c>
      <c r="AM705" t="s">
        <v>100</v>
      </c>
      <c r="AN705" t="s">
        <v>102</v>
      </c>
      <c r="AO705">
        <v>0</v>
      </c>
      <c r="AP705" t="s">
        <v>102</v>
      </c>
      <c r="AQ705">
        <v>0</v>
      </c>
      <c r="AR705">
        <v>360</v>
      </c>
      <c r="AS705">
        <v>360</v>
      </c>
      <c r="AT705" t="s">
        <v>103</v>
      </c>
      <c r="AU705" t="s">
        <v>97</v>
      </c>
      <c r="AV705" t="s">
        <v>105</v>
      </c>
      <c r="AW705" t="s">
        <v>106</v>
      </c>
      <c r="AX705">
        <v>1032</v>
      </c>
      <c r="AY705">
        <v>780</v>
      </c>
      <c r="AZ705">
        <v>0</v>
      </c>
      <c r="BA705">
        <v>1812</v>
      </c>
      <c r="BB705">
        <v>0</v>
      </c>
      <c r="BC705">
        <v>0</v>
      </c>
      <c r="BD705">
        <v>2</v>
      </c>
      <c r="BE705">
        <v>0</v>
      </c>
      <c r="BF705">
        <v>4</v>
      </c>
      <c r="BG705">
        <v>2</v>
      </c>
      <c r="BH705" t="s">
        <v>97</v>
      </c>
      <c r="BI705">
        <v>8</v>
      </c>
      <c r="BJ705" t="s">
        <v>107</v>
      </c>
      <c r="BK705">
        <v>1</v>
      </c>
      <c r="BL705" t="s">
        <v>212</v>
      </c>
      <c r="BM705" t="s">
        <v>127</v>
      </c>
      <c r="BN705">
        <v>1999</v>
      </c>
      <c r="BO705" t="s">
        <v>102</v>
      </c>
      <c r="BP705">
        <v>2</v>
      </c>
      <c r="BQ705">
        <v>672</v>
      </c>
      <c r="BR705" t="s">
        <v>98</v>
      </c>
      <c r="BS705" t="s">
        <v>98</v>
      </c>
      <c r="BT705" t="s">
        <v>177</v>
      </c>
      <c r="BU705">
        <v>344</v>
      </c>
      <c r="BV705">
        <v>0</v>
      </c>
      <c r="BW705">
        <v>40</v>
      </c>
      <c r="BX705">
        <v>0</v>
      </c>
      <c r="BY705">
        <v>0</v>
      </c>
      <c r="BZ705">
        <v>0</v>
      </c>
      <c r="CA705" t="s">
        <v>83</v>
      </c>
      <c r="CB705" t="s">
        <v>134</v>
      </c>
      <c r="CC705" t="s">
        <v>83</v>
      </c>
      <c r="CD705">
        <v>0</v>
      </c>
      <c r="CE705">
        <v>5</v>
      </c>
      <c r="CF705">
        <v>2010</v>
      </c>
      <c r="CG705" t="str">
        <f t="shared" si="76"/>
        <v>5/2010</v>
      </c>
      <c r="CH705" t="s">
        <v>110</v>
      </c>
      <c r="CI705" t="s">
        <v>111</v>
      </c>
      <c r="CJ705" s="1">
        <v>140000</v>
      </c>
    </row>
    <row r="706" spans="1:88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 t="str">
        <f t="shared" si="72"/>
        <v>2000's</v>
      </c>
      <c r="V706">
        <v>2005</v>
      </c>
      <c r="W706">
        <f t="shared" ref="W706:W769" si="77">V706-T706</f>
        <v>1</v>
      </c>
      <c r="X706" t="str">
        <f t="shared" ref="X706:X769" si="78">IF($W706&gt;0, "Y", "N")</f>
        <v>Y</v>
      </c>
      <c r="Y706" t="str">
        <f t="shared" si="73"/>
        <v>Y</v>
      </c>
      <c r="Z706" t="str">
        <f t="shared" si="74"/>
        <v>Y</v>
      </c>
      <c r="AA706" t="str">
        <f t="shared" si="75"/>
        <v>Y</v>
      </c>
      <c r="AB706" t="s">
        <v>93</v>
      </c>
      <c r="AC706" t="s">
        <v>94</v>
      </c>
      <c r="AD706" t="s">
        <v>95</v>
      </c>
      <c r="AE706" t="s">
        <v>95</v>
      </c>
      <c r="AF706" t="s">
        <v>96</v>
      </c>
      <c r="AG706">
        <v>109</v>
      </c>
      <c r="AH706" t="s">
        <v>97</v>
      </c>
      <c r="AI706" t="s">
        <v>98</v>
      </c>
      <c r="AJ706" t="s">
        <v>99</v>
      </c>
      <c r="AK706" t="s">
        <v>97</v>
      </c>
      <c r="AL706" t="s">
        <v>98</v>
      </c>
      <c r="AM706" t="s">
        <v>130</v>
      </c>
      <c r="AN706" t="s">
        <v>101</v>
      </c>
      <c r="AO706">
        <v>712</v>
      </c>
      <c r="AP706" t="s">
        <v>102</v>
      </c>
      <c r="AQ706">
        <v>0</v>
      </c>
      <c r="AR706">
        <v>761</v>
      </c>
      <c r="AS706">
        <v>1473</v>
      </c>
      <c r="AT706" t="s">
        <v>103</v>
      </c>
      <c r="AU706" t="s">
        <v>104</v>
      </c>
      <c r="AV706" t="s">
        <v>105</v>
      </c>
      <c r="AW706" t="s">
        <v>106</v>
      </c>
      <c r="AX706">
        <v>1484</v>
      </c>
      <c r="AY706">
        <v>0</v>
      </c>
      <c r="AZ706">
        <v>0</v>
      </c>
      <c r="BA706">
        <v>1484</v>
      </c>
      <c r="BB706">
        <v>1</v>
      </c>
      <c r="BC706">
        <v>0</v>
      </c>
      <c r="BD706">
        <v>2</v>
      </c>
      <c r="BE706">
        <v>0</v>
      </c>
      <c r="BF706">
        <v>3</v>
      </c>
      <c r="BG706">
        <v>1</v>
      </c>
      <c r="BH706" t="s">
        <v>97</v>
      </c>
      <c r="BI706">
        <v>7</v>
      </c>
      <c r="BJ706" t="s">
        <v>107</v>
      </c>
      <c r="BK706">
        <v>0</v>
      </c>
      <c r="BL706" t="s">
        <v>83</v>
      </c>
      <c r="BM706" t="s">
        <v>108</v>
      </c>
      <c r="BN706">
        <v>2004</v>
      </c>
      <c r="BO706" t="s">
        <v>109</v>
      </c>
      <c r="BP706">
        <v>2</v>
      </c>
      <c r="BQ706">
        <v>606</v>
      </c>
      <c r="BR706" t="s">
        <v>98</v>
      </c>
      <c r="BS706" t="s">
        <v>98</v>
      </c>
      <c r="BT706" t="s">
        <v>105</v>
      </c>
      <c r="BU706">
        <v>0</v>
      </c>
      <c r="BV706">
        <v>35</v>
      </c>
      <c r="BW706">
        <v>0</v>
      </c>
      <c r="BX706">
        <v>144</v>
      </c>
      <c r="BY706">
        <v>0</v>
      </c>
      <c r="BZ706">
        <v>0</v>
      </c>
      <c r="CA706" t="s">
        <v>83</v>
      </c>
      <c r="CB706" t="s">
        <v>83</v>
      </c>
      <c r="CC706" t="s">
        <v>83</v>
      </c>
      <c r="CD706">
        <v>0</v>
      </c>
      <c r="CE706">
        <v>5</v>
      </c>
      <c r="CF706">
        <v>2010</v>
      </c>
      <c r="CG706" t="str">
        <f t="shared" si="76"/>
        <v>5/2010</v>
      </c>
      <c r="CH706" t="s">
        <v>110</v>
      </c>
      <c r="CI706" t="s">
        <v>111</v>
      </c>
      <c r="CJ706" s="1">
        <v>213000</v>
      </c>
    </row>
    <row r="707" spans="1:88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 t="str">
        <f t="shared" ref="U707:U770" si="79">IF($T707&gt;=2010, "2010's", IF($T707&gt;=2000, "2000's", IF($T707&gt;=1990, "90's", IF($T707&gt;=1980, "80's", IF($T707&gt;=1970, "70's", IF($T707&gt;=1960, "60's", IF($T707&gt;=1950, "50's", IF($T707&gt;=1940, "40's", IF($T707&gt;=1930, "30's", IF($T707&gt;=1920, "20's", IF($T707&gt;1910, "10's", IF($T707&gt;=1900, "1900's", IF($T707&gt;=1890, "1890's", IF($T707&gt;=1880, "1880's", "1870's"))))))))))))))</f>
        <v>30's</v>
      </c>
      <c r="V707">
        <v>1950</v>
      </c>
      <c r="W707">
        <f t="shared" si="77"/>
        <v>20</v>
      </c>
      <c r="X707" t="str">
        <f t="shared" si="78"/>
        <v>Y</v>
      </c>
      <c r="Y707" t="str">
        <f t="shared" ref="Y707:Y770" si="80">IF($V707&gt;2004, "Y", "N")</f>
        <v>N</v>
      </c>
      <c r="Z707" t="str">
        <f t="shared" ref="Z707:Z770" si="81">IF($V707&gt;1999, "Y", "N")</f>
        <v>N</v>
      </c>
      <c r="AA707" t="str">
        <f t="shared" ref="AA707:AA770" si="82">IF($V707&gt;1994, "Y", "N")</f>
        <v>N</v>
      </c>
      <c r="AB707" t="s">
        <v>152</v>
      </c>
      <c r="AC707" t="s">
        <v>94</v>
      </c>
      <c r="AD707" t="s">
        <v>95</v>
      </c>
      <c r="AE707" t="s">
        <v>125</v>
      </c>
      <c r="AF707" t="s">
        <v>117</v>
      </c>
      <c r="AG707">
        <v>0</v>
      </c>
      <c r="AH707" t="s">
        <v>147</v>
      </c>
      <c r="AI707" t="s">
        <v>147</v>
      </c>
      <c r="AJ707" t="s">
        <v>168</v>
      </c>
      <c r="AK707" t="s">
        <v>83</v>
      </c>
      <c r="AL707" t="s">
        <v>83</v>
      </c>
      <c r="AM707" t="s">
        <v>83</v>
      </c>
      <c r="AN707" t="s">
        <v>83</v>
      </c>
      <c r="AO707">
        <v>0</v>
      </c>
      <c r="AP707" t="s">
        <v>83</v>
      </c>
      <c r="AQ707">
        <v>0</v>
      </c>
      <c r="AR707">
        <v>0</v>
      </c>
      <c r="AS707">
        <v>0</v>
      </c>
      <c r="AT707" t="s">
        <v>103</v>
      </c>
      <c r="AU707" t="s">
        <v>147</v>
      </c>
      <c r="AV707" t="s">
        <v>177</v>
      </c>
      <c r="AW707" t="s">
        <v>106</v>
      </c>
      <c r="AX707">
        <v>372</v>
      </c>
      <c r="AY707">
        <v>720</v>
      </c>
      <c r="AZ707">
        <v>0</v>
      </c>
      <c r="BA707">
        <v>1092</v>
      </c>
      <c r="BB707">
        <v>0</v>
      </c>
      <c r="BC707">
        <v>0</v>
      </c>
      <c r="BD707">
        <v>2</v>
      </c>
      <c r="BE707">
        <v>0</v>
      </c>
      <c r="BF707">
        <v>3</v>
      </c>
      <c r="BG707">
        <v>2</v>
      </c>
      <c r="BH707" t="s">
        <v>147</v>
      </c>
      <c r="BI707">
        <v>7</v>
      </c>
      <c r="BJ707" t="s">
        <v>194</v>
      </c>
      <c r="BK707">
        <v>0</v>
      </c>
      <c r="BL707" t="s">
        <v>83</v>
      </c>
      <c r="BM707" t="s">
        <v>83</v>
      </c>
      <c r="BN707" t="s">
        <v>83</v>
      </c>
      <c r="BO707" t="s">
        <v>83</v>
      </c>
      <c r="BP707">
        <v>0</v>
      </c>
      <c r="BQ707">
        <v>0</v>
      </c>
      <c r="BR707" t="s">
        <v>83</v>
      </c>
      <c r="BS707" t="s">
        <v>83</v>
      </c>
      <c r="BT707" t="s">
        <v>177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 t="s">
        <v>83</v>
      </c>
      <c r="CB707" t="s">
        <v>83</v>
      </c>
      <c r="CC707" t="s">
        <v>248</v>
      </c>
      <c r="CD707">
        <v>3500</v>
      </c>
      <c r="CE707">
        <v>7</v>
      </c>
      <c r="CF707">
        <v>2010</v>
      </c>
      <c r="CG707" t="str">
        <f t="shared" ref="CG707:CG770" si="83">_xlfn.CONCAT(CE707, "/",CF707)</f>
        <v>7/2010</v>
      </c>
      <c r="CH707" t="s">
        <v>110</v>
      </c>
      <c r="CI707" t="s">
        <v>111</v>
      </c>
      <c r="CJ707" s="1">
        <v>55000</v>
      </c>
    </row>
    <row r="708" spans="1:88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 t="str">
        <f t="shared" si="79"/>
        <v>70's</v>
      </c>
      <c r="V708">
        <v>2002</v>
      </c>
      <c r="W708">
        <f t="shared" si="77"/>
        <v>31</v>
      </c>
      <c r="X708" t="str">
        <f t="shared" si="78"/>
        <v>Y</v>
      </c>
      <c r="Y708" t="str">
        <f t="shared" si="80"/>
        <v>N</v>
      </c>
      <c r="Z708" t="str">
        <f t="shared" si="81"/>
        <v>Y</v>
      </c>
      <c r="AA708" t="str">
        <f t="shared" si="82"/>
        <v>Y</v>
      </c>
      <c r="AB708" t="s">
        <v>93</v>
      </c>
      <c r="AC708" t="s">
        <v>94</v>
      </c>
      <c r="AD708" t="s">
        <v>161</v>
      </c>
      <c r="AE708" t="s">
        <v>161</v>
      </c>
      <c r="AF708" t="s">
        <v>137</v>
      </c>
      <c r="AG708">
        <v>351</v>
      </c>
      <c r="AH708" t="s">
        <v>98</v>
      </c>
      <c r="AI708" t="s">
        <v>98</v>
      </c>
      <c r="AJ708" t="s">
        <v>118</v>
      </c>
      <c r="AK708" t="s">
        <v>97</v>
      </c>
      <c r="AL708" t="s">
        <v>98</v>
      </c>
      <c r="AM708" t="s">
        <v>97</v>
      </c>
      <c r="AN708" t="s">
        <v>101</v>
      </c>
      <c r="AO708">
        <v>1219</v>
      </c>
      <c r="AP708" t="s">
        <v>102</v>
      </c>
      <c r="AQ708">
        <v>0</v>
      </c>
      <c r="AR708">
        <v>424</v>
      </c>
      <c r="AS708">
        <v>1643</v>
      </c>
      <c r="AT708" t="s">
        <v>103</v>
      </c>
      <c r="AU708" t="s">
        <v>98</v>
      </c>
      <c r="AV708" t="s">
        <v>105</v>
      </c>
      <c r="AW708" t="s">
        <v>106</v>
      </c>
      <c r="AX708">
        <v>1824</v>
      </c>
      <c r="AY708">
        <v>0</v>
      </c>
      <c r="AZ708">
        <v>0</v>
      </c>
      <c r="BA708">
        <v>1824</v>
      </c>
      <c r="BB708">
        <v>1</v>
      </c>
      <c r="BC708">
        <v>0</v>
      </c>
      <c r="BD708">
        <v>2</v>
      </c>
      <c r="BE708">
        <v>0</v>
      </c>
      <c r="BF708">
        <v>2</v>
      </c>
      <c r="BG708">
        <v>1</v>
      </c>
      <c r="BH708" t="s">
        <v>97</v>
      </c>
      <c r="BI708">
        <v>5</v>
      </c>
      <c r="BJ708" t="s">
        <v>107</v>
      </c>
      <c r="BK708">
        <v>2</v>
      </c>
      <c r="BL708" t="s">
        <v>98</v>
      </c>
      <c r="BM708" t="s">
        <v>108</v>
      </c>
      <c r="BN708">
        <v>1971</v>
      </c>
      <c r="BO708" t="s">
        <v>102</v>
      </c>
      <c r="BP708">
        <v>2</v>
      </c>
      <c r="BQ708">
        <v>739</v>
      </c>
      <c r="BR708" t="s">
        <v>98</v>
      </c>
      <c r="BS708" t="s">
        <v>98</v>
      </c>
      <c r="BT708" t="s">
        <v>105</v>
      </c>
      <c r="BU708">
        <v>380</v>
      </c>
      <c r="BV708">
        <v>48</v>
      </c>
      <c r="BW708">
        <v>0</v>
      </c>
      <c r="BX708">
        <v>0</v>
      </c>
      <c r="BY708">
        <v>0</v>
      </c>
      <c r="BZ708">
        <v>0</v>
      </c>
      <c r="CA708" t="s">
        <v>83</v>
      </c>
      <c r="CB708" t="s">
        <v>83</v>
      </c>
      <c r="CC708" t="s">
        <v>83</v>
      </c>
      <c r="CD708">
        <v>0</v>
      </c>
      <c r="CE708">
        <v>6</v>
      </c>
      <c r="CF708">
        <v>2007</v>
      </c>
      <c r="CG708" t="str">
        <f t="shared" si="83"/>
        <v>6/2007</v>
      </c>
      <c r="CH708" t="s">
        <v>110</v>
      </c>
      <c r="CI708" t="s">
        <v>111</v>
      </c>
      <c r="CJ708" s="1">
        <v>302000</v>
      </c>
    </row>
    <row r="709" spans="1:88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 t="str">
        <f t="shared" si="79"/>
        <v>2000's</v>
      </c>
      <c r="V709">
        <v>2006</v>
      </c>
      <c r="W709">
        <f t="shared" si="77"/>
        <v>0</v>
      </c>
      <c r="X709" t="str">
        <f t="shared" si="78"/>
        <v>N</v>
      </c>
      <c r="Y709" t="str">
        <f t="shared" si="80"/>
        <v>Y</v>
      </c>
      <c r="Z709" t="str">
        <f t="shared" si="81"/>
        <v>Y</v>
      </c>
      <c r="AA709" t="str">
        <f t="shared" si="82"/>
        <v>Y</v>
      </c>
      <c r="AB709" t="s">
        <v>152</v>
      </c>
      <c r="AC709" t="s">
        <v>94</v>
      </c>
      <c r="AD709" t="s">
        <v>116</v>
      </c>
      <c r="AE709" t="s">
        <v>116</v>
      </c>
      <c r="AF709" t="s">
        <v>96</v>
      </c>
      <c r="AG709">
        <v>176</v>
      </c>
      <c r="AH709" t="s">
        <v>97</v>
      </c>
      <c r="AI709" t="s">
        <v>98</v>
      </c>
      <c r="AJ709" t="s">
        <v>99</v>
      </c>
      <c r="AK709" t="s">
        <v>97</v>
      </c>
      <c r="AL709" t="s">
        <v>98</v>
      </c>
      <c r="AM709" t="s">
        <v>100</v>
      </c>
      <c r="AN709" t="s">
        <v>101</v>
      </c>
      <c r="AO709">
        <v>863</v>
      </c>
      <c r="AP709" t="s">
        <v>102</v>
      </c>
      <c r="AQ709">
        <v>0</v>
      </c>
      <c r="AR709">
        <v>461</v>
      </c>
      <c r="AS709">
        <v>1324</v>
      </c>
      <c r="AT709" t="s">
        <v>103</v>
      </c>
      <c r="AU709" t="s">
        <v>104</v>
      </c>
      <c r="AV709" t="s">
        <v>105</v>
      </c>
      <c r="AW709" t="s">
        <v>106</v>
      </c>
      <c r="AX709">
        <v>1324</v>
      </c>
      <c r="AY709">
        <v>0</v>
      </c>
      <c r="AZ709">
        <v>0</v>
      </c>
      <c r="BA709">
        <v>1324</v>
      </c>
      <c r="BB709">
        <v>1</v>
      </c>
      <c r="BC709">
        <v>0</v>
      </c>
      <c r="BD709">
        <v>2</v>
      </c>
      <c r="BE709">
        <v>0</v>
      </c>
      <c r="BF709">
        <v>2</v>
      </c>
      <c r="BG709">
        <v>1</v>
      </c>
      <c r="BH709" t="s">
        <v>97</v>
      </c>
      <c r="BI709">
        <v>6</v>
      </c>
      <c r="BJ709" t="s">
        <v>107</v>
      </c>
      <c r="BK709">
        <v>1</v>
      </c>
      <c r="BL709" t="s">
        <v>97</v>
      </c>
      <c r="BM709" t="s">
        <v>108</v>
      </c>
      <c r="BN709">
        <v>2006</v>
      </c>
      <c r="BO709" t="s">
        <v>157</v>
      </c>
      <c r="BP709">
        <v>2</v>
      </c>
      <c r="BQ709">
        <v>550</v>
      </c>
      <c r="BR709" t="s">
        <v>98</v>
      </c>
      <c r="BS709" t="s">
        <v>98</v>
      </c>
      <c r="BT709" t="s">
        <v>105</v>
      </c>
      <c r="BU709">
        <v>192</v>
      </c>
      <c r="BV709">
        <v>38</v>
      </c>
      <c r="BW709">
        <v>0</v>
      </c>
      <c r="BX709">
        <v>0</v>
      </c>
      <c r="BY709">
        <v>0</v>
      </c>
      <c r="BZ709">
        <v>0</v>
      </c>
      <c r="CA709" t="s">
        <v>83</v>
      </c>
      <c r="CB709" t="s">
        <v>83</v>
      </c>
      <c r="CC709" t="s">
        <v>83</v>
      </c>
      <c r="CD709">
        <v>0</v>
      </c>
      <c r="CE709">
        <v>12</v>
      </c>
      <c r="CF709">
        <v>2009</v>
      </c>
      <c r="CG709" t="str">
        <f t="shared" si="83"/>
        <v>12/2009</v>
      </c>
      <c r="CH709" t="s">
        <v>110</v>
      </c>
      <c r="CI709" t="s">
        <v>111</v>
      </c>
      <c r="CJ709" s="1">
        <v>254000</v>
      </c>
    </row>
    <row r="710" spans="1:88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 t="str">
        <f t="shared" si="79"/>
        <v>2000's</v>
      </c>
      <c r="V710">
        <v>2007</v>
      </c>
      <c r="W710">
        <f t="shared" si="77"/>
        <v>0</v>
      </c>
      <c r="X710" t="str">
        <f t="shared" si="78"/>
        <v>N</v>
      </c>
      <c r="Y710" t="str">
        <f t="shared" si="80"/>
        <v>Y</v>
      </c>
      <c r="Z710" t="str">
        <f t="shared" si="81"/>
        <v>Y</v>
      </c>
      <c r="AA710" t="str">
        <f t="shared" si="82"/>
        <v>Y</v>
      </c>
      <c r="AB710" t="s">
        <v>152</v>
      </c>
      <c r="AC710" t="s">
        <v>94</v>
      </c>
      <c r="AD710" t="s">
        <v>95</v>
      </c>
      <c r="AE710" t="s">
        <v>95</v>
      </c>
      <c r="AF710" t="s">
        <v>117</v>
      </c>
      <c r="AG710">
        <v>0</v>
      </c>
      <c r="AH710" t="s">
        <v>97</v>
      </c>
      <c r="AI710" t="s">
        <v>98</v>
      </c>
      <c r="AJ710" t="s">
        <v>99</v>
      </c>
      <c r="AK710" t="s">
        <v>97</v>
      </c>
      <c r="AL710" t="s">
        <v>98</v>
      </c>
      <c r="AM710" t="s">
        <v>130</v>
      </c>
      <c r="AN710" t="s">
        <v>102</v>
      </c>
      <c r="AO710">
        <v>0</v>
      </c>
      <c r="AP710" t="s">
        <v>102</v>
      </c>
      <c r="AQ710">
        <v>0</v>
      </c>
      <c r="AR710">
        <v>728</v>
      </c>
      <c r="AS710">
        <v>728</v>
      </c>
      <c r="AT710" t="s">
        <v>103</v>
      </c>
      <c r="AU710" t="s">
        <v>104</v>
      </c>
      <c r="AV710" t="s">
        <v>105</v>
      </c>
      <c r="AW710" t="s">
        <v>106</v>
      </c>
      <c r="AX710">
        <v>728</v>
      </c>
      <c r="AY710">
        <v>728</v>
      </c>
      <c r="AZ710">
        <v>0</v>
      </c>
      <c r="BA710">
        <v>1456</v>
      </c>
      <c r="BB710">
        <v>0</v>
      </c>
      <c r="BC710">
        <v>0</v>
      </c>
      <c r="BD710">
        <v>2</v>
      </c>
      <c r="BE710">
        <v>1</v>
      </c>
      <c r="BF710">
        <v>3</v>
      </c>
      <c r="BG710">
        <v>1</v>
      </c>
      <c r="BH710" t="s">
        <v>97</v>
      </c>
      <c r="BI710">
        <v>8</v>
      </c>
      <c r="BJ710" t="s">
        <v>107</v>
      </c>
      <c r="BK710">
        <v>1</v>
      </c>
      <c r="BL710" t="s">
        <v>97</v>
      </c>
      <c r="BM710" t="s">
        <v>108</v>
      </c>
      <c r="BN710">
        <v>2007</v>
      </c>
      <c r="BO710" t="s">
        <v>157</v>
      </c>
      <c r="BP710">
        <v>2</v>
      </c>
      <c r="BQ710">
        <v>400</v>
      </c>
      <c r="BR710" t="s">
        <v>98</v>
      </c>
      <c r="BS710" t="s">
        <v>98</v>
      </c>
      <c r="BT710" t="s">
        <v>105</v>
      </c>
      <c r="BU710">
        <v>100</v>
      </c>
      <c r="BV710">
        <v>24</v>
      </c>
      <c r="BW710">
        <v>0</v>
      </c>
      <c r="BX710">
        <v>0</v>
      </c>
      <c r="BY710">
        <v>0</v>
      </c>
      <c r="BZ710">
        <v>0</v>
      </c>
      <c r="CA710" t="s">
        <v>83</v>
      </c>
      <c r="CB710" t="s">
        <v>83</v>
      </c>
      <c r="CC710" t="s">
        <v>83</v>
      </c>
      <c r="CD710">
        <v>0</v>
      </c>
      <c r="CE710">
        <v>7</v>
      </c>
      <c r="CF710">
        <v>2007</v>
      </c>
      <c r="CG710" t="str">
        <f t="shared" si="83"/>
        <v>7/2007</v>
      </c>
      <c r="CH710" t="s">
        <v>158</v>
      </c>
      <c r="CI710" t="s">
        <v>159</v>
      </c>
      <c r="CJ710" s="1">
        <v>179540</v>
      </c>
    </row>
    <row r="711" spans="1:88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 t="str">
        <f t="shared" si="79"/>
        <v>60's</v>
      </c>
      <c r="V711">
        <v>1966</v>
      </c>
      <c r="W711">
        <f t="shared" si="77"/>
        <v>0</v>
      </c>
      <c r="X711" t="str">
        <f t="shared" si="78"/>
        <v>N</v>
      </c>
      <c r="Y711" t="str">
        <f t="shared" si="80"/>
        <v>N</v>
      </c>
      <c r="Z711" t="str">
        <f t="shared" si="81"/>
        <v>N</v>
      </c>
      <c r="AA711" t="str">
        <f t="shared" si="82"/>
        <v>N</v>
      </c>
      <c r="AB711" t="s">
        <v>93</v>
      </c>
      <c r="AC711" t="s">
        <v>94</v>
      </c>
      <c r="AD711" t="s">
        <v>140</v>
      </c>
      <c r="AE711" t="s">
        <v>140</v>
      </c>
      <c r="AF711" t="s">
        <v>207</v>
      </c>
      <c r="AG711">
        <v>41</v>
      </c>
      <c r="AH711" t="s">
        <v>98</v>
      </c>
      <c r="AI711" t="s">
        <v>98</v>
      </c>
      <c r="AJ711" t="s">
        <v>99</v>
      </c>
      <c r="AK711" t="s">
        <v>98</v>
      </c>
      <c r="AL711" t="s">
        <v>98</v>
      </c>
      <c r="AM711" t="s">
        <v>100</v>
      </c>
      <c r="AN711" t="s">
        <v>102</v>
      </c>
      <c r="AO711">
        <v>0</v>
      </c>
      <c r="AP711" t="s">
        <v>102</v>
      </c>
      <c r="AQ711">
        <v>0</v>
      </c>
      <c r="AR711">
        <v>876</v>
      </c>
      <c r="AS711">
        <v>876</v>
      </c>
      <c r="AT711" t="s">
        <v>103</v>
      </c>
      <c r="AU711" t="s">
        <v>98</v>
      </c>
      <c r="AV711" t="s">
        <v>105</v>
      </c>
      <c r="AW711" t="s">
        <v>106</v>
      </c>
      <c r="AX711">
        <v>904</v>
      </c>
      <c r="AY711">
        <v>0</v>
      </c>
      <c r="AZ711">
        <v>0</v>
      </c>
      <c r="BA711">
        <v>904</v>
      </c>
      <c r="BB711">
        <v>0</v>
      </c>
      <c r="BC711">
        <v>0</v>
      </c>
      <c r="BD711">
        <v>1</v>
      </c>
      <c r="BE711">
        <v>0</v>
      </c>
      <c r="BF711">
        <v>3</v>
      </c>
      <c r="BG711">
        <v>1</v>
      </c>
      <c r="BH711" t="s">
        <v>98</v>
      </c>
      <c r="BI711">
        <v>6</v>
      </c>
      <c r="BJ711" t="s">
        <v>107</v>
      </c>
      <c r="BK711">
        <v>0</v>
      </c>
      <c r="BL711" t="s">
        <v>83</v>
      </c>
      <c r="BM711" t="s">
        <v>108</v>
      </c>
      <c r="BN711">
        <v>1966</v>
      </c>
      <c r="BO711" t="s">
        <v>102</v>
      </c>
      <c r="BP711">
        <v>1</v>
      </c>
      <c r="BQ711">
        <v>408</v>
      </c>
      <c r="BR711" t="s">
        <v>98</v>
      </c>
      <c r="BS711" t="s">
        <v>98</v>
      </c>
      <c r="BT711" t="s">
        <v>105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 t="s">
        <v>83</v>
      </c>
      <c r="CB711" t="s">
        <v>134</v>
      </c>
      <c r="CC711" t="s">
        <v>83</v>
      </c>
      <c r="CD711">
        <v>0</v>
      </c>
      <c r="CE711">
        <v>12</v>
      </c>
      <c r="CF711">
        <v>2008</v>
      </c>
      <c r="CG711" t="str">
        <f t="shared" si="83"/>
        <v>12/2008</v>
      </c>
      <c r="CH711" t="s">
        <v>110</v>
      </c>
      <c r="CI711" t="s">
        <v>128</v>
      </c>
      <c r="CJ711" s="1">
        <v>109900</v>
      </c>
    </row>
    <row r="712" spans="1:88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 t="str">
        <f t="shared" si="79"/>
        <v>30's</v>
      </c>
      <c r="V712">
        <v>2003</v>
      </c>
      <c r="W712">
        <f t="shared" si="77"/>
        <v>68</v>
      </c>
      <c r="X712" t="str">
        <f t="shared" si="78"/>
        <v>Y</v>
      </c>
      <c r="Y712" t="str">
        <f t="shared" si="80"/>
        <v>N</v>
      </c>
      <c r="Z712" t="str">
        <f t="shared" si="81"/>
        <v>Y</v>
      </c>
      <c r="AA712" t="str">
        <f t="shared" si="82"/>
        <v>Y</v>
      </c>
      <c r="AB712" t="s">
        <v>93</v>
      </c>
      <c r="AC712" t="s">
        <v>94</v>
      </c>
      <c r="AD712" t="s">
        <v>95</v>
      </c>
      <c r="AE712" t="s">
        <v>95</v>
      </c>
      <c r="AF712" t="s">
        <v>117</v>
      </c>
      <c r="AG712">
        <v>0</v>
      </c>
      <c r="AH712" t="s">
        <v>97</v>
      </c>
      <c r="AI712" t="s">
        <v>98</v>
      </c>
      <c r="AJ712" t="s">
        <v>118</v>
      </c>
      <c r="AK712" t="s">
        <v>98</v>
      </c>
      <c r="AL712" t="s">
        <v>98</v>
      </c>
      <c r="AM712" t="s">
        <v>100</v>
      </c>
      <c r="AN712" t="s">
        <v>102</v>
      </c>
      <c r="AO712">
        <v>0</v>
      </c>
      <c r="AP712" t="s">
        <v>102</v>
      </c>
      <c r="AQ712">
        <v>0</v>
      </c>
      <c r="AR712">
        <v>270</v>
      </c>
      <c r="AS712">
        <v>270</v>
      </c>
      <c r="AT712" t="s">
        <v>103</v>
      </c>
      <c r="AU712" t="s">
        <v>97</v>
      </c>
      <c r="AV712" t="s">
        <v>105</v>
      </c>
      <c r="AW712" t="s">
        <v>106</v>
      </c>
      <c r="AX712">
        <v>729</v>
      </c>
      <c r="AY712">
        <v>0</v>
      </c>
      <c r="AZ712">
        <v>0</v>
      </c>
      <c r="BA712">
        <v>729</v>
      </c>
      <c r="BB712">
        <v>0</v>
      </c>
      <c r="BC712">
        <v>0</v>
      </c>
      <c r="BD712">
        <v>1</v>
      </c>
      <c r="BE712">
        <v>0</v>
      </c>
      <c r="BF712">
        <v>2</v>
      </c>
      <c r="BG712">
        <v>1</v>
      </c>
      <c r="BH712" t="s">
        <v>98</v>
      </c>
      <c r="BI712">
        <v>5</v>
      </c>
      <c r="BJ712" t="s">
        <v>244</v>
      </c>
      <c r="BK712">
        <v>0</v>
      </c>
      <c r="BL712" t="s">
        <v>83</v>
      </c>
      <c r="BM712" t="s">
        <v>83</v>
      </c>
      <c r="BN712" t="s">
        <v>83</v>
      </c>
      <c r="BO712" t="s">
        <v>83</v>
      </c>
      <c r="BP712">
        <v>0</v>
      </c>
      <c r="BQ712">
        <v>0</v>
      </c>
      <c r="BR712" t="s">
        <v>83</v>
      </c>
      <c r="BS712" t="s">
        <v>83</v>
      </c>
      <c r="BT712" t="s">
        <v>177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 t="s">
        <v>83</v>
      </c>
      <c r="CB712" t="s">
        <v>83</v>
      </c>
      <c r="CC712" t="s">
        <v>83</v>
      </c>
      <c r="CD712">
        <v>0</v>
      </c>
      <c r="CE712">
        <v>7</v>
      </c>
      <c r="CF712">
        <v>2008</v>
      </c>
      <c r="CG712" t="str">
        <f t="shared" si="83"/>
        <v>7/2008</v>
      </c>
      <c r="CH712" t="s">
        <v>110</v>
      </c>
      <c r="CI712" t="s">
        <v>111</v>
      </c>
      <c r="CJ712" s="1">
        <v>52000</v>
      </c>
    </row>
    <row r="713" spans="1:88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 t="str">
        <f t="shared" si="79"/>
        <v>1900's</v>
      </c>
      <c r="V713">
        <v>1950</v>
      </c>
      <c r="W713">
        <f t="shared" si="77"/>
        <v>50</v>
      </c>
      <c r="X713" t="str">
        <f t="shared" si="78"/>
        <v>Y</v>
      </c>
      <c r="Y713" t="str">
        <f t="shared" si="80"/>
        <v>N</v>
      </c>
      <c r="Z713" t="str">
        <f t="shared" si="81"/>
        <v>N</v>
      </c>
      <c r="AA713" t="str">
        <f t="shared" si="82"/>
        <v>N</v>
      </c>
      <c r="AB713" t="s">
        <v>93</v>
      </c>
      <c r="AC713" t="s">
        <v>94</v>
      </c>
      <c r="AD713" t="s">
        <v>116</v>
      </c>
      <c r="AE713" t="s">
        <v>116</v>
      </c>
      <c r="AF713" t="s">
        <v>117</v>
      </c>
      <c r="AG713">
        <v>0</v>
      </c>
      <c r="AH713" t="s">
        <v>98</v>
      </c>
      <c r="AI713" t="s">
        <v>98</v>
      </c>
      <c r="AJ713" t="s">
        <v>137</v>
      </c>
      <c r="AK713" t="s">
        <v>98</v>
      </c>
      <c r="AL713" t="s">
        <v>98</v>
      </c>
      <c r="AM713" t="s">
        <v>121</v>
      </c>
      <c r="AN713" t="s">
        <v>102</v>
      </c>
      <c r="AO713">
        <v>0</v>
      </c>
      <c r="AP713" t="s">
        <v>102</v>
      </c>
      <c r="AQ713">
        <v>0</v>
      </c>
      <c r="AR713">
        <v>859</v>
      </c>
      <c r="AS713">
        <v>859</v>
      </c>
      <c r="AT713" t="s">
        <v>103</v>
      </c>
      <c r="AU713" t="s">
        <v>97</v>
      </c>
      <c r="AV713" t="s">
        <v>105</v>
      </c>
      <c r="AW713" t="s">
        <v>106</v>
      </c>
      <c r="AX713">
        <v>859</v>
      </c>
      <c r="AY713">
        <v>319</v>
      </c>
      <c r="AZ713">
        <v>0</v>
      </c>
      <c r="BA713">
        <v>1178</v>
      </c>
      <c r="BB713">
        <v>0</v>
      </c>
      <c r="BC713">
        <v>0</v>
      </c>
      <c r="BD713">
        <v>1</v>
      </c>
      <c r="BE713">
        <v>0</v>
      </c>
      <c r="BF713">
        <v>2</v>
      </c>
      <c r="BG713">
        <v>1</v>
      </c>
      <c r="BH713" t="s">
        <v>98</v>
      </c>
      <c r="BI713">
        <v>7</v>
      </c>
      <c r="BJ713" t="s">
        <v>107</v>
      </c>
      <c r="BK713">
        <v>0</v>
      </c>
      <c r="BL713" t="s">
        <v>83</v>
      </c>
      <c r="BM713" t="s">
        <v>127</v>
      </c>
      <c r="BN713">
        <v>1964</v>
      </c>
      <c r="BO713" t="s">
        <v>109</v>
      </c>
      <c r="BP713">
        <v>1</v>
      </c>
      <c r="BQ713">
        <v>384</v>
      </c>
      <c r="BR713" t="s">
        <v>98</v>
      </c>
      <c r="BS713" t="s">
        <v>98</v>
      </c>
      <c r="BT713" t="s">
        <v>177</v>
      </c>
      <c r="BU713">
        <v>68</v>
      </c>
      <c r="BV713">
        <v>0</v>
      </c>
      <c r="BW713">
        <v>98</v>
      </c>
      <c r="BX713">
        <v>0</v>
      </c>
      <c r="BY713">
        <v>0</v>
      </c>
      <c r="BZ713">
        <v>0</v>
      </c>
      <c r="CA713" t="s">
        <v>83</v>
      </c>
      <c r="CB713" t="s">
        <v>83</v>
      </c>
      <c r="CC713" t="s">
        <v>83</v>
      </c>
      <c r="CD713">
        <v>0</v>
      </c>
      <c r="CE713">
        <v>1</v>
      </c>
      <c r="CF713">
        <v>2010</v>
      </c>
      <c r="CG713" t="str">
        <f t="shared" si="83"/>
        <v>1/2010</v>
      </c>
      <c r="CH713" t="s">
        <v>110</v>
      </c>
      <c r="CI713" t="s">
        <v>128</v>
      </c>
      <c r="CJ713" s="1">
        <v>102776</v>
      </c>
    </row>
    <row r="714" spans="1:88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 t="str">
        <f t="shared" si="79"/>
        <v>80's</v>
      </c>
      <c r="V714">
        <v>1989</v>
      </c>
      <c r="W714">
        <f t="shared" si="77"/>
        <v>1</v>
      </c>
      <c r="X714" t="str">
        <f t="shared" si="78"/>
        <v>Y</v>
      </c>
      <c r="Y714" t="str">
        <f t="shared" si="80"/>
        <v>N</v>
      </c>
      <c r="Z714" t="str">
        <f t="shared" si="81"/>
        <v>N</v>
      </c>
      <c r="AA714" t="str">
        <f t="shared" si="82"/>
        <v>N</v>
      </c>
      <c r="AB714" t="s">
        <v>93</v>
      </c>
      <c r="AC714" t="s">
        <v>94</v>
      </c>
      <c r="AD714" t="s">
        <v>140</v>
      </c>
      <c r="AE714" t="s">
        <v>140</v>
      </c>
      <c r="AF714" t="s">
        <v>117</v>
      </c>
      <c r="AG714">
        <v>0</v>
      </c>
      <c r="AH714" t="s">
        <v>97</v>
      </c>
      <c r="AI714" t="s">
        <v>98</v>
      </c>
      <c r="AJ714" t="s">
        <v>99</v>
      </c>
      <c r="AK714" t="s">
        <v>97</v>
      </c>
      <c r="AL714" t="s">
        <v>98</v>
      </c>
      <c r="AM714" t="s">
        <v>121</v>
      </c>
      <c r="AN714" t="s">
        <v>101</v>
      </c>
      <c r="AO714">
        <v>767</v>
      </c>
      <c r="AP714" t="s">
        <v>102</v>
      </c>
      <c r="AQ714">
        <v>0</v>
      </c>
      <c r="AR714">
        <v>461</v>
      </c>
      <c r="AS714">
        <v>1228</v>
      </c>
      <c r="AT714" t="s">
        <v>103</v>
      </c>
      <c r="AU714" t="s">
        <v>97</v>
      </c>
      <c r="AV714" t="s">
        <v>105</v>
      </c>
      <c r="AW714" t="s">
        <v>106</v>
      </c>
      <c r="AX714">
        <v>1228</v>
      </c>
      <c r="AY714">
        <v>0</v>
      </c>
      <c r="AZ714">
        <v>0</v>
      </c>
      <c r="BA714">
        <v>1228</v>
      </c>
      <c r="BB714">
        <v>1</v>
      </c>
      <c r="BC714">
        <v>0</v>
      </c>
      <c r="BD714">
        <v>2</v>
      </c>
      <c r="BE714">
        <v>0</v>
      </c>
      <c r="BF714">
        <v>2</v>
      </c>
      <c r="BG714">
        <v>1</v>
      </c>
      <c r="BH714" t="s">
        <v>97</v>
      </c>
      <c r="BI714">
        <v>5</v>
      </c>
      <c r="BJ714" t="s">
        <v>107</v>
      </c>
      <c r="BK714">
        <v>1</v>
      </c>
      <c r="BL714" t="s">
        <v>97</v>
      </c>
      <c r="BM714" t="s">
        <v>108</v>
      </c>
      <c r="BN714">
        <v>1988</v>
      </c>
      <c r="BO714" t="s">
        <v>157</v>
      </c>
      <c r="BP714">
        <v>2</v>
      </c>
      <c r="BQ714">
        <v>472</v>
      </c>
      <c r="BR714" t="s">
        <v>98</v>
      </c>
      <c r="BS714" t="s">
        <v>98</v>
      </c>
      <c r="BT714" t="s">
        <v>105</v>
      </c>
      <c r="BU714">
        <v>168</v>
      </c>
      <c r="BV714">
        <v>120</v>
      </c>
      <c r="BW714">
        <v>0</v>
      </c>
      <c r="BX714">
        <v>0</v>
      </c>
      <c r="BY714">
        <v>0</v>
      </c>
      <c r="BZ714">
        <v>0</v>
      </c>
      <c r="CA714" t="s">
        <v>83</v>
      </c>
      <c r="CB714" t="s">
        <v>83</v>
      </c>
      <c r="CC714" t="s">
        <v>83</v>
      </c>
      <c r="CD714">
        <v>0</v>
      </c>
      <c r="CE714">
        <v>10</v>
      </c>
      <c r="CF714">
        <v>2008</v>
      </c>
      <c r="CG714" t="str">
        <f t="shared" si="83"/>
        <v>10/2008</v>
      </c>
      <c r="CH714" t="s">
        <v>110</v>
      </c>
      <c r="CI714" t="s">
        <v>111</v>
      </c>
      <c r="CJ714" s="1">
        <v>189000</v>
      </c>
    </row>
    <row r="715" spans="1:88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 t="str">
        <f t="shared" si="79"/>
        <v>70's</v>
      </c>
      <c r="V715">
        <v>1970</v>
      </c>
      <c r="W715">
        <f t="shared" si="77"/>
        <v>0</v>
      </c>
      <c r="X715" t="str">
        <f t="shared" si="78"/>
        <v>N</v>
      </c>
      <c r="Y715" t="str">
        <f t="shared" si="80"/>
        <v>N</v>
      </c>
      <c r="Z715" t="str">
        <f t="shared" si="81"/>
        <v>N</v>
      </c>
      <c r="AA715" t="str">
        <f t="shared" si="82"/>
        <v>N</v>
      </c>
      <c r="AB715" t="s">
        <v>93</v>
      </c>
      <c r="AC715" t="s">
        <v>94</v>
      </c>
      <c r="AD715" t="s">
        <v>140</v>
      </c>
      <c r="AE715" t="s">
        <v>140</v>
      </c>
      <c r="AF715" t="s">
        <v>96</v>
      </c>
      <c r="AG715">
        <v>160</v>
      </c>
      <c r="AH715" t="s">
        <v>98</v>
      </c>
      <c r="AI715" t="s">
        <v>98</v>
      </c>
      <c r="AJ715" t="s">
        <v>118</v>
      </c>
      <c r="AK715" t="s">
        <v>98</v>
      </c>
      <c r="AL715" t="s">
        <v>98</v>
      </c>
      <c r="AM715" t="s">
        <v>130</v>
      </c>
      <c r="AN715" t="s">
        <v>119</v>
      </c>
      <c r="AO715">
        <v>789</v>
      </c>
      <c r="AP715" t="s">
        <v>102</v>
      </c>
      <c r="AQ715">
        <v>0</v>
      </c>
      <c r="AR715">
        <v>171</v>
      </c>
      <c r="AS715">
        <v>960</v>
      </c>
      <c r="AT715" t="s">
        <v>206</v>
      </c>
      <c r="AU715" t="s">
        <v>98</v>
      </c>
      <c r="AV715" t="s">
        <v>177</v>
      </c>
      <c r="AW715" t="s">
        <v>106</v>
      </c>
      <c r="AX715">
        <v>960</v>
      </c>
      <c r="AY715">
        <v>0</v>
      </c>
      <c r="AZ715">
        <v>0</v>
      </c>
      <c r="BA715">
        <v>960</v>
      </c>
      <c r="BB715">
        <v>1</v>
      </c>
      <c r="BC715">
        <v>0</v>
      </c>
      <c r="BD715">
        <v>1</v>
      </c>
      <c r="BE715">
        <v>0</v>
      </c>
      <c r="BF715">
        <v>3</v>
      </c>
      <c r="BG715">
        <v>1</v>
      </c>
      <c r="BH715" t="s">
        <v>98</v>
      </c>
      <c r="BI715">
        <v>6</v>
      </c>
      <c r="BJ715" t="s">
        <v>107</v>
      </c>
      <c r="BK715">
        <v>0</v>
      </c>
      <c r="BL715" t="s">
        <v>83</v>
      </c>
      <c r="BM715" t="s">
        <v>127</v>
      </c>
      <c r="BN715">
        <v>1970</v>
      </c>
      <c r="BO715" t="s">
        <v>102</v>
      </c>
      <c r="BP715">
        <v>2</v>
      </c>
      <c r="BQ715">
        <v>576</v>
      </c>
      <c r="BR715" t="s">
        <v>98</v>
      </c>
      <c r="BS715" t="s">
        <v>98</v>
      </c>
      <c r="BT715" t="s">
        <v>105</v>
      </c>
      <c r="BU715">
        <v>0</v>
      </c>
      <c r="BV715">
        <v>288</v>
      </c>
      <c r="BW715">
        <v>0</v>
      </c>
      <c r="BX715">
        <v>0</v>
      </c>
      <c r="BY715">
        <v>0</v>
      </c>
      <c r="BZ715">
        <v>0</v>
      </c>
      <c r="CA715" t="s">
        <v>83</v>
      </c>
      <c r="CB715" t="s">
        <v>83</v>
      </c>
      <c r="CC715" t="s">
        <v>83</v>
      </c>
      <c r="CD715">
        <v>0</v>
      </c>
      <c r="CE715">
        <v>5</v>
      </c>
      <c r="CF715">
        <v>2006</v>
      </c>
      <c r="CG715" t="str">
        <f t="shared" si="83"/>
        <v>5/2006</v>
      </c>
      <c r="CH715" t="s">
        <v>110</v>
      </c>
      <c r="CI715" t="s">
        <v>111</v>
      </c>
      <c r="CJ715" s="1">
        <v>129000</v>
      </c>
    </row>
    <row r="716" spans="1:88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 t="str">
        <f t="shared" si="79"/>
        <v>70's</v>
      </c>
      <c r="V716">
        <v>2005</v>
      </c>
      <c r="W716">
        <f t="shared" si="77"/>
        <v>29</v>
      </c>
      <c r="X716" t="str">
        <f t="shared" si="78"/>
        <v>Y</v>
      </c>
      <c r="Y716" t="str">
        <f t="shared" si="80"/>
        <v>Y</v>
      </c>
      <c r="Z716" t="str">
        <f t="shared" si="81"/>
        <v>Y</v>
      </c>
      <c r="AA716" t="str">
        <f t="shared" si="82"/>
        <v>Y</v>
      </c>
      <c r="AB716" t="s">
        <v>93</v>
      </c>
      <c r="AC716" t="s">
        <v>94</v>
      </c>
      <c r="AD716" t="s">
        <v>140</v>
      </c>
      <c r="AE716" t="s">
        <v>161</v>
      </c>
      <c r="AF716" t="s">
        <v>96</v>
      </c>
      <c r="AG716">
        <v>289</v>
      </c>
      <c r="AH716" t="s">
        <v>97</v>
      </c>
      <c r="AI716" t="s">
        <v>98</v>
      </c>
      <c r="AJ716" t="s">
        <v>118</v>
      </c>
      <c r="AK716" t="s">
        <v>98</v>
      </c>
      <c r="AL716" t="s">
        <v>98</v>
      </c>
      <c r="AM716" t="s">
        <v>100</v>
      </c>
      <c r="AN716" t="s">
        <v>101</v>
      </c>
      <c r="AO716">
        <v>533</v>
      </c>
      <c r="AP716" t="s">
        <v>102</v>
      </c>
      <c r="AQ716">
        <v>0</v>
      </c>
      <c r="AR716">
        <v>192</v>
      </c>
      <c r="AS716">
        <v>725</v>
      </c>
      <c r="AT716" t="s">
        <v>103</v>
      </c>
      <c r="AU716" t="s">
        <v>104</v>
      </c>
      <c r="AV716" t="s">
        <v>105</v>
      </c>
      <c r="AW716" t="s">
        <v>106</v>
      </c>
      <c r="AX716">
        <v>725</v>
      </c>
      <c r="AY716">
        <v>754</v>
      </c>
      <c r="AZ716">
        <v>0</v>
      </c>
      <c r="BA716">
        <v>1479</v>
      </c>
      <c r="BB716">
        <v>0</v>
      </c>
      <c r="BC716">
        <v>0</v>
      </c>
      <c r="BD716">
        <v>2</v>
      </c>
      <c r="BE716">
        <v>1</v>
      </c>
      <c r="BF716">
        <v>3</v>
      </c>
      <c r="BG716">
        <v>1</v>
      </c>
      <c r="BH716" t="s">
        <v>97</v>
      </c>
      <c r="BI716">
        <v>6</v>
      </c>
      <c r="BJ716" t="s">
        <v>107</v>
      </c>
      <c r="BK716">
        <v>0</v>
      </c>
      <c r="BL716" t="s">
        <v>83</v>
      </c>
      <c r="BM716" t="s">
        <v>108</v>
      </c>
      <c r="BN716">
        <v>1976</v>
      </c>
      <c r="BO716" t="s">
        <v>109</v>
      </c>
      <c r="BP716">
        <v>2</v>
      </c>
      <c r="BQ716">
        <v>475</v>
      </c>
      <c r="BR716" t="s">
        <v>98</v>
      </c>
      <c r="BS716" t="s">
        <v>98</v>
      </c>
      <c r="BT716" t="s">
        <v>105</v>
      </c>
      <c r="BU716">
        <v>0</v>
      </c>
      <c r="BV716">
        <v>44</v>
      </c>
      <c r="BW716">
        <v>0</v>
      </c>
      <c r="BX716">
        <v>0</v>
      </c>
      <c r="BY716">
        <v>0</v>
      </c>
      <c r="BZ716">
        <v>0</v>
      </c>
      <c r="CA716" t="s">
        <v>83</v>
      </c>
      <c r="CB716" t="s">
        <v>83</v>
      </c>
      <c r="CC716" t="s">
        <v>83</v>
      </c>
      <c r="CD716">
        <v>0</v>
      </c>
      <c r="CE716">
        <v>3</v>
      </c>
      <c r="CF716">
        <v>2010</v>
      </c>
      <c r="CG716" t="str">
        <f t="shared" si="83"/>
        <v>3/2010</v>
      </c>
      <c r="CH716" t="s">
        <v>110</v>
      </c>
      <c r="CI716" t="s">
        <v>111</v>
      </c>
      <c r="CJ716" s="1">
        <v>130500</v>
      </c>
    </row>
    <row r="717" spans="1:88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 t="str">
        <f t="shared" si="79"/>
        <v>70's</v>
      </c>
      <c r="V717">
        <v>1974</v>
      </c>
      <c r="W717">
        <f t="shared" si="77"/>
        <v>0</v>
      </c>
      <c r="X717" t="str">
        <f t="shared" si="78"/>
        <v>N</v>
      </c>
      <c r="Y717" t="str">
        <f t="shared" si="80"/>
        <v>N</v>
      </c>
      <c r="Z717" t="str">
        <f t="shared" si="81"/>
        <v>N</v>
      </c>
      <c r="AA717" t="str">
        <f t="shared" si="82"/>
        <v>N</v>
      </c>
      <c r="AB717" t="s">
        <v>152</v>
      </c>
      <c r="AC717" t="s">
        <v>94</v>
      </c>
      <c r="AD717" t="s">
        <v>140</v>
      </c>
      <c r="AE717" t="s">
        <v>140</v>
      </c>
      <c r="AF717" t="s">
        <v>96</v>
      </c>
      <c r="AG717">
        <v>174</v>
      </c>
      <c r="AH717" t="s">
        <v>98</v>
      </c>
      <c r="AI717" t="s">
        <v>98</v>
      </c>
      <c r="AJ717" t="s">
        <v>118</v>
      </c>
      <c r="AK717" t="s">
        <v>97</v>
      </c>
      <c r="AL717" t="s">
        <v>98</v>
      </c>
      <c r="AM717" t="s">
        <v>100</v>
      </c>
      <c r="AN717" t="s">
        <v>102</v>
      </c>
      <c r="AO717">
        <v>0</v>
      </c>
      <c r="AP717" t="s">
        <v>102</v>
      </c>
      <c r="AQ717">
        <v>0</v>
      </c>
      <c r="AR717">
        <v>1064</v>
      </c>
      <c r="AS717">
        <v>1064</v>
      </c>
      <c r="AT717" t="s">
        <v>103</v>
      </c>
      <c r="AU717" t="s">
        <v>98</v>
      </c>
      <c r="AV717" t="s">
        <v>105</v>
      </c>
      <c r="AW717" t="s">
        <v>106</v>
      </c>
      <c r="AX717">
        <v>1350</v>
      </c>
      <c r="AY717">
        <v>0</v>
      </c>
      <c r="AZ717">
        <v>0</v>
      </c>
      <c r="BA717">
        <v>1350</v>
      </c>
      <c r="BB717">
        <v>0</v>
      </c>
      <c r="BC717">
        <v>0</v>
      </c>
      <c r="BD717">
        <v>2</v>
      </c>
      <c r="BE717">
        <v>0</v>
      </c>
      <c r="BF717">
        <v>3</v>
      </c>
      <c r="BG717">
        <v>1</v>
      </c>
      <c r="BH717" t="s">
        <v>98</v>
      </c>
      <c r="BI717">
        <v>7</v>
      </c>
      <c r="BJ717" t="s">
        <v>107</v>
      </c>
      <c r="BK717">
        <v>1</v>
      </c>
      <c r="BL717" t="s">
        <v>98</v>
      </c>
      <c r="BM717" t="s">
        <v>108</v>
      </c>
      <c r="BN717">
        <v>1974</v>
      </c>
      <c r="BO717" t="s">
        <v>109</v>
      </c>
      <c r="BP717">
        <v>2</v>
      </c>
      <c r="BQ717">
        <v>478</v>
      </c>
      <c r="BR717" t="s">
        <v>98</v>
      </c>
      <c r="BS717" t="s">
        <v>98</v>
      </c>
      <c r="BT717" t="s">
        <v>105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 t="s">
        <v>83</v>
      </c>
      <c r="CB717" t="s">
        <v>134</v>
      </c>
      <c r="CC717" t="s">
        <v>83</v>
      </c>
      <c r="CD717">
        <v>0</v>
      </c>
      <c r="CE717">
        <v>8</v>
      </c>
      <c r="CF717">
        <v>2009</v>
      </c>
      <c r="CG717" t="str">
        <f t="shared" si="83"/>
        <v>8/2009</v>
      </c>
      <c r="CH717" t="s">
        <v>110</v>
      </c>
      <c r="CI717" t="s">
        <v>111</v>
      </c>
      <c r="CJ717" s="1">
        <v>165000</v>
      </c>
    </row>
    <row r="718" spans="1:88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 t="str">
        <f t="shared" si="79"/>
        <v>1890's</v>
      </c>
      <c r="V718">
        <v>1998</v>
      </c>
      <c r="W718">
        <f t="shared" si="77"/>
        <v>108</v>
      </c>
      <c r="X718" t="str">
        <f t="shared" si="78"/>
        <v>Y</v>
      </c>
      <c r="Y718" t="str">
        <f t="shared" si="80"/>
        <v>N</v>
      </c>
      <c r="Z718" t="str">
        <f t="shared" si="81"/>
        <v>N</v>
      </c>
      <c r="AA718" t="str">
        <f t="shared" si="82"/>
        <v>Y</v>
      </c>
      <c r="AB718" t="s">
        <v>93</v>
      </c>
      <c r="AC718" t="s">
        <v>94</v>
      </c>
      <c r="AD718" t="s">
        <v>124</v>
      </c>
      <c r="AE718" t="s">
        <v>95</v>
      </c>
      <c r="AF718" t="s">
        <v>117</v>
      </c>
      <c r="AG718">
        <v>0</v>
      </c>
      <c r="AH718" t="s">
        <v>98</v>
      </c>
      <c r="AI718" t="s">
        <v>97</v>
      </c>
      <c r="AJ718" t="s">
        <v>126</v>
      </c>
      <c r="AK718" t="s">
        <v>98</v>
      </c>
      <c r="AL718" t="s">
        <v>98</v>
      </c>
      <c r="AM718" t="s">
        <v>100</v>
      </c>
      <c r="AN718" t="s">
        <v>102</v>
      </c>
      <c r="AO718">
        <v>0</v>
      </c>
      <c r="AP718" t="s">
        <v>102</v>
      </c>
      <c r="AQ718">
        <v>0</v>
      </c>
      <c r="AR718">
        <v>718</v>
      </c>
      <c r="AS718">
        <v>718</v>
      </c>
      <c r="AT718" t="s">
        <v>103</v>
      </c>
      <c r="AU718" t="s">
        <v>104</v>
      </c>
      <c r="AV718" t="s">
        <v>105</v>
      </c>
      <c r="AW718" t="s">
        <v>106</v>
      </c>
      <c r="AX718">
        <v>1576</v>
      </c>
      <c r="AY718">
        <v>978</v>
      </c>
      <c r="AZ718">
        <v>0</v>
      </c>
      <c r="BA718">
        <v>2554</v>
      </c>
      <c r="BB718">
        <v>0</v>
      </c>
      <c r="BC718">
        <v>0</v>
      </c>
      <c r="BD718">
        <v>1</v>
      </c>
      <c r="BE718">
        <v>1</v>
      </c>
      <c r="BF718">
        <v>3</v>
      </c>
      <c r="BG718">
        <v>1</v>
      </c>
      <c r="BH718" t="s">
        <v>98</v>
      </c>
      <c r="BI718">
        <v>8</v>
      </c>
      <c r="BJ718" t="s">
        <v>107</v>
      </c>
      <c r="BK718">
        <v>0</v>
      </c>
      <c r="BL718" t="s">
        <v>83</v>
      </c>
      <c r="BM718" t="s">
        <v>127</v>
      </c>
      <c r="BN718">
        <v>1996</v>
      </c>
      <c r="BO718" t="s">
        <v>102</v>
      </c>
      <c r="BP718">
        <v>2</v>
      </c>
      <c r="BQ718">
        <v>704</v>
      </c>
      <c r="BR718" t="s">
        <v>98</v>
      </c>
      <c r="BS718" t="s">
        <v>98</v>
      </c>
      <c r="BT718" t="s">
        <v>190</v>
      </c>
      <c r="BU718">
        <v>0</v>
      </c>
      <c r="BV718">
        <v>48</v>
      </c>
      <c r="BW718">
        <v>143</v>
      </c>
      <c r="BX718">
        <v>0</v>
      </c>
      <c r="BY718">
        <v>0</v>
      </c>
      <c r="BZ718">
        <v>0</v>
      </c>
      <c r="CA718" t="s">
        <v>83</v>
      </c>
      <c r="CB718" t="s">
        <v>83</v>
      </c>
      <c r="CC718" t="s">
        <v>83</v>
      </c>
      <c r="CD718">
        <v>0</v>
      </c>
      <c r="CE718">
        <v>7</v>
      </c>
      <c r="CF718">
        <v>2007</v>
      </c>
      <c r="CG718" t="str">
        <f t="shared" si="83"/>
        <v>7/2007</v>
      </c>
      <c r="CH718" t="s">
        <v>110</v>
      </c>
      <c r="CI718" t="s">
        <v>111</v>
      </c>
      <c r="CJ718" s="1">
        <v>159500</v>
      </c>
    </row>
    <row r="719" spans="1:88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 t="str">
        <f t="shared" si="79"/>
        <v>70's</v>
      </c>
      <c r="V719">
        <v>2000</v>
      </c>
      <c r="W719">
        <f t="shared" si="77"/>
        <v>27</v>
      </c>
      <c r="X719" t="str">
        <f t="shared" si="78"/>
        <v>Y</v>
      </c>
      <c r="Y719" t="str">
        <f t="shared" si="80"/>
        <v>N</v>
      </c>
      <c r="Z719" t="str">
        <f t="shared" si="81"/>
        <v>Y</v>
      </c>
      <c r="AA719" t="str">
        <f t="shared" si="82"/>
        <v>Y</v>
      </c>
      <c r="AB719" t="s">
        <v>93</v>
      </c>
      <c r="AC719" t="s">
        <v>94</v>
      </c>
      <c r="AD719" t="s">
        <v>140</v>
      </c>
      <c r="AE719" t="s">
        <v>140</v>
      </c>
      <c r="AF719" t="s">
        <v>117</v>
      </c>
      <c r="AG719">
        <v>0</v>
      </c>
      <c r="AH719" t="s">
        <v>98</v>
      </c>
      <c r="AI719" t="s">
        <v>98</v>
      </c>
      <c r="AJ719" t="s">
        <v>118</v>
      </c>
      <c r="AK719" t="s">
        <v>97</v>
      </c>
      <c r="AL719" t="s">
        <v>98</v>
      </c>
      <c r="AM719" t="s">
        <v>100</v>
      </c>
      <c r="AN719" t="s">
        <v>141</v>
      </c>
      <c r="AO719">
        <v>1084</v>
      </c>
      <c r="AP719" t="s">
        <v>102</v>
      </c>
      <c r="AQ719">
        <v>0</v>
      </c>
      <c r="AR719">
        <v>92</v>
      </c>
      <c r="AS719">
        <v>1176</v>
      </c>
      <c r="AT719" t="s">
        <v>103</v>
      </c>
      <c r="AU719" t="s">
        <v>97</v>
      </c>
      <c r="AV719" t="s">
        <v>105</v>
      </c>
      <c r="AW719" t="s">
        <v>106</v>
      </c>
      <c r="AX719">
        <v>1178</v>
      </c>
      <c r="AY719">
        <v>0</v>
      </c>
      <c r="AZ719">
        <v>0</v>
      </c>
      <c r="BA719">
        <v>1178</v>
      </c>
      <c r="BB719">
        <v>0</v>
      </c>
      <c r="BC719">
        <v>1</v>
      </c>
      <c r="BD719">
        <v>1</v>
      </c>
      <c r="BE719">
        <v>1</v>
      </c>
      <c r="BF719">
        <v>3</v>
      </c>
      <c r="BG719">
        <v>1</v>
      </c>
      <c r="BH719" t="s">
        <v>97</v>
      </c>
      <c r="BI719">
        <v>5</v>
      </c>
      <c r="BJ719" t="s">
        <v>107</v>
      </c>
      <c r="BK719">
        <v>1</v>
      </c>
      <c r="BL719" t="s">
        <v>147</v>
      </c>
      <c r="BM719" t="s">
        <v>108</v>
      </c>
      <c r="BN719">
        <v>1973</v>
      </c>
      <c r="BO719" t="s">
        <v>102</v>
      </c>
      <c r="BP719">
        <v>2</v>
      </c>
      <c r="BQ719">
        <v>439</v>
      </c>
      <c r="BR719" t="s">
        <v>98</v>
      </c>
      <c r="BS719" t="s">
        <v>98</v>
      </c>
      <c r="BT719" t="s">
        <v>105</v>
      </c>
      <c r="BU719">
        <v>224</v>
      </c>
      <c r="BV719">
        <v>0</v>
      </c>
      <c r="BW719">
        <v>0</v>
      </c>
      <c r="BX719">
        <v>0</v>
      </c>
      <c r="BY719">
        <v>0</v>
      </c>
      <c r="BZ719">
        <v>0</v>
      </c>
      <c r="CA719" t="s">
        <v>83</v>
      </c>
      <c r="CB719" t="s">
        <v>134</v>
      </c>
      <c r="CC719" t="s">
        <v>83</v>
      </c>
      <c r="CD719">
        <v>0</v>
      </c>
      <c r="CE719">
        <v>11</v>
      </c>
      <c r="CF719">
        <v>2008</v>
      </c>
      <c r="CG719" t="str">
        <f t="shared" si="83"/>
        <v>11/2008</v>
      </c>
      <c r="CH719" t="s">
        <v>110</v>
      </c>
      <c r="CI719" t="s">
        <v>111</v>
      </c>
      <c r="CJ719" s="1">
        <v>157000</v>
      </c>
    </row>
    <row r="720" spans="1:88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 t="str">
        <f t="shared" si="79"/>
        <v>90's</v>
      </c>
      <c r="V720">
        <v>1994</v>
      </c>
      <c r="W720">
        <f t="shared" si="77"/>
        <v>1</v>
      </c>
      <c r="X720" t="str">
        <f t="shared" si="78"/>
        <v>Y</v>
      </c>
      <c r="Y720" t="str">
        <f t="shared" si="80"/>
        <v>N</v>
      </c>
      <c r="Z720" t="str">
        <f t="shared" si="81"/>
        <v>N</v>
      </c>
      <c r="AA720" t="str">
        <f t="shared" si="82"/>
        <v>N</v>
      </c>
      <c r="AB720" t="s">
        <v>152</v>
      </c>
      <c r="AC720" t="s">
        <v>94</v>
      </c>
      <c r="AD720" t="s">
        <v>124</v>
      </c>
      <c r="AE720" t="s">
        <v>234</v>
      </c>
      <c r="AF720" t="s">
        <v>96</v>
      </c>
      <c r="AG720">
        <v>651</v>
      </c>
      <c r="AH720" t="s">
        <v>97</v>
      </c>
      <c r="AI720" t="s">
        <v>98</v>
      </c>
      <c r="AJ720" t="s">
        <v>99</v>
      </c>
      <c r="AK720" t="s">
        <v>97</v>
      </c>
      <c r="AL720" t="s">
        <v>98</v>
      </c>
      <c r="AM720" t="s">
        <v>97</v>
      </c>
      <c r="AN720" t="s">
        <v>101</v>
      </c>
      <c r="AO720">
        <v>1173</v>
      </c>
      <c r="AP720" t="s">
        <v>102</v>
      </c>
      <c r="AQ720">
        <v>0</v>
      </c>
      <c r="AR720">
        <v>138</v>
      </c>
      <c r="AS720">
        <v>1311</v>
      </c>
      <c r="AT720" t="s">
        <v>103</v>
      </c>
      <c r="AU720" t="s">
        <v>104</v>
      </c>
      <c r="AV720" t="s">
        <v>105</v>
      </c>
      <c r="AW720" t="s">
        <v>106</v>
      </c>
      <c r="AX720">
        <v>1325</v>
      </c>
      <c r="AY720">
        <v>1093</v>
      </c>
      <c r="AZ720">
        <v>0</v>
      </c>
      <c r="BA720">
        <v>2418</v>
      </c>
      <c r="BB720">
        <v>1</v>
      </c>
      <c r="BC720">
        <v>0</v>
      </c>
      <c r="BD720">
        <v>2</v>
      </c>
      <c r="BE720">
        <v>1</v>
      </c>
      <c r="BF720">
        <v>3</v>
      </c>
      <c r="BG720">
        <v>1</v>
      </c>
      <c r="BH720" t="s">
        <v>97</v>
      </c>
      <c r="BI720">
        <v>9</v>
      </c>
      <c r="BJ720" t="s">
        <v>107</v>
      </c>
      <c r="BK720">
        <v>1</v>
      </c>
      <c r="BL720" t="s">
        <v>98</v>
      </c>
      <c r="BM720" t="s">
        <v>108</v>
      </c>
      <c r="BN720">
        <v>1993</v>
      </c>
      <c r="BO720" t="s">
        <v>109</v>
      </c>
      <c r="BP720">
        <v>3</v>
      </c>
      <c r="BQ720">
        <v>983</v>
      </c>
      <c r="BR720" t="s">
        <v>98</v>
      </c>
      <c r="BS720" t="s">
        <v>98</v>
      </c>
      <c r="BT720" t="s">
        <v>105</v>
      </c>
      <c r="BU720">
        <v>250</v>
      </c>
      <c r="BV720">
        <v>154</v>
      </c>
      <c r="BW720">
        <v>216</v>
      </c>
      <c r="BX720">
        <v>0</v>
      </c>
      <c r="BY720">
        <v>0</v>
      </c>
      <c r="BZ720">
        <v>0</v>
      </c>
      <c r="CA720" t="s">
        <v>83</v>
      </c>
      <c r="CB720" t="s">
        <v>83</v>
      </c>
      <c r="CC720" t="s">
        <v>83</v>
      </c>
      <c r="CD720">
        <v>0</v>
      </c>
      <c r="CE720">
        <v>8</v>
      </c>
      <c r="CF720">
        <v>2008</v>
      </c>
      <c r="CG720" t="str">
        <f t="shared" si="83"/>
        <v>8/2008</v>
      </c>
      <c r="CH720" t="s">
        <v>110</v>
      </c>
      <c r="CI720" t="s">
        <v>111</v>
      </c>
      <c r="CJ720" s="1">
        <v>341000</v>
      </c>
    </row>
    <row r="721" spans="1:88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 t="str">
        <f t="shared" si="79"/>
        <v>60's</v>
      </c>
      <c r="V721">
        <v>1969</v>
      </c>
      <c r="W721">
        <f t="shared" si="77"/>
        <v>0</v>
      </c>
      <c r="X721" t="str">
        <f t="shared" si="78"/>
        <v>N</v>
      </c>
      <c r="Y721" t="str">
        <f t="shared" si="80"/>
        <v>N</v>
      </c>
      <c r="Z721" t="str">
        <f t="shared" si="81"/>
        <v>N</v>
      </c>
      <c r="AA721" t="str">
        <f t="shared" si="82"/>
        <v>N</v>
      </c>
      <c r="AB721" t="s">
        <v>93</v>
      </c>
      <c r="AC721" t="s">
        <v>94</v>
      </c>
      <c r="AD721" t="s">
        <v>140</v>
      </c>
      <c r="AE721" t="s">
        <v>161</v>
      </c>
      <c r="AF721" t="s">
        <v>117</v>
      </c>
      <c r="AG721">
        <v>0</v>
      </c>
      <c r="AH721" t="s">
        <v>98</v>
      </c>
      <c r="AI721" t="s">
        <v>98</v>
      </c>
      <c r="AJ721" t="s">
        <v>118</v>
      </c>
      <c r="AK721" t="s">
        <v>97</v>
      </c>
      <c r="AL721" t="s">
        <v>98</v>
      </c>
      <c r="AM721" t="s">
        <v>97</v>
      </c>
      <c r="AN721" t="s">
        <v>119</v>
      </c>
      <c r="AO721">
        <v>523</v>
      </c>
      <c r="AP721" t="s">
        <v>102</v>
      </c>
      <c r="AQ721">
        <v>0</v>
      </c>
      <c r="AR721">
        <v>448</v>
      </c>
      <c r="AS721">
        <v>971</v>
      </c>
      <c r="AT721" t="s">
        <v>103</v>
      </c>
      <c r="AU721" t="s">
        <v>98</v>
      </c>
      <c r="AV721" t="s">
        <v>105</v>
      </c>
      <c r="AW721" t="s">
        <v>106</v>
      </c>
      <c r="AX721">
        <v>971</v>
      </c>
      <c r="AY721">
        <v>0</v>
      </c>
      <c r="AZ721">
        <v>0</v>
      </c>
      <c r="BA721">
        <v>971</v>
      </c>
      <c r="BB721">
        <v>0</v>
      </c>
      <c r="BC721">
        <v>0</v>
      </c>
      <c r="BD721">
        <v>1</v>
      </c>
      <c r="BE721">
        <v>1</v>
      </c>
      <c r="BF721">
        <v>3</v>
      </c>
      <c r="BG721">
        <v>1</v>
      </c>
      <c r="BH721" t="s">
        <v>98</v>
      </c>
      <c r="BI721">
        <v>5</v>
      </c>
      <c r="BJ721" t="s">
        <v>107</v>
      </c>
      <c r="BK721">
        <v>1</v>
      </c>
      <c r="BL721" t="s">
        <v>212</v>
      </c>
      <c r="BM721" t="s">
        <v>108</v>
      </c>
      <c r="BN721">
        <v>1969</v>
      </c>
      <c r="BO721" t="s">
        <v>102</v>
      </c>
      <c r="BP721">
        <v>1</v>
      </c>
      <c r="BQ721">
        <v>300</v>
      </c>
      <c r="BR721" t="s">
        <v>98</v>
      </c>
      <c r="BS721" t="s">
        <v>98</v>
      </c>
      <c r="BT721" t="s">
        <v>105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 t="s">
        <v>83</v>
      </c>
      <c r="CB721" t="s">
        <v>83</v>
      </c>
      <c r="CC721" t="s">
        <v>83</v>
      </c>
      <c r="CD721">
        <v>0</v>
      </c>
      <c r="CE721">
        <v>5</v>
      </c>
      <c r="CF721">
        <v>2006</v>
      </c>
      <c r="CG721" t="str">
        <f t="shared" si="83"/>
        <v>5/2006</v>
      </c>
      <c r="CH721" t="s">
        <v>110</v>
      </c>
      <c r="CI721" t="s">
        <v>111</v>
      </c>
      <c r="CJ721" s="1">
        <v>128500</v>
      </c>
    </row>
    <row r="722" spans="1:88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 t="str">
        <f t="shared" si="79"/>
        <v>80's</v>
      </c>
      <c r="V722">
        <v>1985</v>
      </c>
      <c r="W722">
        <f t="shared" si="77"/>
        <v>0</v>
      </c>
      <c r="X722" t="str">
        <f t="shared" si="78"/>
        <v>N</v>
      </c>
      <c r="Y722" t="str">
        <f t="shared" si="80"/>
        <v>N</v>
      </c>
      <c r="Z722" t="str">
        <f t="shared" si="81"/>
        <v>N</v>
      </c>
      <c r="AA722" t="str">
        <f t="shared" si="82"/>
        <v>N</v>
      </c>
      <c r="AB722" t="s">
        <v>93</v>
      </c>
      <c r="AC722" t="s">
        <v>94</v>
      </c>
      <c r="AD722" t="s">
        <v>140</v>
      </c>
      <c r="AE722" t="s">
        <v>140</v>
      </c>
      <c r="AF722" t="s">
        <v>117</v>
      </c>
      <c r="AG722">
        <v>0</v>
      </c>
      <c r="AH722" t="s">
        <v>97</v>
      </c>
      <c r="AI722" t="s">
        <v>98</v>
      </c>
      <c r="AJ722" t="s">
        <v>99</v>
      </c>
      <c r="AK722" t="s">
        <v>97</v>
      </c>
      <c r="AL722" t="s">
        <v>98</v>
      </c>
      <c r="AM722" t="s">
        <v>97</v>
      </c>
      <c r="AN722" t="s">
        <v>101</v>
      </c>
      <c r="AO722">
        <v>1148</v>
      </c>
      <c r="AP722" t="s">
        <v>102</v>
      </c>
      <c r="AQ722">
        <v>0</v>
      </c>
      <c r="AR722">
        <v>594</v>
      </c>
      <c r="AS722">
        <v>1742</v>
      </c>
      <c r="AT722" t="s">
        <v>103</v>
      </c>
      <c r="AU722" t="s">
        <v>98</v>
      </c>
      <c r="AV722" t="s">
        <v>105</v>
      </c>
      <c r="AW722" t="s">
        <v>106</v>
      </c>
      <c r="AX722">
        <v>1742</v>
      </c>
      <c r="AY722">
        <v>0</v>
      </c>
      <c r="AZ722">
        <v>0</v>
      </c>
      <c r="BA722">
        <v>1742</v>
      </c>
      <c r="BB722">
        <v>1</v>
      </c>
      <c r="BC722">
        <v>0</v>
      </c>
      <c r="BD722">
        <v>2</v>
      </c>
      <c r="BE722">
        <v>0</v>
      </c>
      <c r="BF722">
        <v>2</v>
      </c>
      <c r="BG722">
        <v>1</v>
      </c>
      <c r="BH722" t="s">
        <v>97</v>
      </c>
      <c r="BI722">
        <v>5</v>
      </c>
      <c r="BJ722" t="s">
        <v>107</v>
      </c>
      <c r="BK722">
        <v>1</v>
      </c>
      <c r="BL722" t="s">
        <v>98</v>
      </c>
      <c r="BM722" t="s">
        <v>108</v>
      </c>
      <c r="BN722">
        <v>1985</v>
      </c>
      <c r="BO722" t="s">
        <v>109</v>
      </c>
      <c r="BP722">
        <v>2</v>
      </c>
      <c r="BQ722">
        <v>564</v>
      </c>
      <c r="BR722" t="s">
        <v>98</v>
      </c>
      <c r="BS722" t="s">
        <v>98</v>
      </c>
      <c r="BT722" t="s">
        <v>105</v>
      </c>
      <c r="BU722">
        <v>114</v>
      </c>
      <c r="BV722">
        <v>28</v>
      </c>
      <c r="BW722">
        <v>234</v>
      </c>
      <c r="BX722">
        <v>0</v>
      </c>
      <c r="BY722">
        <v>0</v>
      </c>
      <c r="BZ722">
        <v>0</v>
      </c>
      <c r="CA722" t="s">
        <v>83</v>
      </c>
      <c r="CB722" t="s">
        <v>83</v>
      </c>
      <c r="CC722" t="s">
        <v>83</v>
      </c>
      <c r="CD722">
        <v>0</v>
      </c>
      <c r="CE722">
        <v>12</v>
      </c>
      <c r="CF722">
        <v>2006</v>
      </c>
      <c r="CG722" t="str">
        <f t="shared" si="83"/>
        <v>12/2006</v>
      </c>
      <c r="CH722" t="s">
        <v>110</v>
      </c>
      <c r="CI722" t="s">
        <v>111</v>
      </c>
      <c r="CJ722" s="1">
        <v>275000</v>
      </c>
    </row>
    <row r="723" spans="1:88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 t="str">
        <f t="shared" si="79"/>
        <v>2000's</v>
      </c>
      <c r="V723">
        <v>2004</v>
      </c>
      <c r="W723">
        <f t="shared" si="77"/>
        <v>0</v>
      </c>
      <c r="X723" t="str">
        <f t="shared" si="78"/>
        <v>N</v>
      </c>
      <c r="Y723" t="str">
        <f t="shared" si="80"/>
        <v>N</v>
      </c>
      <c r="Z723" t="str">
        <f t="shared" si="81"/>
        <v>Y</v>
      </c>
      <c r="AA723" t="str">
        <f t="shared" si="82"/>
        <v>Y</v>
      </c>
      <c r="AB723" t="s">
        <v>93</v>
      </c>
      <c r="AC723" t="s">
        <v>94</v>
      </c>
      <c r="AD723" t="s">
        <v>95</v>
      </c>
      <c r="AE723" t="s">
        <v>95</v>
      </c>
      <c r="AF723" t="s">
        <v>96</v>
      </c>
      <c r="AG723">
        <v>169</v>
      </c>
      <c r="AH723" t="s">
        <v>97</v>
      </c>
      <c r="AI723" t="s">
        <v>98</v>
      </c>
      <c r="AJ723" t="s">
        <v>99</v>
      </c>
      <c r="AK723" t="s">
        <v>97</v>
      </c>
      <c r="AL723" t="s">
        <v>98</v>
      </c>
      <c r="AM723" t="s">
        <v>130</v>
      </c>
      <c r="AN723" t="s">
        <v>101</v>
      </c>
      <c r="AO723">
        <v>662</v>
      </c>
      <c r="AP723" t="s">
        <v>102</v>
      </c>
      <c r="AQ723">
        <v>0</v>
      </c>
      <c r="AR723">
        <v>186</v>
      </c>
      <c r="AS723">
        <v>848</v>
      </c>
      <c r="AT723" t="s">
        <v>103</v>
      </c>
      <c r="AU723" t="s">
        <v>104</v>
      </c>
      <c r="AV723" t="s">
        <v>105</v>
      </c>
      <c r="AW723" t="s">
        <v>106</v>
      </c>
      <c r="AX723">
        <v>848</v>
      </c>
      <c r="AY723">
        <v>0</v>
      </c>
      <c r="AZ723">
        <v>0</v>
      </c>
      <c r="BA723">
        <v>848</v>
      </c>
      <c r="BB723">
        <v>1</v>
      </c>
      <c r="BC723">
        <v>0</v>
      </c>
      <c r="BD723">
        <v>1</v>
      </c>
      <c r="BE723">
        <v>0</v>
      </c>
      <c r="BF723">
        <v>1</v>
      </c>
      <c r="BG723">
        <v>1</v>
      </c>
      <c r="BH723" t="s">
        <v>97</v>
      </c>
      <c r="BI723">
        <v>3</v>
      </c>
      <c r="BJ723" t="s">
        <v>107</v>
      </c>
      <c r="BK723">
        <v>0</v>
      </c>
      <c r="BL723" t="s">
        <v>83</v>
      </c>
      <c r="BM723" t="s">
        <v>108</v>
      </c>
      <c r="BN723">
        <v>2004</v>
      </c>
      <c r="BO723" t="s">
        <v>109</v>
      </c>
      <c r="BP723">
        <v>2</v>
      </c>
      <c r="BQ723">
        <v>420</v>
      </c>
      <c r="BR723" t="s">
        <v>98</v>
      </c>
      <c r="BS723" t="s">
        <v>98</v>
      </c>
      <c r="BT723" t="s">
        <v>105</v>
      </c>
      <c r="BU723">
        <v>160</v>
      </c>
      <c r="BV723">
        <v>0</v>
      </c>
      <c r="BW723">
        <v>0</v>
      </c>
      <c r="BX723">
        <v>0</v>
      </c>
      <c r="BY723">
        <v>0</v>
      </c>
      <c r="BZ723">
        <v>0</v>
      </c>
      <c r="CA723" t="s">
        <v>83</v>
      </c>
      <c r="CB723" t="s">
        <v>83</v>
      </c>
      <c r="CC723" t="s">
        <v>83</v>
      </c>
      <c r="CD723">
        <v>0</v>
      </c>
      <c r="CE723">
        <v>5</v>
      </c>
      <c r="CF723">
        <v>2010</v>
      </c>
      <c r="CG723" t="str">
        <f t="shared" si="83"/>
        <v>5/2010</v>
      </c>
      <c r="CH723" t="s">
        <v>110</v>
      </c>
      <c r="CI723" t="s">
        <v>111</v>
      </c>
      <c r="CJ723" s="1">
        <v>143000</v>
      </c>
    </row>
    <row r="724" spans="1:88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 t="str">
        <f t="shared" si="79"/>
        <v>70's</v>
      </c>
      <c r="V724">
        <v>1970</v>
      </c>
      <c r="W724">
        <f t="shared" si="77"/>
        <v>0</v>
      </c>
      <c r="X724" t="str">
        <f t="shared" si="78"/>
        <v>N</v>
      </c>
      <c r="Y724" t="str">
        <f t="shared" si="80"/>
        <v>N</v>
      </c>
      <c r="Z724" t="str">
        <f t="shared" si="81"/>
        <v>N</v>
      </c>
      <c r="AA724" t="str">
        <f t="shared" si="82"/>
        <v>N</v>
      </c>
      <c r="AB724" t="s">
        <v>93</v>
      </c>
      <c r="AC724" t="s">
        <v>94</v>
      </c>
      <c r="AD724" t="s">
        <v>116</v>
      </c>
      <c r="AE724" t="s">
        <v>116</v>
      </c>
      <c r="AF724" t="s">
        <v>117</v>
      </c>
      <c r="AG724">
        <v>0</v>
      </c>
      <c r="AH724" t="s">
        <v>98</v>
      </c>
      <c r="AI724" t="s">
        <v>97</v>
      </c>
      <c r="AJ724" t="s">
        <v>118</v>
      </c>
      <c r="AK724" t="s">
        <v>98</v>
      </c>
      <c r="AL724" t="s">
        <v>98</v>
      </c>
      <c r="AM724" t="s">
        <v>100</v>
      </c>
      <c r="AN724" t="s">
        <v>119</v>
      </c>
      <c r="AO724">
        <v>191</v>
      </c>
      <c r="AP724" t="s">
        <v>102</v>
      </c>
      <c r="AQ724">
        <v>0</v>
      </c>
      <c r="AR724">
        <v>673</v>
      </c>
      <c r="AS724">
        <v>864</v>
      </c>
      <c r="AT724" t="s">
        <v>103</v>
      </c>
      <c r="AU724" t="s">
        <v>104</v>
      </c>
      <c r="AV724" t="s">
        <v>105</v>
      </c>
      <c r="AW724" t="s">
        <v>106</v>
      </c>
      <c r="AX724">
        <v>864</v>
      </c>
      <c r="AY724">
        <v>0</v>
      </c>
      <c r="AZ724">
        <v>0</v>
      </c>
      <c r="BA724">
        <v>864</v>
      </c>
      <c r="BB724">
        <v>0</v>
      </c>
      <c r="BC724">
        <v>0</v>
      </c>
      <c r="BD724">
        <v>1</v>
      </c>
      <c r="BE724">
        <v>0</v>
      </c>
      <c r="BF724">
        <v>3</v>
      </c>
      <c r="BG724">
        <v>1</v>
      </c>
      <c r="BH724" t="s">
        <v>98</v>
      </c>
      <c r="BI724">
        <v>5</v>
      </c>
      <c r="BJ724" t="s">
        <v>107</v>
      </c>
      <c r="BK724">
        <v>0</v>
      </c>
      <c r="BL724" t="s">
        <v>83</v>
      </c>
      <c r="BM724" t="s">
        <v>127</v>
      </c>
      <c r="BN724">
        <v>1994</v>
      </c>
      <c r="BO724" t="s">
        <v>102</v>
      </c>
      <c r="BP724">
        <v>2</v>
      </c>
      <c r="BQ724">
        <v>463</v>
      </c>
      <c r="BR724" t="s">
        <v>98</v>
      </c>
      <c r="BS724" t="s">
        <v>98</v>
      </c>
      <c r="BT724" t="s">
        <v>105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 t="s">
        <v>83</v>
      </c>
      <c r="CB724" t="s">
        <v>83</v>
      </c>
      <c r="CC724" t="s">
        <v>83</v>
      </c>
      <c r="CD724">
        <v>0</v>
      </c>
      <c r="CE724">
        <v>7</v>
      </c>
      <c r="CF724">
        <v>2009</v>
      </c>
      <c r="CG724" t="str">
        <f t="shared" si="83"/>
        <v>7/2009</v>
      </c>
      <c r="CH724" t="s">
        <v>110</v>
      </c>
      <c r="CI724" t="s">
        <v>111</v>
      </c>
      <c r="CJ724" s="1">
        <v>124500</v>
      </c>
    </row>
    <row r="725" spans="1:88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 t="str">
        <f t="shared" si="79"/>
        <v>50's</v>
      </c>
      <c r="V725">
        <v>1972</v>
      </c>
      <c r="W725">
        <f t="shared" si="77"/>
        <v>18</v>
      </c>
      <c r="X725" t="str">
        <f t="shared" si="78"/>
        <v>Y</v>
      </c>
      <c r="Y725" t="str">
        <f t="shared" si="80"/>
        <v>N</v>
      </c>
      <c r="Z725" t="str">
        <f t="shared" si="81"/>
        <v>N</v>
      </c>
      <c r="AA725" t="str">
        <f t="shared" si="82"/>
        <v>N</v>
      </c>
      <c r="AB725" t="s">
        <v>93</v>
      </c>
      <c r="AC725" t="s">
        <v>94</v>
      </c>
      <c r="AD725" t="s">
        <v>116</v>
      </c>
      <c r="AE725" t="s">
        <v>116</v>
      </c>
      <c r="AF725" t="s">
        <v>117</v>
      </c>
      <c r="AG725">
        <v>0</v>
      </c>
      <c r="AH725" t="s">
        <v>98</v>
      </c>
      <c r="AI725" t="s">
        <v>98</v>
      </c>
      <c r="AJ725" t="s">
        <v>99</v>
      </c>
      <c r="AK725" t="s">
        <v>98</v>
      </c>
      <c r="AL725" t="s">
        <v>98</v>
      </c>
      <c r="AM725" t="s">
        <v>100</v>
      </c>
      <c r="AN725" t="s">
        <v>102</v>
      </c>
      <c r="AO725">
        <v>0</v>
      </c>
      <c r="AP725" t="s">
        <v>102</v>
      </c>
      <c r="AQ725">
        <v>0</v>
      </c>
      <c r="AR725">
        <v>941</v>
      </c>
      <c r="AS725">
        <v>941</v>
      </c>
      <c r="AT725" t="s">
        <v>103</v>
      </c>
      <c r="AU725" t="s">
        <v>104</v>
      </c>
      <c r="AV725" t="s">
        <v>105</v>
      </c>
      <c r="AW725" t="s">
        <v>106</v>
      </c>
      <c r="AX725">
        <v>997</v>
      </c>
      <c r="AY725">
        <v>473</v>
      </c>
      <c r="AZ725">
        <v>0</v>
      </c>
      <c r="BA725">
        <v>1470</v>
      </c>
      <c r="BB725">
        <v>0</v>
      </c>
      <c r="BC725">
        <v>0</v>
      </c>
      <c r="BD725">
        <v>2</v>
      </c>
      <c r="BE725">
        <v>0</v>
      </c>
      <c r="BF725">
        <v>4</v>
      </c>
      <c r="BG725">
        <v>1</v>
      </c>
      <c r="BH725" t="s">
        <v>98</v>
      </c>
      <c r="BI725">
        <v>7</v>
      </c>
      <c r="BJ725" t="s">
        <v>107</v>
      </c>
      <c r="BK725">
        <v>0</v>
      </c>
      <c r="BL725" t="s">
        <v>83</v>
      </c>
      <c r="BM725" t="s">
        <v>127</v>
      </c>
      <c r="BN725">
        <v>1958</v>
      </c>
      <c r="BO725" t="s">
        <v>102</v>
      </c>
      <c r="BP725">
        <v>1</v>
      </c>
      <c r="BQ725">
        <v>548</v>
      </c>
      <c r="BR725" t="s">
        <v>98</v>
      </c>
      <c r="BS725" t="s">
        <v>98</v>
      </c>
      <c r="BT725" t="s">
        <v>105</v>
      </c>
      <c r="BU725">
        <v>0</v>
      </c>
      <c r="BV725">
        <v>0</v>
      </c>
      <c r="BW725">
        <v>0</v>
      </c>
      <c r="BX725">
        <v>0</v>
      </c>
      <c r="BY725">
        <v>156</v>
      </c>
      <c r="BZ725">
        <v>0</v>
      </c>
      <c r="CA725" t="s">
        <v>83</v>
      </c>
      <c r="CB725" t="s">
        <v>83</v>
      </c>
      <c r="CC725" t="s">
        <v>83</v>
      </c>
      <c r="CD725">
        <v>0</v>
      </c>
      <c r="CE725">
        <v>5</v>
      </c>
      <c r="CF725">
        <v>2008</v>
      </c>
      <c r="CG725" t="str">
        <f t="shared" si="83"/>
        <v>5/2008</v>
      </c>
      <c r="CH725" t="s">
        <v>110</v>
      </c>
      <c r="CI725" t="s">
        <v>111</v>
      </c>
      <c r="CJ725" s="1">
        <v>135000</v>
      </c>
    </row>
    <row r="726" spans="1:88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 t="str">
        <f t="shared" si="79"/>
        <v>2000's</v>
      </c>
      <c r="V726">
        <v>2008</v>
      </c>
      <c r="W726">
        <f t="shared" si="77"/>
        <v>1</v>
      </c>
      <c r="X726" t="str">
        <f t="shared" si="78"/>
        <v>Y</v>
      </c>
      <c r="Y726" t="str">
        <f t="shared" si="80"/>
        <v>Y</v>
      </c>
      <c r="Z726" t="str">
        <f t="shared" si="81"/>
        <v>Y</v>
      </c>
      <c r="AA726" t="str">
        <f t="shared" si="82"/>
        <v>Y</v>
      </c>
      <c r="AB726" t="s">
        <v>152</v>
      </c>
      <c r="AC726" t="s">
        <v>94</v>
      </c>
      <c r="AD726" t="s">
        <v>180</v>
      </c>
      <c r="AE726" t="s">
        <v>181</v>
      </c>
      <c r="AF726" t="s">
        <v>137</v>
      </c>
      <c r="AG726">
        <v>340</v>
      </c>
      <c r="AH726" t="s">
        <v>104</v>
      </c>
      <c r="AI726" t="s">
        <v>98</v>
      </c>
      <c r="AJ726" t="s">
        <v>99</v>
      </c>
      <c r="AK726" t="s">
        <v>104</v>
      </c>
      <c r="AL726" t="s">
        <v>98</v>
      </c>
      <c r="AM726" t="s">
        <v>100</v>
      </c>
      <c r="AN726" t="s">
        <v>101</v>
      </c>
      <c r="AO726">
        <v>1234</v>
      </c>
      <c r="AP726" t="s">
        <v>102</v>
      </c>
      <c r="AQ726">
        <v>0</v>
      </c>
      <c r="AR726">
        <v>464</v>
      </c>
      <c r="AS726">
        <v>1698</v>
      </c>
      <c r="AT726" t="s">
        <v>103</v>
      </c>
      <c r="AU726" t="s">
        <v>104</v>
      </c>
      <c r="AV726" t="s">
        <v>105</v>
      </c>
      <c r="AW726" t="s">
        <v>106</v>
      </c>
      <c r="AX726">
        <v>1698</v>
      </c>
      <c r="AY726">
        <v>0</v>
      </c>
      <c r="AZ726">
        <v>0</v>
      </c>
      <c r="BA726">
        <v>1698</v>
      </c>
      <c r="BB726">
        <v>1</v>
      </c>
      <c r="BC726">
        <v>0</v>
      </c>
      <c r="BD726">
        <v>2</v>
      </c>
      <c r="BE726">
        <v>0</v>
      </c>
      <c r="BF726">
        <v>3</v>
      </c>
      <c r="BG726">
        <v>1</v>
      </c>
      <c r="BH726" t="s">
        <v>104</v>
      </c>
      <c r="BI726">
        <v>8</v>
      </c>
      <c r="BJ726" t="s">
        <v>107</v>
      </c>
      <c r="BK726">
        <v>1</v>
      </c>
      <c r="BL726" t="s">
        <v>97</v>
      </c>
      <c r="BM726" t="s">
        <v>108</v>
      </c>
      <c r="BN726">
        <v>2007</v>
      </c>
      <c r="BO726" t="s">
        <v>157</v>
      </c>
      <c r="BP726">
        <v>3</v>
      </c>
      <c r="BQ726">
        <v>768</v>
      </c>
      <c r="BR726" t="s">
        <v>98</v>
      </c>
      <c r="BS726" t="s">
        <v>98</v>
      </c>
      <c r="BT726" t="s">
        <v>105</v>
      </c>
      <c r="BU726">
        <v>327</v>
      </c>
      <c r="BV726">
        <v>64</v>
      </c>
      <c r="BW726">
        <v>0</v>
      </c>
      <c r="BX726">
        <v>0</v>
      </c>
      <c r="BY726">
        <v>0</v>
      </c>
      <c r="BZ726">
        <v>0</v>
      </c>
      <c r="CA726" t="s">
        <v>83</v>
      </c>
      <c r="CB726" t="s">
        <v>83</v>
      </c>
      <c r="CC726" t="s">
        <v>83</v>
      </c>
      <c r="CD726">
        <v>0</v>
      </c>
      <c r="CE726">
        <v>2</v>
      </c>
      <c r="CF726">
        <v>2009</v>
      </c>
      <c r="CG726" t="str">
        <f t="shared" si="83"/>
        <v>2/2009</v>
      </c>
      <c r="CH726" t="s">
        <v>110</v>
      </c>
      <c r="CI726" t="s">
        <v>111</v>
      </c>
      <c r="CJ726" s="1">
        <v>320000</v>
      </c>
    </row>
    <row r="727" spans="1:88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 t="str">
        <f t="shared" si="79"/>
        <v>70's</v>
      </c>
      <c r="V727">
        <v>1970</v>
      </c>
      <c r="W727">
        <f t="shared" si="77"/>
        <v>0</v>
      </c>
      <c r="X727" t="str">
        <f t="shared" si="78"/>
        <v>N</v>
      </c>
      <c r="Y727" t="str">
        <f t="shared" si="80"/>
        <v>N</v>
      </c>
      <c r="Z727" t="str">
        <f t="shared" si="81"/>
        <v>N</v>
      </c>
      <c r="AA727" t="str">
        <f t="shared" si="82"/>
        <v>N</v>
      </c>
      <c r="AB727" t="s">
        <v>93</v>
      </c>
      <c r="AC727" t="s">
        <v>94</v>
      </c>
      <c r="AD727" t="s">
        <v>140</v>
      </c>
      <c r="AE727" t="s">
        <v>161</v>
      </c>
      <c r="AF727" t="s">
        <v>117</v>
      </c>
      <c r="AG727">
        <v>0</v>
      </c>
      <c r="AH727" t="s">
        <v>98</v>
      </c>
      <c r="AI727" t="s">
        <v>98</v>
      </c>
      <c r="AJ727" t="s">
        <v>118</v>
      </c>
      <c r="AK727" t="s">
        <v>98</v>
      </c>
      <c r="AL727" t="s">
        <v>98</v>
      </c>
      <c r="AM727" t="s">
        <v>100</v>
      </c>
      <c r="AN727" t="s">
        <v>119</v>
      </c>
      <c r="AO727">
        <v>375</v>
      </c>
      <c r="AP727" t="s">
        <v>141</v>
      </c>
      <c r="AQ727">
        <v>239</v>
      </c>
      <c r="AR727">
        <v>250</v>
      </c>
      <c r="AS727">
        <v>864</v>
      </c>
      <c r="AT727" t="s">
        <v>103</v>
      </c>
      <c r="AU727" t="s">
        <v>98</v>
      </c>
      <c r="AV727" t="s">
        <v>105</v>
      </c>
      <c r="AW727" t="s">
        <v>106</v>
      </c>
      <c r="AX727">
        <v>864</v>
      </c>
      <c r="AY727">
        <v>0</v>
      </c>
      <c r="AZ727">
        <v>0</v>
      </c>
      <c r="BA727">
        <v>864</v>
      </c>
      <c r="BB727">
        <v>0</v>
      </c>
      <c r="BC727">
        <v>0</v>
      </c>
      <c r="BD727">
        <v>1</v>
      </c>
      <c r="BE727">
        <v>0</v>
      </c>
      <c r="BF727">
        <v>3</v>
      </c>
      <c r="BG727">
        <v>1</v>
      </c>
      <c r="BH727" t="s">
        <v>97</v>
      </c>
      <c r="BI727">
        <v>5</v>
      </c>
      <c r="BJ727" t="s">
        <v>107</v>
      </c>
      <c r="BK727">
        <v>0</v>
      </c>
      <c r="BL727" t="s">
        <v>83</v>
      </c>
      <c r="BM727" t="s">
        <v>127</v>
      </c>
      <c r="BN727">
        <v>1989</v>
      </c>
      <c r="BO727" t="s">
        <v>102</v>
      </c>
      <c r="BP727">
        <v>2</v>
      </c>
      <c r="BQ727">
        <v>660</v>
      </c>
      <c r="BR727" t="s">
        <v>98</v>
      </c>
      <c r="BS727" t="s">
        <v>98</v>
      </c>
      <c r="BT727" t="s">
        <v>105</v>
      </c>
      <c r="BU727">
        <v>96</v>
      </c>
      <c r="BV727">
        <v>0</v>
      </c>
      <c r="BW727">
        <v>0</v>
      </c>
      <c r="BX727">
        <v>0</v>
      </c>
      <c r="BY727">
        <v>0</v>
      </c>
      <c r="BZ727">
        <v>0</v>
      </c>
      <c r="CA727" t="s">
        <v>83</v>
      </c>
      <c r="CB727" t="s">
        <v>83</v>
      </c>
      <c r="CC727" t="s">
        <v>135</v>
      </c>
      <c r="CD727">
        <v>500</v>
      </c>
      <c r="CE727">
        <v>11</v>
      </c>
      <c r="CF727">
        <v>2009</v>
      </c>
      <c r="CG727" t="str">
        <f t="shared" si="83"/>
        <v>11/2009</v>
      </c>
      <c r="CH727" t="s">
        <v>110</v>
      </c>
      <c r="CI727" t="s">
        <v>111</v>
      </c>
      <c r="CJ727" s="1">
        <v>120500</v>
      </c>
    </row>
    <row r="728" spans="1:88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 t="str">
        <f t="shared" si="79"/>
        <v>80's</v>
      </c>
      <c r="V728">
        <v>2007</v>
      </c>
      <c r="W728">
        <f t="shared" si="77"/>
        <v>19</v>
      </c>
      <c r="X728" t="str">
        <f t="shared" si="78"/>
        <v>Y</v>
      </c>
      <c r="Y728" t="str">
        <f t="shared" si="80"/>
        <v>Y</v>
      </c>
      <c r="Z728" t="str">
        <f t="shared" si="81"/>
        <v>Y</v>
      </c>
      <c r="AA728" t="str">
        <f t="shared" si="82"/>
        <v>Y</v>
      </c>
      <c r="AB728" t="s">
        <v>152</v>
      </c>
      <c r="AC728" t="s">
        <v>94</v>
      </c>
      <c r="AD728" t="s">
        <v>124</v>
      </c>
      <c r="AE728" t="s">
        <v>161</v>
      </c>
      <c r="AF728" t="s">
        <v>96</v>
      </c>
      <c r="AG728">
        <v>260</v>
      </c>
      <c r="AH728" t="s">
        <v>97</v>
      </c>
      <c r="AI728" t="s">
        <v>97</v>
      </c>
      <c r="AJ728" t="s">
        <v>118</v>
      </c>
      <c r="AK728" t="s">
        <v>97</v>
      </c>
      <c r="AL728" t="s">
        <v>98</v>
      </c>
      <c r="AM728" t="s">
        <v>100</v>
      </c>
      <c r="AN728" t="s">
        <v>101</v>
      </c>
      <c r="AO728">
        <v>808</v>
      </c>
      <c r="AP728" t="s">
        <v>102</v>
      </c>
      <c r="AQ728">
        <v>0</v>
      </c>
      <c r="AR728">
        <v>72</v>
      </c>
      <c r="AS728">
        <v>880</v>
      </c>
      <c r="AT728" t="s">
        <v>103</v>
      </c>
      <c r="AU728" t="s">
        <v>104</v>
      </c>
      <c r="AV728" t="s">
        <v>105</v>
      </c>
      <c r="AW728" t="s">
        <v>106</v>
      </c>
      <c r="AX728">
        <v>1680</v>
      </c>
      <c r="AY728">
        <v>0</v>
      </c>
      <c r="AZ728">
        <v>0</v>
      </c>
      <c r="BA728">
        <v>1680</v>
      </c>
      <c r="BB728">
        <v>1</v>
      </c>
      <c r="BC728">
        <v>0</v>
      </c>
      <c r="BD728">
        <v>2</v>
      </c>
      <c r="BE728">
        <v>0</v>
      </c>
      <c r="BF728">
        <v>3</v>
      </c>
      <c r="BG728">
        <v>1</v>
      </c>
      <c r="BH728" t="s">
        <v>97</v>
      </c>
      <c r="BI728">
        <v>5</v>
      </c>
      <c r="BJ728" t="s">
        <v>107</v>
      </c>
      <c r="BK728">
        <v>1</v>
      </c>
      <c r="BL728" t="s">
        <v>97</v>
      </c>
      <c r="BM728" t="s">
        <v>108</v>
      </c>
      <c r="BN728">
        <v>1988</v>
      </c>
      <c r="BO728" t="s">
        <v>157</v>
      </c>
      <c r="BP728">
        <v>2</v>
      </c>
      <c r="BQ728">
        <v>540</v>
      </c>
      <c r="BR728" t="s">
        <v>98</v>
      </c>
      <c r="BS728" t="s">
        <v>98</v>
      </c>
      <c r="BT728" t="s">
        <v>105</v>
      </c>
      <c r="BU728">
        <v>292</v>
      </c>
      <c r="BV728">
        <v>44</v>
      </c>
      <c r="BW728">
        <v>0</v>
      </c>
      <c r="BX728">
        <v>182</v>
      </c>
      <c r="BY728">
        <v>0</v>
      </c>
      <c r="BZ728">
        <v>0</v>
      </c>
      <c r="CA728" t="s">
        <v>83</v>
      </c>
      <c r="CB728" t="s">
        <v>83</v>
      </c>
      <c r="CC728" t="s">
        <v>83</v>
      </c>
      <c r="CD728">
        <v>0</v>
      </c>
      <c r="CE728">
        <v>12</v>
      </c>
      <c r="CF728">
        <v>2009</v>
      </c>
      <c r="CG728" t="str">
        <f t="shared" si="83"/>
        <v>12/2009</v>
      </c>
      <c r="CH728" t="s">
        <v>110</v>
      </c>
      <c r="CI728" t="s">
        <v>111</v>
      </c>
      <c r="CJ728" s="1">
        <v>222000</v>
      </c>
    </row>
    <row r="729" spans="1:88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 t="str">
        <f t="shared" si="79"/>
        <v>2000's</v>
      </c>
      <c r="V729">
        <v>2007</v>
      </c>
      <c r="W729">
        <f t="shared" si="77"/>
        <v>0</v>
      </c>
      <c r="X729" t="str">
        <f t="shared" si="78"/>
        <v>N</v>
      </c>
      <c r="Y729" t="str">
        <f t="shared" si="80"/>
        <v>Y</v>
      </c>
      <c r="Z729" t="str">
        <f t="shared" si="81"/>
        <v>Y</v>
      </c>
      <c r="AA729" t="str">
        <f t="shared" si="82"/>
        <v>Y</v>
      </c>
      <c r="AB729" t="s">
        <v>93</v>
      </c>
      <c r="AC729" t="s">
        <v>94</v>
      </c>
      <c r="AD729" t="s">
        <v>95</v>
      </c>
      <c r="AE729" t="s">
        <v>95</v>
      </c>
      <c r="AF729" t="s">
        <v>137</v>
      </c>
      <c r="AG729">
        <v>82</v>
      </c>
      <c r="AH729" t="s">
        <v>97</v>
      </c>
      <c r="AI729" t="s">
        <v>98</v>
      </c>
      <c r="AJ729" t="s">
        <v>99</v>
      </c>
      <c r="AK729" t="s">
        <v>97</v>
      </c>
      <c r="AL729" t="s">
        <v>98</v>
      </c>
      <c r="AM729" t="s">
        <v>130</v>
      </c>
      <c r="AN729" t="s">
        <v>101</v>
      </c>
      <c r="AO729">
        <v>724</v>
      </c>
      <c r="AP729" t="s">
        <v>102</v>
      </c>
      <c r="AQ729">
        <v>0</v>
      </c>
      <c r="AR729">
        <v>508</v>
      </c>
      <c r="AS729">
        <v>1232</v>
      </c>
      <c r="AT729" t="s">
        <v>103</v>
      </c>
      <c r="AU729" t="s">
        <v>104</v>
      </c>
      <c r="AV729" t="s">
        <v>105</v>
      </c>
      <c r="AW729" t="s">
        <v>106</v>
      </c>
      <c r="AX729">
        <v>1232</v>
      </c>
      <c r="AY729">
        <v>0</v>
      </c>
      <c r="AZ729">
        <v>0</v>
      </c>
      <c r="BA729">
        <v>1232</v>
      </c>
      <c r="BB729">
        <v>1</v>
      </c>
      <c r="BC729">
        <v>0</v>
      </c>
      <c r="BD729">
        <v>2</v>
      </c>
      <c r="BE729">
        <v>0</v>
      </c>
      <c r="BF729">
        <v>2</v>
      </c>
      <c r="BG729">
        <v>1</v>
      </c>
      <c r="BH729" t="s">
        <v>97</v>
      </c>
      <c r="BI729">
        <v>6</v>
      </c>
      <c r="BJ729" t="s">
        <v>107</v>
      </c>
      <c r="BK729">
        <v>0</v>
      </c>
      <c r="BL729" t="s">
        <v>83</v>
      </c>
      <c r="BM729" t="s">
        <v>108</v>
      </c>
      <c r="BN729">
        <v>2007</v>
      </c>
      <c r="BO729" t="s">
        <v>109</v>
      </c>
      <c r="BP729">
        <v>2</v>
      </c>
      <c r="BQ729">
        <v>632</v>
      </c>
      <c r="BR729" t="s">
        <v>98</v>
      </c>
      <c r="BS729" t="s">
        <v>98</v>
      </c>
      <c r="BT729" t="s">
        <v>105</v>
      </c>
      <c r="BU729">
        <v>132</v>
      </c>
      <c r="BV729">
        <v>0</v>
      </c>
      <c r="BW729">
        <v>0</v>
      </c>
      <c r="BX729">
        <v>0</v>
      </c>
      <c r="BY729">
        <v>0</v>
      </c>
      <c r="BZ729">
        <v>0</v>
      </c>
      <c r="CA729" t="s">
        <v>83</v>
      </c>
      <c r="CB729" t="s">
        <v>83</v>
      </c>
      <c r="CC729" t="s">
        <v>83</v>
      </c>
      <c r="CD729">
        <v>0</v>
      </c>
      <c r="CE729">
        <v>2</v>
      </c>
      <c r="CF729">
        <v>2009</v>
      </c>
      <c r="CG729" t="str">
        <f t="shared" si="83"/>
        <v>2/2009</v>
      </c>
      <c r="CH729" t="s">
        <v>110</v>
      </c>
      <c r="CI729" t="s">
        <v>111</v>
      </c>
      <c r="CJ729" s="1">
        <v>194500</v>
      </c>
    </row>
    <row r="730" spans="1:88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 t="str">
        <f t="shared" si="79"/>
        <v>50's</v>
      </c>
      <c r="V730">
        <v>1958</v>
      </c>
      <c r="W730">
        <f t="shared" si="77"/>
        <v>0</v>
      </c>
      <c r="X730" t="str">
        <f t="shared" si="78"/>
        <v>N</v>
      </c>
      <c r="Y730" t="str">
        <f t="shared" si="80"/>
        <v>N</v>
      </c>
      <c r="Z730" t="str">
        <f t="shared" si="81"/>
        <v>N</v>
      </c>
      <c r="AA730" t="str">
        <f t="shared" si="82"/>
        <v>N</v>
      </c>
      <c r="AB730" t="s">
        <v>93</v>
      </c>
      <c r="AC730" t="s">
        <v>94</v>
      </c>
      <c r="AD730" t="s">
        <v>95</v>
      </c>
      <c r="AE730" t="s">
        <v>95</v>
      </c>
      <c r="AF730" t="s">
        <v>96</v>
      </c>
      <c r="AG730">
        <v>95</v>
      </c>
      <c r="AH730" t="s">
        <v>98</v>
      </c>
      <c r="AI730" t="s">
        <v>98</v>
      </c>
      <c r="AJ730" t="s">
        <v>118</v>
      </c>
      <c r="AK730" t="s">
        <v>98</v>
      </c>
      <c r="AL730" t="s">
        <v>98</v>
      </c>
      <c r="AM730" t="s">
        <v>100</v>
      </c>
      <c r="AN730" t="s">
        <v>102</v>
      </c>
      <c r="AO730">
        <v>0</v>
      </c>
      <c r="AP730" t="s">
        <v>102</v>
      </c>
      <c r="AQ730">
        <v>0</v>
      </c>
      <c r="AR730">
        <v>1584</v>
      </c>
      <c r="AS730">
        <v>1584</v>
      </c>
      <c r="AT730" t="s">
        <v>103</v>
      </c>
      <c r="AU730" t="s">
        <v>98</v>
      </c>
      <c r="AV730" t="s">
        <v>105</v>
      </c>
      <c r="AW730" t="s">
        <v>106</v>
      </c>
      <c r="AX730">
        <v>1776</v>
      </c>
      <c r="AY730">
        <v>0</v>
      </c>
      <c r="AZ730">
        <v>0</v>
      </c>
      <c r="BA730">
        <v>1776</v>
      </c>
      <c r="BB730">
        <v>1</v>
      </c>
      <c r="BC730">
        <v>0</v>
      </c>
      <c r="BD730">
        <v>2</v>
      </c>
      <c r="BE730">
        <v>0</v>
      </c>
      <c r="BF730">
        <v>4</v>
      </c>
      <c r="BG730">
        <v>2</v>
      </c>
      <c r="BH730" t="s">
        <v>98</v>
      </c>
      <c r="BI730">
        <v>9</v>
      </c>
      <c r="BJ730" t="s">
        <v>107</v>
      </c>
      <c r="BK730">
        <v>0</v>
      </c>
      <c r="BL730" t="s">
        <v>83</v>
      </c>
      <c r="BM730" t="s">
        <v>127</v>
      </c>
      <c r="BN730">
        <v>1968</v>
      </c>
      <c r="BO730" t="s">
        <v>102</v>
      </c>
      <c r="BP730">
        <v>3</v>
      </c>
      <c r="BQ730">
        <v>888</v>
      </c>
      <c r="BR730" t="s">
        <v>98</v>
      </c>
      <c r="BS730" t="s">
        <v>98</v>
      </c>
      <c r="BT730" t="s">
        <v>105</v>
      </c>
      <c r="BU730">
        <v>0</v>
      </c>
      <c r="BV730">
        <v>25</v>
      </c>
      <c r="BW730">
        <v>0</v>
      </c>
      <c r="BX730">
        <v>0</v>
      </c>
      <c r="BY730">
        <v>0</v>
      </c>
      <c r="BZ730">
        <v>0</v>
      </c>
      <c r="CA730" t="s">
        <v>83</v>
      </c>
      <c r="CB730" t="s">
        <v>83</v>
      </c>
      <c r="CC730" t="s">
        <v>83</v>
      </c>
      <c r="CD730">
        <v>0</v>
      </c>
      <c r="CE730">
        <v>7</v>
      </c>
      <c r="CF730">
        <v>2009</v>
      </c>
      <c r="CG730" t="str">
        <f t="shared" si="83"/>
        <v>7/2009</v>
      </c>
      <c r="CH730" t="s">
        <v>173</v>
      </c>
      <c r="CI730" t="s">
        <v>128</v>
      </c>
      <c r="CJ730" s="1">
        <v>110000</v>
      </c>
    </row>
    <row r="731" spans="1:88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 t="str">
        <f t="shared" si="79"/>
        <v>20's</v>
      </c>
      <c r="V731">
        <v>1950</v>
      </c>
      <c r="W731">
        <f t="shared" si="77"/>
        <v>25</v>
      </c>
      <c r="X731" t="str">
        <f t="shared" si="78"/>
        <v>Y</v>
      </c>
      <c r="Y731" t="str">
        <f t="shared" si="80"/>
        <v>N</v>
      </c>
      <c r="Z731" t="str">
        <f t="shared" si="81"/>
        <v>N</v>
      </c>
      <c r="AA731" t="str">
        <f t="shared" si="82"/>
        <v>N</v>
      </c>
      <c r="AB731" t="s">
        <v>93</v>
      </c>
      <c r="AC731" t="s">
        <v>94</v>
      </c>
      <c r="AD731" t="s">
        <v>116</v>
      </c>
      <c r="AE731" t="s">
        <v>116</v>
      </c>
      <c r="AF731" t="s">
        <v>117</v>
      </c>
      <c r="AG731">
        <v>0</v>
      </c>
      <c r="AH731" t="s">
        <v>98</v>
      </c>
      <c r="AI731" t="s">
        <v>98</v>
      </c>
      <c r="AJ731" t="s">
        <v>118</v>
      </c>
      <c r="AK731" t="s">
        <v>98</v>
      </c>
      <c r="AL731" t="s">
        <v>98</v>
      </c>
      <c r="AM731" t="s">
        <v>100</v>
      </c>
      <c r="AN731" t="s">
        <v>141</v>
      </c>
      <c r="AO731">
        <v>152</v>
      </c>
      <c r="AP731" t="s">
        <v>102</v>
      </c>
      <c r="AQ731">
        <v>0</v>
      </c>
      <c r="AR731">
        <v>628</v>
      </c>
      <c r="AS731">
        <v>780</v>
      </c>
      <c r="AT731" t="s">
        <v>103</v>
      </c>
      <c r="AU731" t="s">
        <v>98</v>
      </c>
      <c r="AV731" t="s">
        <v>105</v>
      </c>
      <c r="AW731" t="s">
        <v>164</v>
      </c>
      <c r="AX731">
        <v>848</v>
      </c>
      <c r="AY731">
        <v>0</v>
      </c>
      <c r="AZ731">
        <v>360</v>
      </c>
      <c r="BA731">
        <v>1208</v>
      </c>
      <c r="BB731">
        <v>0</v>
      </c>
      <c r="BC731">
        <v>0</v>
      </c>
      <c r="BD731">
        <v>1</v>
      </c>
      <c r="BE731">
        <v>0</v>
      </c>
      <c r="BF731">
        <v>2</v>
      </c>
      <c r="BG731">
        <v>1</v>
      </c>
      <c r="BH731" t="s">
        <v>98</v>
      </c>
      <c r="BI731">
        <v>5</v>
      </c>
      <c r="BJ731" t="s">
        <v>107</v>
      </c>
      <c r="BK731">
        <v>0</v>
      </c>
      <c r="BL731" t="s">
        <v>83</v>
      </c>
      <c r="BM731" t="s">
        <v>127</v>
      </c>
      <c r="BN731">
        <v>1962</v>
      </c>
      <c r="BO731" t="s">
        <v>102</v>
      </c>
      <c r="BP731">
        <v>2</v>
      </c>
      <c r="BQ731">
        <v>539</v>
      </c>
      <c r="BR731" t="s">
        <v>98</v>
      </c>
      <c r="BS731" t="s">
        <v>98</v>
      </c>
      <c r="BT731" t="s">
        <v>105</v>
      </c>
      <c r="BU731">
        <v>0</v>
      </c>
      <c r="BV731">
        <v>23</v>
      </c>
      <c r="BW731">
        <v>112</v>
      </c>
      <c r="BX731">
        <v>0</v>
      </c>
      <c r="BY731">
        <v>0</v>
      </c>
      <c r="BZ731">
        <v>0</v>
      </c>
      <c r="CA731" t="s">
        <v>83</v>
      </c>
      <c r="CB731" t="s">
        <v>83</v>
      </c>
      <c r="CC731" t="s">
        <v>83</v>
      </c>
      <c r="CD731">
        <v>0</v>
      </c>
      <c r="CE731">
        <v>1</v>
      </c>
      <c r="CF731">
        <v>2009</v>
      </c>
      <c r="CG731" t="str">
        <f t="shared" si="83"/>
        <v>1/2009</v>
      </c>
      <c r="CH731" t="s">
        <v>110</v>
      </c>
      <c r="CI731" t="s">
        <v>111</v>
      </c>
      <c r="CJ731" s="1">
        <v>103000</v>
      </c>
    </row>
    <row r="732" spans="1:88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 t="str">
        <f t="shared" si="79"/>
        <v>90's</v>
      </c>
      <c r="V732">
        <v>1996</v>
      </c>
      <c r="W732">
        <f t="shared" si="77"/>
        <v>1</v>
      </c>
      <c r="X732" t="str">
        <f t="shared" si="78"/>
        <v>Y</v>
      </c>
      <c r="Y732" t="str">
        <f t="shared" si="80"/>
        <v>N</v>
      </c>
      <c r="Z732" t="str">
        <f t="shared" si="81"/>
        <v>N</v>
      </c>
      <c r="AA732" t="str">
        <f t="shared" si="82"/>
        <v>Y</v>
      </c>
      <c r="AB732" t="s">
        <v>93</v>
      </c>
      <c r="AC732" t="s">
        <v>94</v>
      </c>
      <c r="AD732" t="s">
        <v>180</v>
      </c>
      <c r="AE732" t="s">
        <v>181</v>
      </c>
      <c r="AF732" t="s">
        <v>117</v>
      </c>
      <c r="AG732">
        <v>0</v>
      </c>
      <c r="AH732" t="s">
        <v>97</v>
      </c>
      <c r="AI732" t="s">
        <v>98</v>
      </c>
      <c r="AJ732" t="s">
        <v>99</v>
      </c>
      <c r="AK732" t="s">
        <v>97</v>
      </c>
      <c r="AL732" t="s">
        <v>98</v>
      </c>
      <c r="AM732" t="s">
        <v>100</v>
      </c>
      <c r="AN732" t="s">
        <v>101</v>
      </c>
      <c r="AO732">
        <v>1180</v>
      </c>
      <c r="AP732" t="s">
        <v>102</v>
      </c>
      <c r="AQ732">
        <v>0</v>
      </c>
      <c r="AR732">
        <v>415</v>
      </c>
      <c r="AS732">
        <v>1595</v>
      </c>
      <c r="AT732" t="s">
        <v>103</v>
      </c>
      <c r="AU732" t="s">
        <v>104</v>
      </c>
      <c r="AV732" t="s">
        <v>105</v>
      </c>
      <c r="AW732" t="s">
        <v>106</v>
      </c>
      <c r="AX732">
        <v>1616</v>
      </c>
      <c r="AY732">
        <v>0</v>
      </c>
      <c r="AZ732">
        <v>0</v>
      </c>
      <c r="BA732">
        <v>1616</v>
      </c>
      <c r="BB732">
        <v>1</v>
      </c>
      <c r="BC732">
        <v>0</v>
      </c>
      <c r="BD732">
        <v>2</v>
      </c>
      <c r="BE732">
        <v>0</v>
      </c>
      <c r="BF732">
        <v>2</v>
      </c>
      <c r="BG732">
        <v>1</v>
      </c>
      <c r="BH732" t="s">
        <v>97</v>
      </c>
      <c r="BI732">
        <v>5</v>
      </c>
      <c r="BJ732" t="s">
        <v>107</v>
      </c>
      <c r="BK732">
        <v>1</v>
      </c>
      <c r="BL732" t="s">
        <v>98</v>
      </c>
      <c r="BM732" t="s">
        <v>108</v>
      </c>
      <c r="BN732">
        <v>1995</v>
      </c>
      <c r="BO732" t="s">
        <v>109</v>
      </c>
      <c r="BP732">
        <v>2</v>
      </c>
      <c r="BQ732">
        <v>608</v>
      </c>
      <c r="BR732" t="s">
        <v>98</v>
      </c>
      <c r="BS732" t="s">
        <v>98</v>
      </c>
      <c r="BT732" t="s">
        <v>105</v>
      </c>
      <c r="BU732">
        <v>237</v>
      </c>
      <c r="BV732">
        <v>152</v>
      </c>
      <c r="BW732">
        <v>0</v>
      </c>
      <c r="BX732">
        <v>0</v>
      </c>
      <c r="BY732">
        <v>0</v>
      </c>
      <c r="BZ732">
        <v>0</v>
      </c>
      <c r="CA732" t="s">
        <v>83</v>
      </c>
      <c r="CB732" t="s">
        <v>83</v>
      </c>
      <c r="CC732" t="s">
        <v>83</v>
      </c>
      <c r="CD732">
        <v>0</v>
      </c>
      <c r="CE732">
        <v>3</v>
      </c>
      <c r="CF732">
        <v>2010</v>
      </c>
      <c r="CG732" t="str">
        <f t="shared" si="83"/>
        <v>3/2010</v>
      </c>
      <c r="CH732" t="s">
        <v>110</v>
      </c>
      <c r="CI732" t="s">
        <v>111</v>
      </c>
      <c r="CJ732" s="1">
        <v>236500</v>
      </c>
    </row>
    <row r="733" spans="1:88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 t="str">
        <f t="shared" si="79"/>
        <v>2000's</v>
      </c>
      <c r="V733">
        <v>2003</v>
      </c>
      <c r="W733">
        <f t="shared" si="77"/>
        <v>0</v>
      </c>
      <c r="X733" t="str">
        <f t="shared" si="78"/>
        <v>N</v>
      </c>
      <c r="Y733" t="str">
        <f t="shared" si="80"/>
        <v>N</v>
      </c>
      <c r="Z733" t="str">
        <f t="shared" si="81"/>
        <v>Y</v>
      </c>
      <c r="AA733" t="str">
        <f t="shared" si="82"/>
        <v>Y</v>
      </c>
      <c r="AB733" t="s">
        <v>93</v>
      </c>
      <c r="AC733" t="s">
        <v>94</v>
      </c>
      <c r="AD733" t="s">
        <v>95</v>
      </c>
      <c r="AE733" t="s">
        <v>95</v>
      </c>
      <c r="AF733" t="s">
        <v>96</v>
      </c>
      <c r="AG733">
        <v>442</v>
      </c>
      <c r="AH733" t="s">
        <v>97</v>
      </c>
      <c r="AI733" t="s">
        <v>98</v>
      </c>
      <c r="AJ733" t="s">
        <v>99</v>
      </c>
      <c r="AK733" t="s">
        <v>104</v>
      </c>
      <c r="AL733" t="s">
        <v>98</v>
      </c>
      <c r="AM733" t="s">
        <v>130</v>
      </c>
      <c r="AN733" t="s">
        <v>101</v>
      </c>
      <c r="AO733">
        <v>786</v>
      </c>
      <c r="AP733" t="s">
        <v>102</v>
      </c>
      <c r="AQ733">
        <v>0</v>
      </c>
      <c r="AR733">
        <v>82</v>
      </c>
      <c r="AS733">
        <v>868</v>
      </c>
      <c r="AT733" t="s">
        <v>103</v>
      </c>
      <c r="AU733" t="s">
        <v>104</v>
      </c>
      <c r="AV733" t="s">
        <v>105</v>
      </c>
      <c r="AW733" t="s">
        <v>106</v>
      </c>
      <c r="AX733">
        <v>1146</v>
      </c>
      <c r="AY733">
        <v>0</v>
      </c>
      <c r="AZ733">
        <v>0</v>
      </c>
      <c r="BA733">
        <v>1146</v>
      </c>
      <c r="BB733">
        <v>1</v>
      </c>
      <c r="BC733">
        <v>0</v>
      </c>
      <c r="BD733">
        <v>2</v>
      </c>
      <c r="BE733">
        <v>0</v>
      </c>
      <c r="BF733">
        <v>3</v>
      </c>
      <c r="BG733">
        <v>1</v>
      </c>
      <c r="BH733" t="s">
        <v>97</v>
      </c>
      <c r="BI733">
        <v>6</v>
      </c>
      <c r="BJ733" t="s">
        <v>107</v>
      </c>
      <c r="BK733">
        <v>1</v>
      </c>
      <c r="BL733" t="s">
        <v>97</v>
      </c>
      <c r="BM733" t="s">
        <v>108</v>
      </c>
      <c r="BN733">
        <v>2003</v>
      </c>
      <c r="BO733" t="s">
        <v>157</v>
      </c>
      <c r="BP733">
        <v>2</v>
      </c>
      <c r="BQ733">
        <v>438</v>
      </c>
      <c r="BR733" t="s">
        <v>98</v>
      </c>
      <c r="BS733" t="s">
        <v>98</v>
      </c>
      <c r="BT733" t="s">
        <v>105</v>
      </c>
      <c r="BU733">
        <v>160</v>
      </c>
      <c r="BV733">
        <v>22</v>
      </c>
      <c r="BW733">
        <v>0</v>
      </c>
      <c r="BX733">
        <v>0</v>
      </c>
      <c r="BY733">
        <v>0</v>
      </c>
      <c r="BZ733">
        <v>0</v>
      </c>
      <c r="CA733" t="s">
        <v>83</v>
      </c>
      <c r="CB733" t="s">
        <v>83</v>
      </c>
      <c r="CC733" t="s">
        <v>83</v>
      </c>
      <c r="CD733">
        <v>0</v>
      </c>
      <c r="CE733">
        <v>5</v>
      </c>
      <c r="CF733">
        <v>2007</v>
      </c>
      <c r="CG733" t="str">
        <f t="shared" si="83"/>
        <v>5/2007</v>
      </c>
      <c r="CH733" t="s">
        <v>110</v>
      </c>
      <c r="CI733" t="s">
        <v>111</v>
      </c>
      <c r="CJ733" s="1">
        <v>187500</v>
      </c>
    </row>
    <row r="734" spans="1:88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 t="str">
        <f t="shared" si="79"/>
        <v>90's</v>
      </c>
      <c r="V734">
        <v>1999</v>
      </c>
      <c r="W734">
        <f t="shared" si="77"/>
        <v>1</v>
      </c>
      <c r="X734" t="str">
        <f t="shared" si="78"/>
        <v>Y</v>
      </c>
      <c r="Y734" t="str">
        <f t="shared" si="80"/>
        <v>N</v>
      </c>
      <c r="Z734" t="str">
        <f t="shared" si="81"/>
        <v>N</v>
      </c>
      <c r="AA734" t="str">
        <f t="shared" si="82"/>
        <v>Y</v>
      </c>
      <c r="AB734" t="s">
        <v>93</v>
      </c>
      <c r="AC734" t="s">
        <v>94</v>
      </c>
      <c r="AD734" t="s">
        <v>95</v>
      </c>
      <c r="AE734" t="s">
        <v>95</v>
      </c>
      <c r="AF734" t="s">
        <v>96</v>
      </c>
      <c r="AG734">
        <v>202</v>
      </c>
      <c r="AH734" t="s">
        <v>97</v>
      </c>
      <c r="AI734" t="s">
        <v>98</v>
      </c>
      <c r="AJ734" t="s">
        <v>99</v>
      </c>
      <c r="AK734" t="s">
        <v>97</v>
      </c>
      <c r="AL734" t="s">
        <v>98</v>
      </c>
      <c r="AM734" t="s">
        <v>130</v>
      </c>
      <c r="AN734" t="s">
        <v>119</v>
      </c>
      <c r="AO734">
        <v>252</v>
      </c>
      <c r="AP734" t="s">
        <v>102</v>
      </c>
      <c r="AQ734">
        <v>0</v>
      </c>
      <c r="AR734">
        <v>901</v>
      </c>
      <c r="AS734">
        <v>1153</v>
      </c>
      <c r="AT734" t="s">
        <v>103</v>
      </c>
      <c r="AU734" t="s">
        <v>104</v>
      </c>
      <c r="AV734" t="s">
        <v>105</v>
      </c>
      <c r="AW734" t="s">
        <v>106</v>
      </c>
      <c r="AX734">
        <v>1153</v>
      </c>
      <c r="AY734">
        <v>878</v>
      </c>
      <c r="AZ734">
        <v>0</v>
      </c>
      <c r="BA734">
        <v>2031</v>
      </c>
      <c r="BB734">
        <v>0</v>
      </c>
      <c r="BC734">
        <v>0</v>
      </c>
      <c r="BD734">
        <v>2</v>
      </c>
      <c r="BE734">
        <v>1</v>
      </c>
      <c r="BF734">
        <v>3</v>
      </c>
      <c r="BG734">
        <v>1</v>
      </c>
      <c r="BH734" t="s">
        <v>97</v>
      </c>
      <c r="BI734">
        <v>8</v>
      </c>
      <c r="BJ734" t="s">
        <v>107</v>
      </c>
      <c r="BK734">
        <v>1</v>
      </c>
      <c r="BL734" t="s">
        <v>98</v>
      </c>
      <c r="BM734" t="s">
        <v>108</v>
      </c>
      <c r="BN734">
        <v>1998</v>
      </c>
      <c r="BO734" t="s">
        <v>157</v>
      </c>
      <c r="BP734">
        <v>2</v>
      </c>
      <c r="BQ734">
        <v>541</v>
      </c>
      <c r="BR734" t="s">
        <v>98</v>
      </c>
      <c r="BS734" t="s">
        <v>98</v>
      </c>
      <c r="BT734" t="s">
        <v>105</v>
      </c>
      <c r="BU734">
        <v>192</v>
      </c>
      <c r="BV734">
        <v>84</v>
      </c>
      <c r="BW734">
        <v>0</v>
      </c>
      <c r="BX734">
        <v>0</v>
      </c>
      <c r="BY734">
        <v>0</v>
      </c>
      <c r="BZ734">
        <v>0</v>
      </c>
      <c r="CA734" t="s">
        <v>83</v>
      </c>
      <c r="CB734" t="s">
        <v>83</v>
      </c>
      <c r="CC734" t="s">
        <v>83</v>
      </c>
      <c r="CD734">
        <v>0</v>
      </c>
      <c r="CE734">
        <v>7</v>
      </c>
      <c r="CF734">
        <v>2008</v>
      </c>
      <c r="CG734" t="str">
        <f t="shared" si="83"/>
        <v>7/2008</v>
      </c>
      <c r="CH734" t="s">
        <v>110</v>
      </c>
      <c r="CI734" t="s">
        <v>111</v>
      </c>
      <c r="CJ734" s="1">
        <v>222500</v>
      </c>
    </row>
    <row r="735" spans="1:88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 t="str">
        <f t="shared" si="79"/>
        <v>60's</v>
      </c>
      <c r="V735">
        <v>1983</v>
      </c>
      <c r="W735">
        <f t="shared" si="77"/>
        <v>22</v>
      </c>
      <c r="X735" t="str">
        <f t="shared" si="78"/>
        <v>Y</v>
      </c>
      <c r="Y735" t="str">
        <f t="shared" si="80"/>
        <v>N</v>
      </c>
      <c r="Z735" t="str">
        <f t="shared" si="81"/>
        <v>N</v>
      </c>
      <c r="AA735" t="str">
        <f t="shared" si="82"/>
        <v>N</v>
      </c>
      <c r="AB735" t="s">
        <v>152</v>
      </c>
      <c r="AC735" t="s">
        <v>94</v>
      </c>
      <c r="AD735" t="s">
        <v>140</v>
      </c>
      <c r="AE735" t="s">
        <v>140</v>
      </c>
      <c r="AF735" t="s">
        <v>117</v>
      </c>
      <c r="AG735">
        <v>0</v>
      </c>
      <c r="AH735" t="s">
        <v>98</v>
      </c>
      <c r="AI735" t="s">
        <v>98</v>
      </c>
      <c r="AJ735" t="s">
        <v>118</v>
      </c>
      <c r="AK735" t="s">
        <v>98</v>
      </c>
      <c r="AL735" t="s">
        <v>98</v>
      </c>
      <c r="AM735" t="s">
        <v>100</v>
      </c>
      <c r="AN735" t="s">
        <v>141</v>
      </c>
      <c r="AO735">
        <v>594</v>
      </c>
      <c r="AP735" t="s">
        <v>102</v>
      </c>
      <c r="AQ735">
        <v>0</v>
      </c>
      <c r="AR735">
        <v>270</v>
      </c>
      <c r="AS735">
        <v>864</v>
      </c>
      <c r="AT735" t="s">
        <v>103</v>
      </c>
      <c r="AU735" t="s">
        <v>104</v>
      </c>
      <c r="AV735" t="s">
        <v>105</v>
      </c>
      <c r="AW735" t="s">
        <v>106</v>
      </c>
      <c r="AX735">
        <v>1144</v>
      </c>
      <c r="AY735">
        <v>0</v>
      </c>
      <c r="AZ735">
        <v>0</v>
      </c>
      <c r="BA735">
        <v>1144</v>
      </c>
      <c r="BB735">
        <v>1</v>
      </c>
      <c r="BC735">
        <v>0</v>
      </c>
      <c r="BD735">
        <v>1</v>
      </c>
      <c r="BE735">
        <v>0</v>
      </c>
      <c r="BF735">
        <v>3</v>
      </c>
      <c r="BG735">
        <v>1</v>
      </c>
      <c r="BH735" t="s">
        <v>98</v>
      </c>
      <c r="BI735">
        <v>6</v>
      </c>
      <c r="BJ735" t="s">
        <v>107</v>
      </c>
      <c r="BK735">
        <v>1</v>
      </c>
      <c r="BL735" t="s">
        <v>98</v>
      </c>
      <c r="BM735" t="s">
        <v>108</v>
      </c>
      <c r="BN735">
        <v>1961</v>
      </c>
      <c r="BO735" t="s">
        <v>109</v>
      </c>
      <c r="BP735">
        <v>1</v>
      </c>
      <c r="BQ735">
        <v>264</v>
      </c>
      <c r="BR735" t="s">
        <v>98</v>
      </c>
      <c r="BS735" t="s">
        <v>98</v>
      </c>
      <c r="BT735" t="s">
        <v>105</v>
      </c>
      <c r="BU735">
        <v>165</v>
      </c>
      <c r="BV735">
        <v>0</v>
      </c>
      <c r="BW735">
        <v>0</v>
      </c>
      <c r="BX735">
        <v>0</v>
      </c>
      <c r="BY735">
        <v>0</v>
      </c>
      <c r="BZ735">
        <v>0</v>
      </c>
      <c r="CA735" t="s">
        <v>83</v>
      </c>
      <c r="CB735" t="s">
        <v>163</v>
      </c>
      <c r="CC735" t="s">
        <v>135</v>
      </c>
      <c r="CD735">
        <v>400</v>
      </c>
      <c r="CE735">
        <v>3</v>
      </c>
      <c r="CF735">
        <v>2009</v>
      </c>
      <c r="CG735" t="str">
        <f t="shared" si="83"/>
        <v>3/2009</v>
      </c>
      <c r="CH735" t="s">
        <v>110</v>
      </c>
      <c r="CI735" t="s">
        <v>111</v>
      </c>
      <c r="CJ735" s="1">
        <v>131400</v>
      </c>
    </row>
    <row r="736" spans="1:88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 t="str">
        <f t="shared" si="79"/>
        <v>60's</v>
      </c>
      <c r="V736">
        <v>1968</v>
      </c>
      <c r="W736">
        <f t="shared" si="77"/>
        <v>0</v>
      </c>
      <c r="X736" t="str">
        <f t="shared" si="78"/>
        <v>N</v>
      </c>
      <c r="Y736" t="str">
        <f t="shared" si="80"/>
        <v>N</v>
      </c>
      <c r="Z736" t="str">
        <f t="shared" si="81"/>
        <v>N</v>
      </c>
      <c r="AA736" t="str">
        <f t="shared" si="82"/>
        <v>N</v>
      </c>
      <c r="AB736" t="s">
        <v>93</v>
      </c>
      <c r="AC736" t="s">
        <v>94</v>
      </c>
      <c r="AD736" t="s">
        <v>161</v>
      </c>
      <c r="AE736" t="s">
        <v>161</v>
      </c>
      <c r="AF736" t="s">
        <v>117</v>
      </c>
      <c r="AG736">
        <v>0</v>
      </c>
      <c r="AH736" t="s">
        <v>98</v>
      </c>
      <c r="AI736" t="s">
        <v>98</v>
      </c>
      <c r="AJ736" t="s">
        <v>99</v>
      </c>
      <c r="AK736" t="s">
        <v>98</v>
      </c>
      <c r="AL736" t="s">
        <v>98</v>
      </c>
      <c r="AM736" t="s">
        <v>100</v>
      </c>
      <c r="AN736" t="s">
        <v>102</v>
      </c>
      <c r="AO736">
        <v>0</v>
      </c>
      <c r="AP736" t="s">
        <v>102</v>
      </c>
      <c r="AQ736">
        <v>0</v>
      </c>
      <c r="AR736">
        <v>948</v>
      </c>
      <c r="AS736">
        <v>948</v>
      </c>
      <c r="AT736" t="s">
        <v>103</v>
      </c>
      <c r="AU736" t="s">
        <v>98</v>
      </c>
      <c r="AV736" t="s">
        <v>105</v>
      </c>
      <c r="AW736" t="s">
        <v>106</v>
      </c>
      <c r="AX736">
        <v>948</v>
      </c>
      <c r="AY736">
        <v>0</v>
      </c>
      <c r="AZ736">
        <v>0</v>
      </c>
      <c r="BA736">
        <v>948</v>
      </c>
      <c r="BB736">
        <v>0</v>
      </c>
      <c r="BC736">
        <v>0</v>
      </c>
      <c r="BD736">
        <v>1</v>
      </c>
      <c r="BE736">
        <v>0</v>
      </c>
      <c r="BF736">
        <v>3</v>
      </c>
      <c r="BG736">
        <v>1</v>
      </c>
      <c r="BH736" t="s">
        <v>98</v>
      </c>
      <c r="BI736">
        <v>6</v>
      </c>
      <c r="BJ736" t="s">
        <v>107</v>
      </c>
      <c r="BK736">
        <v>0</v>
      </c>
      <c r="BL736" t="s">
        <v>83</v>
      </c>
      <c r="BM736" t="s">
        <v>108</v>
      </c>
      <c r="BN736">
        <v>1968</v>
      </c>
      <c r="BO736" t="s">
        <v>102</v>
      </c>
      <c r="BP736">
        <v>1</v>
      </c>
      <c r="BQ736">
        <v>300</v>
      </c>
      <c r="BR736" t="s">
        <v>98</v>
      </c>
      <c r="BS736" t="s">
        <v>98</v>
      </c>
      <c r="BT736" t="s">
        <v>105</v>
      </c>
      <c r="BU736">
        <v>147</v>
      </c>
      <c r="BV736">
        <v>0</v>
      </c>
      <c r="BW736">
        <v>0</v>
      </c>
      <c r="BX736">
        <v>0</v>
      </c>
      <c r="BY736">
        <v>0</v>
      </c>
      <c r="BZ736">
        <v>0</v>
      </c>
      <c r="CA736" t="s">
        <v>83</v>
      </c>
      <c r="CB736" t="s">
        <v>83</v>
      </c>
      <c r="CC736" t="s">
        <v>83</v>
      </c>
      <c r="CD736">
        <v>0</v>
      </c>
      <c r="CE736">
        <v>5</v>
      </c>
      <c r="CF736">
        <v>2007</v>
      </c>
      <c r="CG736" t="str">
        <f t="shared" si="83"/>
        <v>5/2007</v>
      </c>
      <c r="CH736" t="s">
        <v>110</v>
      </c>
      <c r="CI736" t="s">
        <v>219</v>
      </c>
      <c r="CJ736" s="1">
        <v>108000</v>
      </c>
    </row>
    <row r="737" spans="1:88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 t="str">
        <f t="shared" si="79"/>
        <v>10's</v>
      </c>
      <c r="V737">
        <v>1970</v>
      </c>
      <c r="W737">
        <f t="shared" si="77"/>
        <v>56</v>
      </c>
      <c r="X737" t="str">
        <f t="shared" si="78"/>
        <v>Y</v>
      </c>
      <c r="Y737" t="str">
        <f t="shared" si="80"/>
        <v>N</v>
      </c>
      <c r="Z737" t="str">
        <f t="shared" si="81"/>
        <v>N</v>
      </c>
      <c r="AA737" t="str">
        <f t="shared" si="82"/>
        <v>N</v>
      </c>
      <c r="AB737" t="s">
        <v>93</v>
      </c>
      <c r="AC737" t="s">
        <v>94</v>
      </c>
      <c r="AD737" t="s">
        <v>124</v>
      </c>
      <c r="AE737" t="s">
        <v>124</v>
      </c>
      <c r="AF737" t="s">
        <v>117</v>
      </c>
      <c r="AG737">
        <v>0</v>
      </c>
      <c r="AH737" t="s">
        <v>98</v>
      </c>
      <c r="AI737" t="s">
        <v>98</v>
      </c>
      <c r="AJ737" t="s">
        <v>126</v>
      </c>
      <c r="AK737" t="s">
        <v>97</v>
      </c>
      <c r="AL737" t="s">
        <v>98</v>
      </c>
      <c r="AM737" t="s">
        <v>121</v>
      </c>
      <c r="AN737" t="s">
        <v>153</v>
      </c>
      <c r="AO737">
        <v>390</v>
      </c>
      <c r="AP737" t="s">
        <v>102</v>
      </c>
      <c r="AQ737">
        <v>0</v>
      </c>
      <c r="AR737">
        <v>490</v>
      </c>
      <c r="AS737">
        <v>880</v>
      </c>
      <c r="AT737" t="s">
        <v>206</v>
      </c>
      <c r="AU737" t="s">
        <v>147</v>
      </c>
      <c r="AV737" t="s">
        <v>177</v>
      </c>
      <c r="AW737" t="s">
        <v>106</v>
      </c>
      <c r="AX737">
        <v>880</v>
      </c>
      <c r="AY737">
        <v>888</v>
      </c>
      <c r="AZ737">
        <v>0</v>
      </c>
      <c r="BA737">
        <v>1768</v>
      </c>
      <c r="BB737">
        <v>0</v>
      </c>
      <c r="BC737">
        <v>0</v>
      </c>
      <c r="BD737">
        <v>1</v>
      </c>
      <c r="BE737">
        <v>1</v>
      </c>
      <c r="BF737">
        <v>2</v>
      </c>
      <c r="BG737">
        <v>1</v>
      </c>
      <c r="BH737" t="s">
        <v>98</v>
      </c>
      <c r="BI737">
        <v>6</v>
      </c>
      <c r="BJ737" t="s">
        <v>107</v>
      </c>
      <c r="BK737">
        <v>2</v>
      </c>
      <c r="BL737" t="s">
        <v>98</v>
      </c>
      <c r="BM737" t="s">
        <v>127</v>
      </c>
      <c r="BN737">
        <v>1914</v>
      </c>
      <c r="BO737" t="s">
        <v>102</v>
      </c>
      <c r="BP737">
        <v>2</v>
      </c>
      <c r="BQ737">
        <v>320</v>
      </c>
      <c r="BR737" t="s">
        <v>98</v>
      </c>
      <c r="BS737" t="s">
        <v>98</v>
      </c>
      <c r="BT737" t="s">
        <v>177</v>
      </c>
      <c r="BU737">
        <v>0</v>
      </c>
      <c r="BV737">
        <v>341</v>
      </c>
      <c r="BW737">
        <v>0</v>
      </c>
      <c r="BX737">
        <v>0</v>
      </c>
      <c r="BY737">
        <v>0</v>
      </c>
      <c r="BZ737">
        <v>0</v>
      </c>
      <c r="CA737" t="s">
        <v>83</v>
      </c>
      <c r="CB737" t="s">
        <v>83</v>
      </c>
      <c r="CC737" t="s">
        <v>83</v>
      </c>
      <c r="CD737">
        <v>0</v>
      </c>
      <c r="CE737">
        <v>10</v>
      </c>
      <c r="CF737">
        <v>2006</v>
      </c>
      <c r="CG737" t="str">
        <f t="shared" si="83"/>
        <v>10/2006</v>
      </c>
      <c r="CH737" t="s">
        <v>110</v>
      </c>
      <c r="CI737" t="s">
        <v>111</v>
      </c>
      <c r="CJ737" s="1">
        <v>163000</v>
      </c>
    </row>
    <row r="738" spans="1:88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 t="str">
        <f t="shared" si="79"/>
        <v>50's</v>
      </c>
      <c r="V738">
        <v>1950</v>
      </c>
      <c r="W738">
        <f t="shared" si="77"/>
        <v>0</v>
      </c>
      <c r="X738" t="str">
        <f t="shared" si="78"/>
        <v>N</v>
      </c>
      <c r="Y738" t="str">
        <f t="shared" si="80"/>
        <v>N</v>
      </c>
      <c r="Z738" t="str">
        <f t="shared" si="81"/>
        <v>N</v>
      </c>
      <c r="AA738" t="str">
        <f t="shared" si="82"/>
        <v>N</v>
      </c>
      <c r="AB738" t="s">
        <v>93</v>
      </c>
      <c r="AC738" t="s">
        <v>94</v>
      </c>
      <c r="AD738" t="s">
        <v>203</v>
      </c>
      <c r="AE738" t="s">
        <v>137</v>
      </c>
      <c r="AF738" t="s">
        <v>117</v>
      </c>
      <c r="AG738">
        <v>0</v>
      </c>
      <c r="AH738" t="s">
        <v>98</v>
      </c>
      <c r="AI738" t="s">
        <v>98</v>
      </c>
      <c r="AJ738" t="s">
        <v>118</v>
      </c>
      <c r="AK738" t="s">
        <v>83</v>
      </c>
      <c r="AL738" t="s">
        <v>83</v>
      </c>
      <c r="AM738" t="s">
        <v>83</v>
      </c>
      <c r="AN738" t="s">
        <v>83</v>
      </c>
      <c r="AO738">
        <v>0</v>
      </c>
      <c r="AP738" t="s">
        <v>83</v>
      </c>
      <c r="AQ738">
        <v>0</v>
      </c>
      <c r="AR738">
        <v>0</v>
      </c>
      <c r="AS738">
        <v>0</v>
      </c>
      <c r="AT738" t="s">
        <v>103</v>
      </c>
      <c r="AU738" t="s">
        <v>97</v>
      </c>
      <c r="AV738" t="s">
        <v>177</v>
      </c>
      <c r="AW738" t="s">
        <v>145</v>
      </c>
      <c r="AX738">
        <v>1040</v>
      </c>
      <c r="AY738">
        <v>0</v>
      </c>
      <c r="AZ738">
        <v>0</v>
      </c>
      <c r="BA738">
        <v>1040</v>
      </c>
      <c r="BB738">
        <v>0</v>
      </c>
      <c r="BC738">
        <v>0</v>
      </c>
      <c r="BD738">
        <v>2</v>
      </c>
      <c r="BE738">
        <v>0</v>
      </c>
      <c r="BF738">
        <v>2</v>
      </c>
      <c r="BG738">
        <v>2</v>
      </c>
      <c r="BH738" t="s">
        <v>98</v>
      </c>
      <c r="BI738">
        <v>6</v>
      </c>
      <c r="BJ738" t="s">
        <v>107</v>
      </c>
      <c r="BK738">
        <v>0</v>
      </c>
      <c r="BL738" t="s">
        <v>83</v>
      </c>
      <c r="BM738" t="s">
        <v>127</v>
      </c>
      <c r="BN738">
        <v>1949</v>
      </c>
      <c r="BO738" t="s">
        <v>102</v>
      </c>
      <c r="BP738">
        <v>2</v>
      </c>
      <c r="BQ738">
        <v>400</v>
      </c>
      <c r="BR738" t="s">
        <v>98</v>
      </c>
      <c r="BS738" t="s">
        <v>98</v>
      </c>
      <c r="BT738" t="s">
        <v>105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 t="s">
        <v>83</v>
      </c>
      <c r="CB738" t="s">
        <v>83</v>
      </c>
      <c r="CC738" t="s">
        <v>83</v>
      </c>
      <c r="CD738">
        <v>0</v>
      </c>
      <c r="CE738">
        <v>7</v>
      </c>
      <c r="CF738">
        <v>2006</v>
      </c>
      <c r="CG738" t="str">
        <f t="shared" si="83"/>
        <v>7/2006</v>
      </c>
      <c r="CH738" t="s">
        <v>110</v>
      </c>
      <c r="CI738" t="s">
        <v>111</v>
      </c>
      <c r="CJ738" s="1">
        <v>93500</v>
      </c>
    </row>
    <row r="739" spans="1:88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 t="str">
        <f t="shared" si="79"/>
        <v>2000's</v>
      </c>
      <c r="V739">
        <v>2005</v>
      </c>
      <c r="W739">
        <f t="shared" si="77"/>
        <v>0</v>
      </c>
      <c r="X739" t="str">
        <f t="shared" si="78"/>
        <v>N</v>
      </c>
      <c r="Y739" t="str">
        <f t="shared" si="80"/>
        <v>Y</v>
      </c>
      <c r="Z739" t="str">
        <f t="shared" si="81"/>
        <v>Y</v>
      </c>
      <c r="AA739" t="str">
        <f t="shared" si="82"/>
        <v>Y</v>
      </c>
      <c r="AB739" t="s">
        <v>93</v>
      </c>
      <c r="AC739" t="s">
        <v>94</v>
      </c>
      <c r="AD739" t="s">
        <v>95</v>
      </c>
      <c r="AE739" t="s">
        <v>95</v>
      </c>
      <c r="AF739" t="s">
        <v>117</v>
      </c>
      <c r="AG739">
        <v>0</v>
      </c>
      <c r="AH739" t="s">
        <v>97</v>
      </c>
      <c r="AI739" t="s">
        <v>98</v>
      </c>
      <c r="AJ739" t="s">
        <v>99</v>
      </c>
      <c r="AK739" t="s">
        <v>97</v>
      </c>
      <c r="AL739" t="s">
        <v>98</v>
      </c>
      <c r="AM739" t="s">
        <v>100</v>
      </c>
      <c r="AN739" t="s">
        <v>102</v>
      </c>
      <c r="AO739">
        <v>0</v>
      </c>
      <c r="AP739" t="s">
        <v>102</v>
      </c>
      <c r="AQ739">
        <v>0</v>
      </c>
      <c r="AR739">
        <v>893</v>
      </c>
      <c r="AS739">
        <v>893</v>
      </c>
      <c r="AT739" t="s">
        <v>103</v>
      </c>
      <c r="AU739" t="s">
        <v>104</v>
      </c>
      <c r="AV739" t="s">
        <v>105</v>
      </c>
      <c r="AW739" t="s">
        <v>106</v>
      </c>
      <c r="AX739">
        <v>901</v>
      </c>
      <c r="AY739">
        <v>900</v>
      </c>
      <c r="AZ739">
        <v>0</v>
      </c>
      <c r="BA739">
        <v>1801</v>
      </c>
      <c r="BB739">
        <v>0</v>
      </c>
      <c r="BC739">
        <v>0</v>
      </c>
      <c r="BD739">
        <v>2</v>
      </c>
      <c r="BE739">
        <v>1</v>
      </c>
      <c r="BF739">
        <v>3</v>
      </c>
      <c r="BG739">
        <v>1</v>
      </c>
      <c r="BH739" t="s">
        <v>97</v>
      </c>
      <c r="BI739">
        <v>8</v>
      </c>
      <c r="BJ739" t="s">
        <v>107</v>
      </c>
      <c r="BK739">
        <v>1</v>
      </c>
      <c r="BL739" t="s">
        <v>97</v>
      </c>
      <c r="BM739" t="s">
        <v>108</v>
      </c>
      <c r="BN739">
        <v>2005</v>
      </c>
      <c r="BO739" t="s">
        <v>157</v>
      </c>
      <c r="BP739">
        <v>3</v>
      </c>
      <c r="BQ739">
        <v>800</v>
      </c>
      <c r="BR739" t="s">
        <v>98</v>
      </c>
      <c r="BS739" t="s">
        <v>98</v>
      </c>
      <c r="BT739" t="s">
        <v>105</v>
      </c>
      <c r="BU739">
        <v>0</v>
      </c>
      <c r="BV739">
        <v>116</v>
      </c>
      <c r="BW739">
        <v>0</v>
      </c>
      <c r="BX739">
        <v>0</v>
      </c>
      <c r="BY739">
        <v>0</v>
      </c>
      <c r="BZ739">
        <v>0</v>
      </c>
      <c r="CA739" t="s">
        <v>83</v>
      </c>
      <c r="CB739" t="s">
        <v>83</v>
      </c>
      <c r="CC739" t="s">
        <v>83</v>
      </c>
      <c r="CD739">
        <v>0</v>
      </c>
      <c r="CE739">
        <v>6</v>
      </c>
      <c r="CF739">
        <v>2006</v>
      </c>
      <c r="CG739" t="str">
        <f t="shared" si="83"/>
        <v>6/2006</v>
      </c>
      <c r="CH739" t="s">
        <v>110</v>
      </c>
      <c r="CI739" t="s">
        <v>111</v>
      </c>
      <c r="CJ739" s="1">
        <v>239900</v>
      </c>
    </row>
    <row r="740" spans="1:88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 t="str">
        <f t="shared" si="79"/>
        <v>80's</v>
      </c>
      <c r="V740">
        <v>1988</v>
      </c>
      <c r="W740">
        <f t="shared" si="77"/>
        <v>1</v>
      </c>
      <c r="X740" t="str">
        <f t="shared" si="78"/>
        <v>Y</v>
      </c>
      <c r="Y740" t="str">
        <f t="shared" si="80"/>
        <v>N</v>
      </c>
      <c r="Z740" t="str">
        <f t="shared" si="81"/>
        <v>N</v>
      </c>
      <c r="AA740" t="str">
        <f t="shared" si="82"/>
        <v>N</v>
      </c>
      <c r="AB740" t="s">
        <v>93</v>
      </c>
      <c r="AC740" t="s">
        <v>94</v>
      </c>
      <c r="AD740" t="s">
        <v>161</v>
      </c>
      <c r="AE740" t="s">
        <v>161</v>
      </c>
      <c r="AF740" t="s">
        <v>117</v>
      </c>
      <c r="AG740">
        <v>0</v>
      </c>
      <c r="AH740" t="s">
        <v>98</v>
      </c>
      <c r="AI740" t="s">
        <v>98</v>
      </c>
      <c r="AJ740" t="s">
        <v>118</v>
      </c>
      <c r="AK740" t="s">
        <v>97</v>
      </c>
      <c r="AL740" t="s">
        <v>97</v>
      </c>
      <c r="AM740" t="s">
        <v>97</v>
      </c>
      <c r="AN740" t="s">
        <v>101</v>
      </c>
      <c r="AO740">
        <v>1200</v>
      </c>
      <c r="AP740" t="s">
        <v>102</v>
      </c>
      <c r="AQ740">
        <v>0</v>
      </c>
      <c r="AR740">
        <v>0</v>
      </c>
      <c r="AS740">
        <v>1200</v>
      </c>
      <c r="AT740" t="s">
        <v>103</v>
      </c>
      <c r="AU740" t="s">
        <v>98</v>
      </c>
      <c r="AV740" t="s">
        <v>105</v>
      </c>
      <c r="AW740" t="s">
        <v>106</v>
      </c>
      <c r="AX740">
        <v>1200</v>
      </c>
      <c r="AY740">
        <v>0</v>
      </c>
      <c r="AZ740">
        <v>0</v>
      </c>
      <c r="BA740">
        <v>1200</v>
      </c>
      <c r="BB740">
        <v>3</v>
      </c>
      <c r="BC740">
        <v>0</v>
      </c>
      <c r="BD740">
        <v>3</v>
      </c>
      <c r="BE740">
        <v>0</v>
      </c>
      <c r="BF740">
        <v>3</v>
      </c>
      <c r="BG740">
        <v>1</v>
      </c>
      <c r="BH740" t="s">
        <v>98</v>
      </c>
      <c r="BI740">
        <v>5</v>
      </c>
      <c r="BJ740" t="s">
        <v>107</v>
      </c>
      <c r="BK740">
        <v>0</v>
      </c>
      <c r="BL740" t="s">
        <v>83</v>
      </c>
      <c r="BM740" t="s">
        <v>83</v>
      </c>
      <c r="BN740" t="s">
        <v>83</v>
      </c>
      <c r="BO740" t="s">
        <v>83</v>
      </c>
      <c r="BP740">
        <v>0</v>
      </c>
      <c r="BQ740">
        <v>0</v>
      </c>
      <c r="BR740" t="s">
        <v>83</v>
      </c>
      <c r="BS740" t="s">
        <v>83</v>
      </c>
      <c r="BT740" t="s">
        <v>105</v>
      </c>
      <c r="BU740">
        <v>120</v>
      </c>
      <c r="BV740">
        <v>0</v>
      </c>
      <c r="BW740">
        <v>0</v>
      </c>
      <c r="BX740">
        <v>0</v>
      </c>
      <c r="BY740">
        <v>0</v>
      </c>
      <c r="BZ740">
        <v>0</v>
      </c>
      <c r="CA740" t="s">
        <v>83</v>
      </c>
      <c r="CB740" t="s">
        <v>83</v>
      </c>
      <c r="CC740" t="s">
        <v>83</v>
      </c>
      <c r="CD740">
        <v>0</v>
      </c>
      <c r="CE740">
        <v>3</v>
      </c>
      <c r="CF740">
        <v>2009</v>
      </c>
      <c r="CG740" t="str">
        <f t="shared" si="83"/>
        <v>3/2009</v>
      </c>
      <c r="CH740" t="s">
        <v>110</v>
      </c>
      <c r="CI740" t="s">
        <v>210</v>
      </c>
      <c r="CJ740" s="1">
        <v>179000</v>
      </c>
    </row>
    <row r="741" spans="1:88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 t="str">
        <f t="shared" si="79"/>
        <v>2000's</v>
      </c>
      <c r="V741">
        <v>2004</v>
      </c>
      <c r="W741">
        <f t="shared" si="77"/>
        <v>0</v>
      </c>
      <c r="X741" t="str">
        <f t="shared" si="78"/>
        <v>N</v>
      </c>
      <c r="Y741" t="str">
        <f t="shared" si="80"/>
        <v>N</v>
      </c>
      <c r="Z741" t="str">
        <f t="shared" si="81"/>
        <v>Y</v>
      </c>
      <c r="AA741" t="str">
        <f t="shared" si="82"/>
        <v>Y</v>
      </c>
      <c r="AB741" t="s">
        <v>93</v>
      </c>
      <c r="AC741" t="s">
        <v>94</v>
      </c>
      <c r="AD741" t="s">
        <v>95</v>
      </c>
      <c r="AE741" t="s">
        <v>95</v>
      </c>
      <c r="AF741" t="s">
        <v>117</v>
      </c>
      <c r="AG741">
        <v>0</v>
      </c>
      <c r="AH741" t="s">
        <v>97</v>
      </c>
      <c r="AI741" t="s">
        <v>98</v>
      </c>
      <c r="AJ741" t="s">
        <v>99</v>
      </c>
      <c r="AK741" t="s">
        <v>97</v>
      </c>
      <c r="AL741" t="s">
        <v>98</v>
      </c>
      <c r="AM741" t="s">
        <v>100</v>
      </c>
      <c r="AN741" t="s">
        <v>102</v>
      </c>
      <c r="AO741">
        <v>0</v>
      </c>
      <c r="AP741" t="s">
        <v>102</v>
      </c>
      <c r="AQ741">
        <v>0</v>
      </c>
      <c r="AR741">
        <v>864</v>
      </c>
      <c r="AS741">
        <v>864</v>
      </c>
      <c r="AT741" t="s">
        <v>103</v>
      </c>
      <c r="AU741" t="s">
        <v>104</v>
      </c>
      <c r="AV741" t="s">
        <v>105</v>
      </c>
      <c r="AW741" t="s">
        <v>106</v>
      </c>
      <c r="AX741">
        <v>864</v>
      </c>
      <c r="AY741">
        <v>864</v>
      </c>
      <c r="AZ741">
        <v>0</v>
      </c>
      <c r="BA741">
        <v>1728</v>
      </c>
      <c r="BB741">
        <v>0</v>
      </c>
      <c r="BC741">
        <v>0</v>
      </c>
      <c r="BD741">
        <v>2</v>
      </c>
      <c r="BE741">
        <v>1</v>
      </c>
      <c r="BF741">
        <v>3</v>
      </c>
      <c r="BG741">
        <v>1</v>
      </c>
      <c r="BH741" t="s">
        <v>97</v>
      </c>
      <c r="BI741">
        <v>7</v>
      </c>
      <c r="BJ741" t="s">
        <v>107</v>
      </c>
      <c r="BK741">
        <v>0</v>
      </c>
      <c r="BL741" t="s">
        <v>83</v>
      </c>
      <c r="BM741" t="s">
        <v>108</v>
      </c>
      <c r="BN741">
        <v>2004</v>
      </c>
      <c r="BO741" t="s">
        <v>109</v>
      </c>
      <c r="BP741">
        <v>2</v>
      </c>
      <c r="BQ741">
        <v>572</v>
      </c>
      <c r="BR741" t="s">
        <v>98</v>
      </c>
      <c r="BS741" t="s">
        <v>98</v>
      </c>
      <c r="BT741" t="s">
        <v>105</v>
      </c>
      <c r="BU741">
        <v>187</v>
      </c>
      <c r="BV741">
        <v>56</v>
      </c>
      <c r="BW741">
        <v>0</v>
      </c>
      <c r="BX741">
        <v>0</v>
      </c>
      <c r="BY741">
        <v>0</v>
      </c>
      <c r="BZ741">
        <v>0</v>
      </c>
      <c r="CA741" t="s">
        <v>83</v>
      </c>
      <c r="CB741" t="s">
        <v>83</v>
      </c>
      <c r="CC741" t="s">
        <v>83</v>
      </c>
      <c r="CD741">
        <v>0</v>
      </c>
      <c r="CE741">
        <v>4</v>
      </c>
      <c r="CF741">
        <v>2009</v>
      </c>
      <c r="CG741" t="str">
        <f t="shared" si="83"/>
        <v>4/2009</v>
      </c>
      <c r="CH741" t="s">
        <v>110</v>
      </c>
      <c r="CI741" t="s">
        <v>111</v>
      </c>
      <c r="CJ741" s="1">
        <v>190000</v>
      </c>
    </row>
    <row r="742" spans="1:88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 t="str">
        <f t="shared" si="79"/>
        <v>1900's</v>
      </c>
      <c r="V742">
        <v>2002</v>
      </c>
      <c r="W742">
        <f t="shared" si="77"/>
        <v>92</v>
      </c>
      <c r="X742" t="str">
        <f t="shared" si="78"/>
        <v>Y</v>
      </c>
      <c r="Y742" t="str">
        <f t="shared" si="80"/>
        <v>N</v>
      </c>
      <c r="Z742" t="str">
        <f t="shared" si="81"/>
        <v>Y</v>
      </c>
      <c r="AA742" t="str">
        <f t="shared" si="82"/>
        <v>Y</v>
      </c>
      <c r="AB742" t="s">
        <v>93</v>
      </c>
      <c r="AC742" t="s">
        <v>94</v>
      </c>
      <c r="AD742" t="s">
        <v>124</v>
      </c>
      <c r="AE742" t="s">
        <v>125</v>
      </c>
      <c r="AF742" t="s">
        <v>117</v>
      </c>
      <c r="AG742">
        <v>0</v>
      </c>
      <c r="AH742" t="s">
        <v>98</v>
      </c>
      <c r="AI742" t="s">
        <v>97</v>
      </c>
      <c r="AJ742" t="s">
        <v>126</v>
      </c>
      <c r="AK742" t="s">
        <v>147</v>
      </c>
      <c r="AL742" t="s">
        <v>147</v>
      </c>
      <c r="AM742" t="s">
        <v>100</v>
      </c>
      <c r="AN742" t="s">
        <v>102</v>
      </c>
      <c r="AO742">
        <v>0</v>
      </c>
      <c r="AP742" t="s">
        <v>102</v>
      </c>
      <c r="AQ742">
        <v>0</v>
      </c>
      <c r="AR742">
        <v>264</v>
      </c>
      <c r="AS742">
        <v>264</v>
      </c>
      <c r="AT742" t="s">
        <v>103</v>
      </c>
      <c r="AU742" t="s">
        <v>104</v>
      </c>
      <c r="AV742" t="s">
        <v>105</v>
      </c>
      <c r="AW742" t="s">
        <v>106</v>
      </c>
      <c r="AX742">
        <v>768</v>
      </c>
      <c r="AY742">
        <v>664</v>
      </c>
      <c r="AZ742">
        <v>0</v>
      </c>
      <c r="BA742">
        <v>1432</v>
      </c>
      <c r="BB742">
        <v>0</v>
      </c>
      <c r="BC742">
        <v>0</v>
      </c>
      <c r="BD742">
        <v>2</v>
      </c>
      <c r="BE742">
        <v>0</v>
      </c>
      <c r="BF742">
        <v>2</v>
      </c>
      <c r="BG742">
        <v>1</v>
      </c>
      <c r="BH742" t="s">
        <v>98</v>
      </c>
      <c r="BI742">
        <v>7</v>
      </c>
      <c r="BJ742" t="s">
        <v>107</v>
      </c>
      <c r="BK742">
        <v>0</v>
      </c>
      <c r="BL742" t="s">
        <v>83</v>
      </c>
      <c r="BM742" t="s">
        <v>127</v>
      </c>
      <c r="BN742">
        <v>1910</v>
      </c>
      <c r="BO742" t="s">
        <v>102</v>
      </c>
      <c r="BP742">
        <v>2</v>
      </c>
      <c r="BQ742">
        <v>360</v>
      </c>
      <c r="BR742" t="s">
        <v>98</v>
      </c>
      <c r="BS742" t="s">
        <v>97</v>
      </c>
      <c r="BT742" t="s">
        <v>105</v>
      </c>
      <c r="BU742">
        <v>270</v>
      </c>
      <c r="BV742">
        <v>0</v>
      </c>
      <c r="BW742">
        <v>112</v>
      </c>
      <c r="BX742">
        <v>0</v>
      </c>
      <c r="BY742">
        <v>0</v>
      </c>
      <c r="BZ742">
        <v>0</v>
      </c>
      <c r="CA742" t="s">
        <v>83</v>
      </c>
      <c r="CB742" t="s">
        <v>165</v>
      </c>
      <c r="CC742" t="s">
        <v>83</v>
      </c>
      <c r="CD742">
        <v>0</v>
      </c>
      <c r="CE742">
        <v>5</v>
      </c>
      <c r="CF742">
        <v>2007</v>
      </c>
      <c r="CG742" t="str">
        <f t="shared" si="83"/>
        <v>5/2007</v>
      </c>
      <c r="CH742" t="s">
        <v>110</v>
      </c>
      <c r="CI742" t="s">
        <v>128</v>
      </c>
      <c r="CJ742" s="1">
        <v>132000</v>
      </c>
    </row>
    <row r="743" spans="1:88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 t="str">
        <f t="shared" si="79"/>
        <v>60's</v>
      </c>
      <c r="V743">
        <v>1996</v>
      </c>
      <c r="W743">
        <f t="shared" si="77"/>
        <v>35</v>
      </c>
      <c r="X743" t="str">
        <f t="shared" si="78"/>
        <v>Y</v>
      </c>
      <c r="Y743" t="str">
        <f t="shared" si="80"/>
        <v>N</v>
      </c>
      <c r="Z743" t="str">
        <f t="shared" si="81"/>
        <v>N</v>
      </c>
      <c r="AA743" t="str">
        <f t="shared" si="82"/>
        <v>Y</v>
      </c>
      <c r="AB743" t="s">
        <v>152</v>
      </c>
      <c r="AC743" t="s">
        <v>94</v>
      </c>
      <c r="AD743" t="s">
        <v>140</v>
      </c>
      <c r="AE743" t="s">
        <v>140</v>
      </c>
      <c r="AF743" t="s">
        <v>117</v>
      </c>
      <c r="AG743">
        <v>0</v>
      </c>
      <c r="AH743" t="s">
        <v>98</v>
      </c>
      <c r="AI743" t="s">
        <v>97</v>
      </c>
      <c r="AJ743" t="s">
        <v>118</v>
      </c>
      <c r="AK743" t="s">
        <v>98</v>
      </c>
      <c r="AL743" t="s">
        <v>98</v>
      </c>
      <c r="AM743" t="s">
        <v>121</v>
      </c>
      <c r="AN743" t="s">
        <v>101</v>
      </c>
      <c r="AO743">
        <v>832</v>
      </c>
      <c r="AP743" t="s">
        <v>102</v>
      </c>
      <c r="AQ743">
        <v>0</v>
      </c>
      <c r="AR743">
        <v>80</v>
      </c>
      <c r="AS743">
        <v>912</v>
      </c>
      <c r="AT743" t="s">
        <v>103</v>
      </c>
      <c r="AU743" t="s">
        <v>97</v>
      </c>
      <c r="AV743" t="s">
        <v>105</v>
      </c>
      <c r="AW743" t="s">
        <v>106</v>
      </c>
      <c r="AX743">
        <v>912</v>
      </c>
      <c r="AY743">
        <v>0</v>
      </c>
      <c r="AZ743">
        <v>0</v>
      </c>
      <c r="BA743">
        <v>912</v>
      </c>
      <c r="BB743">
        <v>1</v>
      </c>
      <c r="BC743">
        <v>1</v>
      </c>
      <c r="BD743">
        <v>1</v>
      </c>
      <c r="BE743">
        <v>0</v>
      </c>
      <c r="BF743">
        <v>3</v>
      </c>
      <c r="BG743">
        <v>1</v>
      </c>
      <c r="BH743" t="s">
        <v>97</v>
      </c>
      <c r="BI743">
        <v>5</v>
      </c>
      <c r="BJ743" t="s">
        <v>107</v>
      </c>
      <c r="BK743">
        <v>0</v>
      </c>
      <c r="BL743" t="s">
        <v>83</v>
      </c>
      <c r="BM743" t="s">
        <v>127</v>
      </c>
      <c r="BN743">
        <v>1962</v>
      </c>
      <c r="BO743" t="s">
        <v>102</v>
      </c>
      <c r="BP743">
        <v>1</v>
      </c>
      <c r="BQ743">
        <v>288</v>
      </c>
      <c r="BR743" t="s">
        <v>98</v>
      </c>
      <c r="BS743" t="s">
        <v>98</v>
      </c>
      <c r="BT743" t="s">
        <v>105</v>
      </c>
      <c r="BU743">
        <v>168</v>
      </c>
      <c r="BV743">
        <v>0</v>
      </c>
      <c r="BW743">
        <v>0</v>
      </c>
      <c r="BX743">
        <v>0</v>
      </c>
      <c r="BY743">
        <v>0</v>
      </c>
      <c r="BZ743">
        <v>0</v>
      </c>
      <c r="CA743" t="s">
        <v>83</v>
      </c>
      <c r="CB743" t="s">
        <v>165</v>
      </c>
      <c r="CC743" t="s">
        <v>83</v>
      </c>
      <c r="CD743">
        <v>0</v>
      </c>
      <c r="CE743">
        <v>5</v>
      </c>
      <c r="CF743">
        <v>2008</v>
      </c>
      <c r="CG743" t="str">
        <f t="shared" si="83"/>
        <v>5/2008</v>
      </c>
      <c r="CH743" t="s">
        <v>110</v>
      </c>
      <c r="CI743" t="s">
        <v>111</v>
      </c>
      <c r="CJ743" s="1">
        <v>142000</v>
      </c>
    </row>
    <row r="744" spans="1:88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 t="str">
        <f t="shared" si="79"/>
        <v>2000's</v>
      </c>
      <c r="V744">
        <v>2001</v>
      </c>
      <c r="W744">
        <f t="shared" si="77"/>
        <v>1</v>
      </c>
      <c r="X744" t="str">
        <f t="shared" si="78"/>
        <v>Y</v>
      </c>
      <c r="Y744" t="str">
        <f t="shared" si="80"/>
        <v>N</v>
      </c>
      <c r="Z744" t="str">
        <f t="shared" si="81"/>
        <v>Y</v>
      </c>
      <c r="AA744" t="str">
        <f t="shared" si="82"/>
        <v>Y</v>
      </c>
      <c r="AB744" t="s">
        <v>93</v>
      </c>
      <c r="AC744" t="s">
        <v>94</v>
      </c>
      <c r="AD744" t="s">
        <v>95</v>
      </c>
      <c r="AE744" t="s">
        <v>95</v>
      </c>
      <c r="AF744" t="s">
        <v>96</v>
      </c>
      <c r="AG744">
        <v>108</v>
      </c>
      <c r="AH744" t="s">
        <v>98</v>
      </c>
      <c r="AI744" t="s">
        <v>98</v>
      </c>
      <c r="AJ744" t="s">
        <v>99</v>
      </c>
      <c r="AK744" t="s">
        <v>97</v>
      </c>
      <c r="AL744" t="s">
        <v>98</v>
      </c>
      <c r="AM744" t="s">
        <v>100</v>
      </c>
      <c r="AN744" t="s">
        <v>102</v>
      </c>
      <c r="AO744">
        <v>0</v>
      </c>
      <c r="AP744" t="s">
        <v>102</v>
      </c>
      <c r="AQ744">
        <v>0</v>
      </c>
      <c r="AR744">
        <v>1349</v>
      </c>
      <c r="AS744">
        <v>1349</v>
      </c>
      <c r="AT744" t="s">
        <v>103</v>
      </c>
      <c r="AU744" t="s">
        <v>104</v>
      </c>
      <c r="AV744" t="s">
        <v>105</v>
      </c>
      <c r="AW744" t="s">
        <v>106</v>
      </c>
      <c r="AX744">
        <v>1349</v>
      </c>
      <c r="AY744">
        <v>0</v>
      </c>
      <c r="AZ744">
        <v>0</v>
      </c>
      <c r="BA744">
        <v>1349</v>
      </c>
      <c r="BB744">
        <v>0</v>
      </c>
      <c r="BC744">
        <v>0</v>
      </c>
      <c r="BD744">
        <v>2</v>
      </c>
      <c r="BE744">
        <v>0</v>
      </c>
      <c r="BF744">
        <v>3</v>
      </c>
      <c r="BG744">
        <v>1</v>
      </c>
      <c r="BH744" t="s">
        <v>98</v>
      </c>
      <c r="BI744">
        <v>6</v>
      </c>
      <c r="BJ744" t="s">
        <v>107</v>
      </c>
      <c r="BK744">
        <v>0</v>
      </c>
      <c r="BL744" t="s">
        <v>83</v>
      </c>
      <c r="BM744" t="s">
        <v>108</v>
      </c>
      <c r="BN744">
        <v>2000</v>
      </c>
      <c r="BO744" t="s">
        <v>102</v>
      </c>
      <c r="BP744">
        <v>2</v>
      </c>
      <c r="BQ744">
        <v>539</v>
      </c>
      <c r="BR744" t="s">
        <v>98</v>
      </c>
      <c r="BS744" t="s">
        <v>98</v>
      </c>
      <c r="BT744" t="s">
        <v>105</v>
      </c>
      <c r="BU744">
        <v>120</v>
      </c>
      <c r="BV744">
        <v>55</v>
      </c>
      <c r="BW744">
        <v>0</v>
      </c>
      <c r="BX744">
        <v>0</v>
      </c>
      <c r="BY744">
        <v>0</v>
      </c>
      <c r="BZ744">
        <v>0</v>
      </c>
      <c r="CA744" t="s">
        <v>83</v>
      </c>
      <c r="CB744" t="s">
        <v>165</v>
      </c>
      <c r="CC744" t="s">
        <v>83</v>
      </c>
      <c r="CD744">
        <v>0</v>
      </c>
      <c r="CE744">
        <v>12</v>
      </c>
      <c r="CF744">
        <v>2007</v>
      </c>
      <c r="CG744" t="str">
        <f t="shared" si="83"/>
        <v>12/2007</v>
      </c>
      <c r="CH744" t="s">
        <v>110</v>
      </c>
      <c r="CI744" t="s">
        <v>111</v>
      </c>
      <c r="CJ744" s="1">
        <v>179000</v>
      </c>
    </row>
    <row r="745" spans="1:88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 t="str">
        <f t="shared" si="79"/>
        <v>60's</v>
      </c>
      <c r="V745">
        <v>1999</v>
      </c>
      <c r="W745">
        <f t="shared" si="77"/>
        <v>36</v>
      </c>
      <c r="X745" t="str">
        <f t="shared" si="78"/>
        <v>Y</v>
      </c>
      <c r="Y745" t="str">
        <f t="shared" si="80"/>
        <v>N</v>
      </c>
      <c r="Z745" t="str">
        <f t="shared" si="81"/>
        <v>N</v>
      </c>
      <c r="AA745" t="str">
        <f t="shared" si="82"/>
        <v>Y</v>
      </c>
      <c r="AB745" t="s">
        <v>93</v>
      </c>
      <c r="AC745" t="s">
        <v>94</v>
      </c>
      <c r="AD745" t="s">
        <v>140</v>
      </c>
      <c r="AE745" t="s">
        <v>140</v>
      </c>
      <c r="AF745" t="s">
        <v>117</v>
      </c>
      <c r="AG745">
        <v>0</v>
      </c>
      <c r="AH745" t="s">
        <v>98</v>
      </c>
      <c r="AI745" t="s">
        <v>98</v>
      </c>
      <c r="AJ745" t="s">
        <v>118</v>
      </c>
      <c r="AK745" t="s">
        <v>97</v>
      </c>
      <c r="AL745" t="s">
        <v>98</v>
      </c>
      <c r="AM745" t="s">
        <v>130</v>
      </c>
      <c r="AN745" t="s">
        <v>119</v>
      </c>
      <c r="AO745">
        <v>444</v>
      </c>
      <c r="AP745" t="s">
        <v>102</v>
      </c>
      <c r="AQ745">
        <v>0</v>
      </c>
      <c r="AR745">
        <v>76</v>
      </c>
      <c r="AS745">
        <v>520</v>
      </c>
      <c r="AT745" t="s">
        <v>103</v>
      </c>
      <c r="AU745" t="s">
        <v>104</v>
      </c>
      <c r="AV745" t="s">
        <v>105</v>
      </c>
      <c r="AW745" t="s">
        <v>106</v>
      </c>
      <c r="AX745">
        <v>1464</v>
      </c>
      <c r="AY745">
        <v>0</v>
      </c>
      <c r="AZ745">
        <v>0</v>
      </c>
      <c r="BA745">
        <v>1464</v>
      </c>
      <c r="BB745">
        <v>0</v>
      </c>
      <c r="BC745">
        <v>1</v>
      </c>
      <c r="BD745">
        <v>2</v>
      </c>
      <c r="BE745">
        <v>0</v>
      </c>
      <c r="BF745">
        <v>3</v>
      </c>
      <c r="BG745">
        <v>1</v>
      </c>
      <c r="BH745" t="s">
        <v>98</v>
      </c>
      <c r="BI745">
        <v>6</v>
      </c>
      <c r="BJ745" t="s">
        <v>224</v>
      </c>
      <c r="BK745">
        <v>1</v>
      </c>
      <c r="BL745" t="s">
        <v>98</v>
      </c>
      <c r="BM745" t="s">
        <v>108</v>
      </c>
      <c r="BN745">
        <v>1997</v>
      </c>
      <c r="BO745" t="s">
        <v>109</v>
      </c>
      <c r="BP745">
        <v>2</v>
      </c>
      <c r="BQ745">
        <v>480</v>
      </c>
      <c r="BR745" t="s">
        <v>98</v>
      </c>
      <c r="BS745" t="s">
        <v>98</v>
      </c>
      <c r="BT745" t="s">
        <v>105</v>
      </c>
      <c r="BU745">
        <v>302</v>
      </c>
      <c r="BV745">
        <v>0</v>
      </c>
      <c r="BW745">
        <v>0</v>
      </c>
      <c r="BX745">
        <v>0</v>
      </c>
      <c r="BY745">
        <v>100</v>
      </c>
      <c r="BZ745">
        <v>0</v>
      </c>
      <c r="CA745" t="s">
        <v>83</v>
      </c>
      <c r="CB745" t="s">
        <v>83</v>
      </c>
      <c r="CC745" t="s">
        <v>83</v>
      </c>
      <c r="CD745">
        <v>0</v>
      </c>
      <c r="CE745">
        <v>10</v>
      </c>
      <c r="CF745">
        <v>2009</v>
      </c>
      <c r="CG745" t="str">
        <f t="shared" si="83"/>
        <v>10/2009</v>
      </c>
      <c r="CH745" t="s">
        <v>110</v>
      </c>
      <c r="CI745" t="s">
        <v>111</v>
      </c>
      <c r="CJ745" s="1">
        <v>175000</v>
      </c>
    </row>
    <row r="746" spans="1:88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 t="str">
        <f t="shared" si="79"/>
        <v>90's</v>
      </c>
      <c r="V746">
        <v>1993</v>
      </c>
      <c r="W746">
        <f t="shared" si="77"/>
        <v>0</v>
      </c>
      <c r="X746" t="str">
        <f t="shared" si="78"/>
        <v>N</v>
      </c>
      <c r="Y746" t="str">
        <f t="shared" si="80"/>
        <v>N</v>
      </c>
      <c r="Z746" t="str">
        <f t="shared" si="81"/>
        <v>N</v>
      </c>
      <c r="AA746" t="str">
        <f t="shared" si="82"/>
        <v>N</v>
      </c>
      <c r="AB746" t="s">
        <v>93</v>
      </c>
      <c r="AC746" t="s">
        <v>94</v>
      </c>
      <c r="AD746" t="s">
        <v>140</v>
      </c>
      <c r="AE746" t="s">
        <v>140</v>
      </c>
      <c r="AF746" t="s">
        <v>117</v>
      </c>
      <c r="AG746">
        <v>0</v>
      </c>
      <c r="AH746" t="s">
        <v>97</v>
      </c>
      <c r="AI746" t="s">
        <v>98</v>
      </c>
      <c r="AJ746" t="s">
        <v>99</v>
      </c>
      <c r="AK746" t="s">
        <v>97</v>
      </c>
      <c r="AL746" t="s">
        <v>98</v>
      </c>
      <c r="AM746" t="s">
        <v>100</v>
      </c>
      <c r="AN746" t="s">
        <v>101</v>
      </c>
      <c r="AO746">
        <v>733</v>
      </c>
      <c r="AP746" t="s">
        <v>102</v>
      </c>
      <c r="AQ746">
        <v>0</v>
      </c>
      <c r="AR746">
        <v>604</v>
      </c>
      <c r="AS746">
        <v>1337</v>
      </c>
      <c r="AT746" t="s">
        <v>103</v>
      </c>
      <c r="AU746" t="s">
        <v>97</v>
      </c>
      <c r="AV746" t="s">
        <v>105</v>
      </c>
      <c r="AW746" t="s">
        <v>106</v>
      </c>
      <c r="AX746">
        <v>1337</v>
      </c>
      <c r="AY746">
        <v>0</v>
      </c>
      <c r="AZ746">
        <v>0</v>
      </c>
      <c r="BA746">
        <v>1337</v>
      </c>
      <c r="BB746">
        <v>1</v>
      </c>
      <c r="BC746">
        <v>0</v>
      </c>
      <c r="BD746">
        <v>2</v>
      </c>
      <c r="BE746">
        <v>0</v>
      </c>
      <c r="BF746">
        <v>2</v>
      </c>
      <c r="BG746">
        <v>1</v>
      </c>
      <c r="BH746" t="s">
        <v>97</v>
      </c>
      <c r="BI746">
        <v>5</v>
      </c>
      <c r="BJ746" t="s">
        <v>107</v>
      </c>
      <c r="BK746">
        <v>1</v>
      </c>
      <c r="BL746" t="s">
        <v>98</v>
      </c>
      <c r="BM746" t="s">
        <v>108</v>
      </c>
      <c r="BN746">
        <v>1993</v>
      </c>
      <c r="BO746" t="s">
        <v>109</v>
      </c>
      <c r="BP746">
        <v>2</v>
      </c>
      <c r="BQ746">
        <v>462</v>
      </c>
      <c r="BR746" t="s">
        <v>98</v>
      </c>
      <c r="BS746" t="s">
        <v>98</v>
      </c>
      <c r="BT746" t="s">
        <v>105</v>
      </c>
      <c r="BU746">
        <v>96</v>
      </c>
      <c r="BV746">
        <v>0</v>
      </c>
      <c r="BW746">
        <v>70</v>
      </c>
      <c r="BX746">
        <v>168</v>
      </c>
      <c r="BY746">
        <v>0</v>
      </c>
      <c r="BZ746">
        <v>0</v>
      </c>
      <c r="CA746" t="s">
        <v>83</v>
      </c>
      <c r="CB746" t="s">
        <v>83</v>
      </c>
      <c r="CC746" t="s">
        <v>83</v>
      </c>
      <c r="CD746">
        <v>0</v>
      </c>
      <c r="CE746">
        <v>10</v>
      </c>
      <c r="CF746">
        <v>2008</v>
      </c>
      <c r="CG746" t="str">
        <f t="shared" si="83"/>
        <v>10/2008</v>
      </c>
      <c r="CH746" t="s">
        <v>110</v>
      </c>
      <c r="CI746" t="s">
        <v>111</v>
      </c>
      <c r="CJ746" s="1">
        <v>180000</v>
      </c>
    </row>
    <row r="747" spans="1:88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 t="str">
        <f t="shared" si="79"/>
        <v>70's</v>
      </c>
      <c r="V747">
        <v>1996</v>
      </c>
      <c r="W747">
        <f t="shared" si="77"/>
        <v>20</v>
      </c>
      <c r="X747" t="str">
        <f t="shared" si="78"/>
        <v>Y</v>
      </c>
      <c r="Y747" t="str">
        <f t="shared" si="80"/>
        <v>N</v>
      </c>
      <c r="Z747" t="str">
        <f t="shared" si="81"/>
        <v>N</v>
      </c>
      <c r="AA747" t="str">
        <f t="shared" si="82"/>
        <v>Y</v>
      </c>
      <c r="AB747" t="s">
        <v>152</v>
      </c>
      <c r="AC747" t="s">
        <v>94</v>
      </c>
      <c r="AD747" t="s">
        <v>95</v>
      </c>
      <c r="AE747" t="s">
        <v>95</v>
      </c>
      <c r="AF747" t="s">
        <v>96</v>
      </c>
      <c r="AG747">
        <v>289</v>
      </c>
      <c r="AH747" t="s">
        <v>104</v>
      </c>
      <c r="AI747" t="s">
        <v>97</v>
      </c>
      <c r="AJ747" t="s">
        <v>118</v>
      </c>
      <c r="AK747" t="s">
        <v>98</v>
      </c>
      <c r="AL747" t="s">
        <v>97</v>
      </c>
      <c r="AM747" t="s">
        <v>100</v>
      </c>
      <c r="AN747" t="s">
        <v>101</v>
      </c>
      <c r="AO747">
        <v>575</v>
      </c>
      <c r="AP747" t="s">
        <v>119</v>
      </c>
      <c r="AQ747">
        <v>80</v>
      </c>
      <c r="AR747">
        <v>487</v>
      </c>
      <c r="AS747">
        <v>1142</v>
      </c>
      <c r="AT747" t="s">
        <v>103</v>
      </c>
      <c r="AU747" t="s">
        <v>104</v>
      </c>
      <c r="AV747" t="s">
        <v>105</v>
      </c>
      <c r="AW747" t="s">
        <v>106</v>
      </c>
      <c r="AX747">
        <v>1175</v>
      </c>
      <c r="AY747">
        <v>1540</v>
      </c>
      <c r="AZ747">
        <v>0</v>
      </c>
      <c r="BA747">
        <v>2715</v>
      </c>
      <c r="BB747">
        <v>0</v>
      </c>
      <c r="BC747">
        <v>1</v>
      </c>
      <c r="BD747">
        <v>3</v>
      </c>
      <c r="BE747">
        <v>1</v>
      </c>
      <c r="BF747">
        <v>4</v>
      </c>
      <c r="BG747">
        <v>1</v>
      </c>
      <c r="BH747" t="s">
        <v>97</v>
      </c>
      <c r="BI747">
        <v>11</v>
      </c>
      <c r="BJ747" t="s">
        <v>107</v>
      </c>
      <c r="BK747">
        <v>2</v>
      </c>
      <c r="BL747" t="s">
        <v>98</v>
      </c>
      <c r="BM747" t="s">
        <v>156</v>
      </c>
      <c r="BN747">
        <v>1994</v>
      </c>
      <c r="BO747" t="s">
        <v>157</v>
      </c>
      <c r="BP747">
        <v>2</v>
      </c>
      <c r="BQ747">
        <v>831</v>
      </c>
      <c r="BR747" t="s">
        <v>98</v>
      </c>
      <c r="BS747" t="s">
        <v>98</v>
      </c>
      <c r="BT747" t="s">
        <v>105</v>
      </c>
      <c r="BU747">
        <v>0</v>
      </c>
      <c r="BV747">
        <v>204</v>
      </c>
      <c r="BW747">
        <v>0</v>
      </c>
      <c r="BX747">
        <v>0</v>
      </c>
      <c r="BY747">
        <v>0</v>
      </c>
      <c r="BZ747">
        <v>0</v>
      </c>
      <c r="CA747" t="s">
        <v>83</v>
      </c>
      <c r="CB747" t="s">
        <v>83</v>
      </c>
      <c r="CC747" t="s">
        <v>83</v>
      </c>
      <c r="CD747">
        <v>0</v>
      </c>
      <c r="CE747">
        <v>7</v>
      </c>
      <c r="CF747">
        <v>2008</v>
      </c>
      <c r="CG747" t="str">
        <f t="shared" si="83"/>
        <v>7/2008</v>
      </c>
      <c r="CH747" t="s">
        <v>110</v>
      </c>
      <c r="CI747" t="s">
        <v>111</v>
      </c>
      <c r="CJ747" s="1">
        <v>299800</v>
      </c>
    </row>
    <row r="748" spans="1:88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 t="str">
        <f t="shared" si="79"/>
        <v>2000's</v>
      </c>
      <c r="V748">
        <v>2000</v>
      </c>
      <c r="W748">
        <f t="shared" si="77"/>
        <v>0</v>
      </c>
      <c r="X748" t="str">
        <f t="shared" si="78"/>
        <v>N</v>
      </c>
      <c r="Y748" t="str">
        <f t="shared" si="80"/>
        <v>N</v>
      </c>
      <c r="Z748" t="str">
        <f t="shared" si="81"/>
        <v>Y</v>
      </c>
      <c r="AA748" t="str">
        <f t="shared" si="82"/>
        <v>Y</v>
      </c>
      <c r="AB748" t="s">
        <v>93</v>
      </c>
      <c r="AC748" t="s">
        <v>94</v>
      </c>
      <c r="AD748" t="s">
        <v>95</v>
      </c>
      <c r="AE748" t="s">
        <v>95</v>
      </c>
      <c r="AF748" t="s">
        <v>117</v>
      </c>
      <c r="AG748">
        <v>0</v>
      </c>
      <c r="AH748" t="s">
        <v>97</v>
      </c>
      <c r="AI748" t="s">
        <v>98</v>
      </c>
      <c r="AJ748" t="s">
        <v>99</v>
      </c>
      <c r="AK748" t="s">
        <v>97</v>
      </c>
      <c r="AL748" t="s">
        <v>98</v>
      </c>
      <c r="AM748" t="s">
        <v>100</v>
      </c>
      <c r="AN748" t="s">
        <v>101</v>
      </c>
      <c r="AO748">
        <v>300</v>
      </c>
      <c r="AP748" t="s">
        <v>102</v>
      </c>
      <c r="AQ748">
        <v>0</v>
      </c>
      <c r="AR748">
        <v>652</v>
      </c>
      <c r="AS748">
        <v>952</v>
      </c>
      <c r="AT748" t="s">
        <v>103</v>
      </c>
      <c r="AU748" t="s">
        <v>104</v>
      </c>
      <c r="AV748" t="s">
        <v>105</v>
      </c>
      <c r="AW748" t="s">
        <v>106</v>
      </c>
      <c r="AX748">
        <v>980</v>
      </c>
      <c r="AY748">
        <v>1276</v>
      </c>
      <c r="AZ748">
        <v>0</v>
      </c>
      <c r="BA748">
        <v>2256</v>
      </c>
      <c r="BB748">
        <v>0</v>
      </c>
      <c r="BC748">
        <v>0</v>
      </c>
      <c r="BD748">
        <v>2</v>
      </c>
      <c r="BE748">
        <v>1</v>
      </c>
      <c r="BF748">
        <v>4</v>
      </c>
      <c r="BG748">
        <v>1</v>
      </c>
      <c r="BH748" t="s">
        <v>97</v>
      </c>
      <c r="BI748">
        <v>8</v>
      </c>
      <c r="BJ748" t="s">
        <v>107</v>
      </c>
      <c r="BK748">
        <v>1</v>
      </c>
      <c r="BL748" t="s">
        <v>98</v>
      </c>
      <c r="BM748" t="s">
        <v>156</v>
      </c>
      <c r="BN748">
        <v>2000</v>
      </c>
      <c r="BO748" t="s">
        <v>157</v>
      </c>
      <c r="BP748">
        <v>2</v>
      </c>
      <c r="BQ748">
        <v>554</v>
      </c>
      <c r="BR748" t="s">
        <v>98</v>
      </c>
      <c r="BS748" t="s">
        <v>98</v>
      </c>
      <c r="BT748" t="s">
        <v>105</v>
      </c>
      <c r="BU748">
        <v>224</v>
      </c>
      <c r="BV748">
        <v>54</v>
      </c>
      <c r="BW748">
        <v>0</v>
      </c>
      <c r="BX748">
        <v>0</v>
      </c>
      <c r="BY748">
        <v>0</v>
      </c>
      <c r="BZ748">
        <v>0</v>
      </c>
      <c r="CA748" t="s">
        <v>83</v>
      </c>
      <c r="CB748" t="s">
        <v>83</v>
      </c>
      <c r="CC748" t="s">
        <v>83</v>
      </c>
      <c r="CD748">
        <v>0</v>
      </c>
      <c r="CE748">
        <v>4</v>
      </c>
      <c r="CF748">
        <v>2009</v>
      </c>
      <c r="CG748" t="str">
        <f t="shared" si="83"/>
        <v>4/2009</v>
      </c>
      <c r="CH748" t="s">
        <v>110</v>
      </c>
      <c r="CI748" t="s">
        <v>111</v>
      </c>
      <c r="CJ748" s="1">
        <v>236000</v>
      </c>
    </row>
    <row r="749" spans="1:88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 t="str">
        <f t="shared" si="79"/>
        <v>1880's</v>
      </c>
      <c r="V749">
        <v>2003</v>
      </c>
      <c r="W749">
        <f t="shared" si="77"/>
        <v>123</v>
      </c>
      <c r="X749" t="str">
        <f t="shared" si="78"/>
        <v>Y</v>
      </c>
      <c r="Y749" t="str">
        <f t="shared" si="80"/>
        <v>N</v>
      </c>
      <c r="Z749" t="str">
        <f t="shared" si="81"/>
        <v>Y</v>
      </c>
      <c r="AA749" t="str">
        <f t="shared" si="82"/>
        <v>Y</v>
      </c>
      <c r="AB749" t="s">
        <v>211</v>
      </c>
      <c r="AC749" t="s">
        <v>94</v>
      </c>
      <c r="AD749" t="s">
        <v>203</v>
      </c>
      <c r="AE749" t="s">
        <v>203</v>
      </c>
      <c r="AF749" t="s">
        <v>117</v>
      </c>
      <c r="AG749">
        <v>0</v>
      </c>
      <c r="AH749" t="s">
        <v>97</v>
      </c>
      <c r="AI749" t="s">
        <v>98</v>
      </c>
      <c r="AJ749" t="s">
        <v>137</v>
      </c>
      <c r="AK749" t="s">
        <v>98</v>
      </c>
      <c r="AL749" t="s">
        <v>147</v>
      </c>
      <c r="AM749" t="s">
        <v>100</v>
      </c>
      <c r="AN749" t="s">
        <v>102</v>
      </c>
      <c r="AO749">
        <v>0</v>
      </c>
      <c r="AP749" t="s">
        <v>102</v>
      </c>
      <c r="AQ749">
        <v>0</v>
      </c>
      <c r="AR749">
        <v>1240</v>
      </c>
      <c r="AS749">
        <v>1240</v>
      </c>
      <c r="AT749" t="s">
        <v>206</v>
      </c>
      <c r="AU749" t="s">
        <v>98</v>
      </c>
      <c r="AV749" t="s">
        <v>177</v>
      </c>
      <c r="AW749" t="s">
        <v>106</v>
      </c>
      <c r="AX749">
        <v>1320</v>
      </c>
      <c r="AY749">
        <v>1320</v>
      </c>
      <c r="AZ749">
        <v>0</v>
      </c>
      <c r="BA749">
        <v>2640</v>
      </c>
      <c r="BB749">
        <v>0</v>
      </c>
      <c r="BC749">
        <v>0</v>
      </c>
      <c r="BD749">
        <v>1</v>
      </c>
      <c r="BE749">
        <v>1</v>
      </c>
      <c r="BF749">
        <v>4</v>
      </c>
      <c r="BG749">
        <v>1</v>
      </c>
      <c r="BH749" t="s">
        <v>97</v>
      </c>
      <c r="BI749">
        <v>8</v>
      </c>
      <c r="BJ749" t="s">
        <v>107</v>
      </c>
      <c r="BK749">
        <v>1</v>
      </c>
      <c r="BL749" t="s">
        <v>97</v>
      </c>
      <c r="BM749" t="s">
        <v>127</v>
      </c>
      <c r="BN749">
        <v>1950</v>
      </c>
      <c r="BO749" t="s">
        <v>102</v>
      </c>
      <c r="BP749">
        <v>4</v>
      </c>
      <c r="BQ749">
        <v>864</v>
      </c>
      <c r="BR749" t="s">
        <v>98</v>
      </c>
      <c r="BS749" t="s">
        <v>98</v>
      </c>
      <c r="BT749" t="s">
        <v>177</v>
      </c>
      <c r="BU749">
        <v>181</v>
      </c>
      <c r="BV749">
        <v>0</v>
      </c>
      <c r="BW749">
        <v>386</v>
      </c>
      <c r="BX749">
        <v>0</v>
      </c>
      <c r="BY749">
        <v>0</v>
      </c>
      <c r="BZ749">
        <v>0</v>
      </c>
      <c r="CA749" t="s">
        <v>83</v>
      </c>
      <c r="CB749" t="s">
        <v>83</v>
      </c>
      <c r="CC749" t="s">
        <v>83</v>
      </c>
      <c r="CD749">
        <v>0</v>
      </c>
      <c r="CE749">
        <v>5</v>
      </c>
      <c r="CF749">
        <v>2009</v>
      </c>
      <c r="CG749" t="str">
        <f t="shared" si="83"/>
        <v>5/2009</v>
      </c>
      <c r="CH749" t="s">
        <v>110</v>
      </c>
      <c r="CI749" t="s">
        <v>111</v>
      </c>
      <c r="CJ749" s="1">
        <v>265979</v>
      </c>
    </row>
    <row r="750" spans="1:88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 t="str">
        <f t="shared" si="79"/>
        <v>90's</v>
      </c>
      <c r="V750">
        <v>1996</v>
      </c>
      <c r="W750">
        <f t="shared" si="77"/>
        <v>0</v>
      </c>
      <c r="X750" t="str">
        <f t="shared" si="78"/>
        <v>N</v>
      </c>
      <c r="Y750" t="str">
        <f t="shared" si="80"/>
        <v>N</v>
      </c>
      <c r="Z750" t="str">
        <f t="shared" si="81"/>
        <v>N</v>
      </c>
      <c r="AA750" t="str">
        <f t="shared" si="82"/>
        <v>Y</v>
      </c>
      <c r="AB750" t="s">
        <v>152</v>
      </c>
      <c r="AC750" t="s">
        <v>94</v>
      </c>
      <c r="AD750" t="s">
        <v>95</v>
      </c>
      <c r="AE750" t="s">
        <v>95</v>
      </c>
      <c r="AF750" t="s">
        <v>96</v>
      </c>
      <c r="AG750">
        <v>338</v>
      </c>
      <c r="AH750" t="s">
        <v>97</v>
      </c>
      <c r="AI750" t="s">
        <v>98</v>
      </c>
      <c r="AJ750" t="s">
        <v>99</v>
      </c>
      <c r="AK750" t="s">
        <v>97</v>
      </c>
      <c r="AL750" t="s">
        <v>98</v>
      </c>
      <c r="AM750" t="s">
        <v>100</v>
      </c>
      <c r="AN750" t="s">
        <v>101</v>
      </c>
      <c r="AO750">
        <v>919</v>
      </c>
      <c r="AP750" t="s">
        <v>102</v>
      </c>
      <c r="AQ750">
        <v>0</v>
      </c>
      <c r="AR750">
        <v>801</v>
      </c>
      <c r="AS750">
        <v>1720</v>
      </c>
      <c r="AT750" t="s">
        <v>103</v>
      </c>
      <c r="AU750" t="s">
        <v>104</v>
      </c>
      <c r="AV750" t="s">
        <v>105</v>
      </c>
      <c r="AW750" t="s">
        <v>106</v>
      </c>
      <c r="AX750">
        <v>1720</v>
      </c>
      <c r="AY750">
        <v>0</v>
      </c>
      <c r="AZ750">
        <v>0</v>
      </c>
      <c r="BA750">
        <v>1720</v>
      </c>
      <c r="BB750">
        <v>1</v>
      </c>
      <c r="BC750">
        <v>0</v>
      </c>
      <c r="BD750">
        <v>2</v>
      </c>
      <c r="BE750">
        <v>0</v>
      </c>
      <c r="BF750">
        <v>3</v>
      </c>
      <c r="BG750">
        <v>1</v>
      </c>
      <c r="BH750" t="s">
        <v>97</v>
      </c>
      <c r="BI750">
        <v>7</v>
      </c>
      <c r="BJ750" t="s">
        <v>107</v>
      </c>
      <c r="BK750">
        <v>1</v>
      </c>
      <c r="BL750" t="s">
        <v>98</v>
      </c>
      <c r="BM750" t="s">
        <v>108</v>
      </c>
      <c r="BN750">
        <v>1996</v>
      </c>
      <c r="BO750" t="s">
        <v>157</v>
      </c>
      <c r="BP750">
        <v>2</v>
      </c>
      <c r="BQ750">
        <v>527</v>
      </c>
      <c r="BR750" t="s">
        <v>98</v>
      </c>
      <c r="BS750" t="s">
        <v>98</v>
      </c>
      <c r="BT750" t="s">
        <v>105</v>
      </c>
      <c r="BU750">
        <v>240</v>
      </c>
      <c r="BV750">
        <v>56</v>
      </c>
      <c r="BW750">
        <v>154</v>
      </c>
      <c r="BX750">
        <v>0</v>
      </c>
      <c r="BY750">
        <v>0</v>
      </c>
      <c r="BZ750">
        <v>0</v>
      </c>
      <c r="CA750" t="s">
        <v>83</v>
      </c>
      <c r="CB750" t="s">
        <v>83</v>
      </c>
      <c r="CC750" t="s">
        <v>83</v>
      </c>
      <c r="CD750">
        <v>0</v>
      </c>
      <c r="CE750">
        <v>3</v>
      </c>
      <c r="CF750">
        <v>2010</v>
      </c>
      <c r="CG750" t="str">
        <f t="shared" si="83"/>
        <v>3/2010</v>
      </c>
      <c r="CH750" t="s">
        <v>110</v>
      </c>
      <c r="CI750" t="s">
        <v>111</v>
      </c>
      <c r="CJ750" s="1">
        <v>260400</v>
      </c>
    </row>
    <row r="751" spans="1:88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 t="str">
        <f t="shared" si="79"/>
        <v>40's</v>
      </c>
      <c r="V751">
        <v>1950</v>
      </c>
      <c r="W751">
        <f t="shared" si="77"/>
        <v>5</v>
      </c>
      <c r="X751" t="str">
        <f t="shared" si="78"/>
        <v>Y</v>
      </c>
      <c r="Y751" t="str">
        <f t="shared" si="80"/>
        <v>N</v>
      </c>
      <c r="Z751" t="str">
        <f t="shared" si="81"/>
        <v>N</v>
      </c>
      <c r="AA751" t="str">
        <f t="shared" si="82"/>
        <v>N</v>
      </c>
      <c r="AB751" t="s">
        <v>93</v>
      </c>
      <c r="AC751" t="s">
        <v>94</v>
      </c>
      <c r="AD751" t="s">
        <v>155</v>
      </c>
      <c r="AE751" t="s">
        <v>125</v>
      </c>
      <c r="AF751" t="s">
        <v>117</v>
      </c>
      <c r="AG751">
        <v>0</v>
      </c>
      <c r="AH751" t="s">
        <v>98</v>
      </c>
      <c r="AI751" t="s">
        <v>98</v>
      </c>
      <c r="AJ751" t="s">
        <v>168</v>
      </c>
      <c r="AK751" t="s">
        <v>83</v>
      </c>
      <c r="AL751" t="s">
        <v>83</v>
      </c>
      <c r="AM751" t="s">
        <v>83</v>
      </c>
      <c r="AN751" t="s">
        <v>83</v>
      </c>
      <c r="AO751">
        <v>0</v>
      </c>
      <c r="AP751" t="s">
        <v>83</v>
      </c>
      <c r="AQ751">
        <v>0</v>
      </c>
      <c r="AR751">
        <v>0</v>
      </c>
      <c r="AS751">
        <v>0</v>
      </c>
      <c r="AT751" t="s">
        <v>240</v>
      </c>
      <c r="AU751" t="s">
        <v>98</v>
      </c>
      <c r="AV751" t="s">
        <v>177</v>
      </c>
      <c r="AW751" t="s">
        <v>145</v>
      </c>
      <c r="AX751">
        <v>1088</v>
      </c>
      <c r="AY751">
        <v>441</v>
      </c>
      <c r="AZ751">
        <v>0</v>
      </c>
      <c r="BA751">
        <v>1529</v>
      </c>
      <c r="BB751">
        <v>0</v>
      </c>
      <c r="BC751">
        <v>0</v>
      </c>
      <c r="BD751">
        <v>2</v>
      </c>
      <c r="BE751">
        <v>0</v>
      </c>
      <c r="BF751">
        <v>4</v>
      </c>
      <c r="BG751">
        <v>1</v>
      </c>
      <c r="BH751" t="s">
        <v>98</v>
      </c>
      <c r="BI751">
        <v>9</v>
      </c>
      <c r="BJ751" t="s">
        <v>194</v>
      </c>
      <c r="BK751">
        <v>0</v>
      </c>
      <c r="BL751" t="s">
        <v>83</v>
      </c>
      <c r="BM751" t="s">
        <v>127</v>
      </c>
      <c r="BN751">
        <v>1945</v>
      </c>
      <c r="BO751" t="s">
        <v>102</v>
      </c>
      <c r="BP751">
        <v>1</v>
      </c>
      <c r="BQ751">
        <v>240</v>
      </c>
      <c r="BR751" t="s">
        <v>98</v>
      </c>
      <c r="BS751" t="s">
        <v>98</v>
      </c>
      <c r="BT751" t="s">
        <v>177</v>
      </c>
      <c r="BU751">
        <v>92</v>
      </c>
      <c r="BV751">
        <v>0</v>
      </c>
      <c r="BW751">
        <v>185</v>
      </c>
      <c r="BX751">
        <v>0</v>
      </c>
      <c r="BY751">
        <v>0</v>
      </c>
      <c r="BZ751">
        <v>0</v>
      </c>
      <c r="CA751" t="s">
        <v>83</v>
      </c>
      <c r="CB751" t="s">
        <v>83</v>
      </c>
      <c r="CC751" t="s">
        <v>83</v>
      </c>
      <c r="CD751">
        <v>0</v>
      </c>
      <c r="CE751">
        <v>4</v>
      </c>
      <c r="CF751">
        <v>2009</v>
      </c>
      <c r="CG751" t="str">
        <f t="shared" si="83"/>
        <v>4/2009</v>
      </c>
      <c r="CH751" t="s">
        <v>110</v>
      </c>
      <c r="CI751" t="s">
        <v>111</v>
      </c>
      <c r="CJ751" s="1">
        <v>98000</v>
      </c>
    </row>
    <row r="752" spans="1:88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 t="str">
        <f t="shared" si="79"/>
        <v>1900's</v>
      </c>
      <c r="V752">
        <v>2004</v>
      </c>
      <c r="W752">
        <f t="shared" si="77"/>
        <v>94</v>
      </c>
      <c r="X752" t="str">
        <f t="shared" si="78"/>
        <v>Y</v>
      </c>
      <c r="Y752" t="str">
        <f t="shared" si="80"/>
        <v>N</v>
      </c>
      <c r="Z752" t="str">
        <f t="shared" si="81"/>
        <v>Y</v>
      </c>
      <c r="AA752" t="str">
        <f t="shared" si="82"/>
        <v>Y</v>
      </c>
      <c r="AB752" t="s">
        <v>93</v>
      </c>
      <c r="AC752" t="s">
        <v>94</v>
      </c>
      <c r="AD752" t="s">
        <v>124</v>
      </c>
      <c r="AE752" t="s">
        <v>124</v>
      </c>
      <c r="AF752" t="s">
        <v>117</v>
      </c>
      <c r="AG752">
        <v>0</v>
      </c>
      <c r="AH752" t="s">
        <v>98</v>
      </c>
      <c r="AI752" t="s">
        <v>98</v>
      </c>
      <c r="AJ752" t="s">
        <v>126</v>
      </c>
      <c r="AK752" t="s">
        <v>98</v>
      </c>
      <c r="AL752" t="s">
        <v>147</v>
      </c>
      <c r="AM752" t="s">
        <v>100</v>
      </c>
      <c r="AN752" t="s">
        <v>102</v>
      </c>
      <c r="AO752">
        <v>0</v>
      </c>
      <c r="AP752" t="s">
        <v>102</v>
      </c>
      <c r="AQ752">
        <v>0</v>
      </c>
      <c r="AR752">
        <v>576</v>
      </c>
      <c r="AS752">
        <v>576</v>
      </c>
      <c r="AT752" t="s">
        <v>103</v>
      </c>
      <c r="AU752" t="s">
        <v>97</v>
      </c>
      <c r="AV752" t="s">
        <v>105</v>
      </c>
      <c r="AW752" t="s">
        <v>106</v>
      </c>
      <c r="AX752">
        <v>792</v>
      </c>
      <c r="AY752">
        <v>348</v>
      </c>
      <c r="AZ752">
        <v>0</v>
      </c>
      <c r="BA752">
        <v>1140</v>
      </c>
      <c r="BB752">
        <v>0</v>
      </c>
      <c r="BC752">
        <v>0</v>
      </c>
      <c r="BD752">
        <v>1</v>
      </c>
      <c r="BE752">
        <v>0</v>
      </c>
      <c r="BF752">
        <v>3</v>
      </c>
      <c r="BG752">
        <v>1</v>
      </c>
      <c r="BH752" t="s">
        <v>98</v>
      </c>
      <c r="BI752">
        <v>7</v>
      </c>
      <c r="BJ752" t="s">
        <v>224</v>
      </c>
      <c r="BK752">
        <v>0</v>
      </c>
      <c r="BL752" t="s">
        <v>83</v>
      </c>
      <c r="BM752" t="s">
        <v>83</v>
      </c>
      <c r="BN752" t="s">
        <v>83</v>
      </c>
      <c r="BO752" t="s">
        <v>83</v>
      </c>
      <c r="BP752">
        <v>0</v>
      </c>
      <c r="BQ752">
        <v>0</v>
      </c>
      <c r="BR752" t="s">
        <v>83</v>
      </c>
      <c r="BS752" t="s">
        <v>83</v>
      </c>
      <c r="BT752" t="s">
        <v>177</v>
      </c>
      <c r="BU752">
        <v>0</v>
      </c>
      <c r="BV752">
        <v>160</v>
      </c>
      <c r="BW752">
        <v>0</v>
      </c>
      <c r="BX752">
        <v>0</v>
      </c>
      <c r="BY752">
        <v>0</v>
      </c>
      <c r="BZ752">
        <v>0</v>
      </c>
      <c r="CA752" t="s">
        <v>83</v>
      </c>
      <c r="CB752" t="s">
        <v>83</v>
      </c>
      <c r="CC752" t="s">
        <v>83</v>
      </c>
      <c r="CD752">
        <v>0</v>
      </c>
      <c r="CE752">
        <v>6</v>
      </c>
      <c r="CF752">
        <v>2010</v>
      </c>
      <c r="CG752" t="str">
        <f t="shared" si="83"/>
        <v>6/2010</v>
      </c>
      <c r="CH752" t="s">
        <v>110</v>
      </c>
      <c r="CI752" t="s">
        <v>111</v>
      </c>
      <c r="CJ752" s="1">
        <v>96500</v>
      </c>
    </row>
    <row r="753" spans="1:88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 t="str">
        <f t="shared" si="79"/>
        <v>2000's</v>
      </c>
      <c r="V753">
        <v>2003</v>
      </c>
      <c r="W753">
        <f t="shared" si="77"/>
        <v>0</v>
      </c>
      <c r="X753" t="str">
        <f t="shared" si="78"/>
        <v>N</v>
      </c>
      <c r="Y753" t="str">
        <f t="shared" si="80"/>
        <v>N</v>
      </c>
      <c r="Z753" t="str">
        <f t="shared" si="81"/>
        <v>Y</v>
      </c>
      <c r="AA753" t="str">
        <f t="shared" si="82"/>
        <v>Y</v>
      </c>
      <c r="AB753" t="s">
        <v>93</v>
      </c>
      <c r="AC753" t="s">
        <v>94</v>
      </c>
      <c r="AD753" t="s">
        <v>95</v>
      </c>
      <c r="AE753" t="s">
        <v>95</v>
      </c>
      <c r="AF753" t="s">
        <v>117</v>
      </c>
      <c r="AG753">
        <v>0</v>
      </c>
      <c r="AH753" t="s">
        <v>97</v>
      </c>
      <c r="AI753" t="s">
        <v>98</v>
      </c>
      <c r="AJ753" t="s">
        <v>99</v>
      </c>
      <c r="AK753" t="s">
        <v>97</v>
      </c>
      <c r="AL753" t="s">
        <v>98</v>
      </c>
      <c r="AM753" t="s">
        <v>100</v>
      </c>
      <c r="AN753" t="s">
        <v>102</v>
      </c>
      <c r="AO753">
        <v>0</v>
      </c>
      <c r="AP753" t="s">
        <v>102</v>
      </c>
      <c r="AQ753">
        <v>0</v>
      </c>
      <c r="AR753">
        <v>660</v>
      </c>
      <c r="AS753">
        <v>660</v>
      </c>
      <c r="AT753" t="s">
        <v>103</v>
      </c>
      <c r="AU753" t="s">
        <v>104</v>
      </c>
      <c r="AV753" t="s">
        <v>105</v>
      </c>
      <c r="AW753" t="s">
        <v>106</v>
      </c>
      <c r="AX753">
        <v>660</v>
      </c>
      <c r="AY753">
        <v>660</v>
      </c>
      <c r="AZ753">
        <v>0</v>
      </c>
      <c r="BA753">
        <v>1320</v>
      </c>
      <c r="BB753">
        <v>0</v>
      </c>
      <c r="BC753">
        <v>0</v>
      </c>
      <c r="BD753">
        <v>2</v>
      </c>
      <c r="BE753">
        <v>1</v>
      </c>
      <c r="BF753">
        <v>3</v>
      </c>
      <c r="BG753">
        <v>1</v>
      </c>
      <c r="BH753" t="s">
        <v>97</v>
      </c>
      <c r="BI753">
        <v>6</v>
      </c>
      <c r="BJ753" t="s">
        <v>107</v>
      </c>
      <c r="BK753">
        <v>0</v>
      </c>
      <c r="BL753" t="s">
        <v>83</v>
      </c>
      <c r="BM753" t="s">
        <v>108</v>
      </c>
      <c r="BN753">
        <v>2003</v>
      </c>
      <c r="BO753" t="s">
        <v>157</v>
      </c>
      <c r="BP753">
        <v>2</v>
      </c>
      <c r="BQ753">
        <v>400</v>
      </c>
      <c r="BR753" t="s">
        <v>98</v>
      </c>
      <c r="BS753" t="s">
        <v>98</v>
      </c>
      <c r="BT753" t="s">
        <v>105</v>
      </c>
      <c r="BU753">
        <v>0</v>
      </c>
      <c r="BV753">
        <v>48</v>
      </c>
      <c r="BW753">
        <v>0</v>
      </c>
      <c r="BX753">
        <v>0</v>
      </c>
      <c r="BY753">
        <v>0</v>
      </c>
      <c r="BZ753">
        <v>0</v>
      </c>
      <c r="CA753" t="s">
        <v>83</v>
      </c>
      <c r="CB753" t="s">
        <v>83</v>
      </c>
      <c r="CC753" t="s">
        <v>83</v>
      </c>
      <c r="CD753">
        <v>0</v>
      </c>
      <c r="CE753">
        <v>8</v>
      </c>
      <c r="CF753">
        <v>2007</v>
      </c>
      <c r="CG753" t="str">
        <f t="shared" si="83"/>
        <v>8/2007</v>
      </c>
      <c r="CH753" t="s">
        <v>110</v>
      </c>
      <c r="CI753" t="s">
        <v>111</v>
      </c>
      <c r="CJ753" s="1">
        <v>162000</v>
      </c>
    </row>
    <row r="754" spans="1:88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 t="str">
        <f t="shared" si="79"/>
        <v>90's</v>
      </c>
      <c r="V754">
        <v>1997</v>
      </c>
      <c r="W754">
        <f t="shared" si="77"/>
        <v>0</v>
      </c>
      <c r="X754" t="str">
        <f t="shared" si="78"/>
        <v>N</v>
      </c>
      <c r="Y754" t="str">
        <f t="shared" si="80"/>
        <v>N</v>
      </c>
      <c r="Z754" t="str">
        <f t="shared" si="81"/>
        <v>N</v>
      </c>
      <c r="AA754" t="str">
        <f t="shared" si="82"/>
        <v>Y</v>
      </c>
      <c r="AB754" t="s">
        <v>93</v>
      </c>
      <c r="AC754" t="s">
        <v>94</v>
      </c>
      <c r="AD754" t="s">
        <v>95</v>
      </c>
      <c r="AE754" t="s">
        <v>95</v>
      </c>
      <c r="AF754" t="s">
        <v>117</v>
      </c>
      <c r="AG754">
        <v>0</v>
      </c>
      <c r="AH754" t="s">
        <v>98</v>
      </c>
      <c r="AI754" t="s">
        <v>97</v>
      </c>
      <c r="AJ754" t="s">
        <v>99</v>
      </c>
      <c r="AK754" t="s">
        <v>97</v>
      </c>
      <c r="AL754" t="s">
        <v>98</v>
      </c>
      <c r="AM754" t="s">
        <v>97</v>
      </c>
      <c r="AN754" t="s">
        <v>101</v>
      </c>
      <c r="AO754">
        <v>1200</v>
      </c>
      <c r="AP754" t="s">
        <v>102</v>
      </c>
      <c r="AQ754">
        <v>0</v>
      </c>
      <c r="AR754">
        <v>279</v>
      </c>
      <c r="AS754">
        <v>1479</v>
      </c>
      <c r="AT754" t="s">
        <v>103</v>
      </c>
      <c r="AU754" t="s">
        <v>104</v>
      </c>
      <c r="AV754" t="s">
        <v>105</v>
      </c>
      <c r="AW754" t="s">
        <v>106</v>
      </c>
      <c r="AX754">
        <v>1494</v>
      </c>
      <c r="AY754">
        <v>0</v>
      </c>
      <c r="AZ754">
        <v>0</v>
      </c>
      <c r="BA754">
        <v>1494</v>
      </c>
      <c r="BB754">
        <v>1</v>
      </c>
      <c r="BC754">
        <v>0</v>
      </c>
      <c r="BD754">
        <v>2</v>
      </c>
      <c r="BE754">
        <v>0</v>
      </c>
      <c r="BF754">
        <v>3</v>
      </c>
      <c r="BG754">
        <v>1</v>
      </c>
      <c r="BH754" t="s">
        <v>97</v>
      </c>
      <c r="BI754">
        <v>6</v>
      </c>
      <c r="BJ754" t="s">
        <v>107</v>
      </c>
      <c r="BK754">
        <v>0</v>
      </c>
      <c r="BL754" t="s">
        <v>83</v>
      </c>
      <c r="BM754" t="s">
        <v>108</v>
      </c>
      <c r="BN754">
        <v>1997</v>
      </c>
      <c r="BO754" t="s">
        <v>109</v>
      </c>
      <c r="BP754">
        <v>2</v>
      </c>
      <c r="BQ754">
        <v>576</v>
      </c>
      <c r="BR754" t="s">
        <v>98</v>
      </c>
      <c r="BS754" t="s">
        <v>98</v>
      </c>
      <c r="BT754" t="s">
        <v>105</v>
      </c>
      <c r="BU754">
        <v>168</v>
      </c>
      <c r="BV754">
        <v>27</v>
      </c>
      <c r="BW754">
        <v>0</v>
      </c>
      <c r="BX754">
        <v>0</v>
      </c>
      <c r="BY754">
        <v>0</v>
      </c>
      <c r="BZ754">
        <v>0</v>
      </c>
      <c r="CA754" t="s">
        <v>83</v>
      </c>
      <c r="CB754" t="s">
        <v>83</v>
      </c>
      <c r="CC754" t="s">
        <v>83</v>
      </c>
      <c r="CD754">
        <v>0</v>
      </c>
      <c r="CE754">
        <v>7</v>
      </c>
      <c r="CF754">
        <v>2006</v>
      </c>
      <c r="CG754" t="str">
        <f t="shared" si="83"/>
        <v>7/2006</v>
      </c>
      <c r="CH754" t="s">
        <v>110</v>
      </c>
      <c r="CI754" t="s">
        <v>111</v>
      </c>
      <c r="CJ754" s="1">
        <v>217000</v>
      </c>
    </row>
    <row r="755" spans="1:88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 t="str">
        <f t="shared" si="79"/>
        <v>2000's</v>
      </c>
      <c r="V755">
        <v>2005</v>
      </c>
      <c r="W755">
        <f t="shared" si="77"/>
        <v>0</v>
      </c>
      <c r="X755" t="str">
        <f t="shared" si="78"/>
        <v>N</v>
      </c>
      <c r="Y755" t="str">
        <f t="shared" si="80"/>
        <v>Y</v>
      </c>
      <c r="Z755" t="str">
        <f t="shared" si="81"/>
        <v>Y</v>
      </c>
      <c r="AA755" t="str">
        <f t="shared" si="82"/>
        <v>Y</v>
      </c>
      <c r="AB755" t="s">
        <v>93</v>
      </c>
      <c r="AC755" t="s">
        <v>94</v>
      </c>
      <c r="AD755" t="s">
        <v>95</v>
      </c>
      <c r="AE755" t="s">
        <v>95</v>
      </c>
      <c r="AF755" t="s">
        <v>96</v>
      </c>
      <c r="AG755">
        <v>178</v>
      </c>
      <c r="AH755" t="s">
        <v>97</v>
      </c>
      <c r="AI755" t="s">
        <v>98</v>
      </c>
      <c r="AJ755" t="s">
        <v>99</v>
      </c>
      <c r="AK755" t="s">
        <v>97</v>
      </c>
      <c r="AL755" t="s">
        <v>98</v>
      </c>
      <c r="AM755" t="s">
        <v>121</v>
      </c>
      <c r="AN755" t="s">
        <v>102</v>
      </c>
      <c r="AO755">
        <v>0</v>
      </c>
      <c r="AP755" t="s">
        <v>102</v>
      </c>
      <c r="AQ755">
        <v>0</v>
      </c>
      <c r="AR755">
        <v>1030</v>
      </c>
      <c r="AS755">
        <v>1030</v>
      </c>
      <c r="AT755" t="s">
        <v>103</v>
      </c>
      <c r="AU755" t="s">
        <v>97</v>
      </c>
      <c r="AV755" t="s">
        <v>105</v>
      </c>
      <c r="AW755" t="s">
        <v>106</v>
      </c>
      <c r="AX755">
        <v>1038</v>
      </c>
      <c r="AY755">
        <v>1060</v>
      </c>
      <c r="AZ755">
        <v>0</v>
      </c>
      <c r="BA755">
        <v>2098</v>
      </c>
      <c r="BB755">
        <v>0</v>
      </c>
      <c r="BC755">
        <v>0</v>
      </c>
      <c r="BD755">
        <v>2</v>
      </c>
      <c r="BE755">
        <v>1</v>
      </c>
      <c r="BF755">
        <v>3</v>
      </c>
      <c r="BG755">
        <v>1</v>
      </c>
      <c r="BH755" t="s">
        <v>104</v>
      </c>
      <c r="BI755">
        <v>8</v>
      </c>
      <c r="BJ755" t="s">
        <v>107</v>
      </c>
      <c r="BK755">
        <v>1</v>
      </c>
      <c r="BL755" t="s">
        <v>97</v>
      </c>
      <c r="BM755" t="s">
        <v>108</v>
      </c>
      <c r="BN755">
        <v>2005</v>
      </c>
      <c r="BO755" t="s">
        <v>109</v>
      </c>
      <c r="BP755">
        <v>3</v>
      </c>
      <c r="BQ755">
        <v>878</v>
      </c>
      <c r="BR755" t="s">
        <v>98</v>
      </c>
      <c r="BS755" t="s">
        <v>98</v>
      </c>
      <c r="BT755" t="s">
        <v>105</v>
      </c>
      <c r="BU755">
        <v>192</v>
      </c>
      <c r="BV755">
        <v>52</v>
      </c>
      <c r="BW755">
        <v>0</v>
      </c>
      <c r="BX755">
        <v>0</v>
      </c>
      <c r="BY755">
        <v>0</v>
      </c>
      <c r="BZ755">
        <v>0</v>
      </c>
      <c r="CA755" t="s">
        <v>83</v>
      </c>
      <c r="CB755" t="s">
        <v>83</v>
      </c>
      <c r="CC755" t="s">
        <v>83</v>
      </c>
      <c r="CD755">
        <v>0</v>
      </c>
      <c r="CE755">
        <v>3</v>
      </c>
      <c r="CF755">
        <v>2006</v>
      </c>
      <c r="CG755" t="str">
        <f t="shared" si="83"/>
        <v>3/2006</v>
      </c>
      <c r="CH755" t="s">
        <v>110</v>
      </c>
      <c r="CI755" t="s">
        <v>111</v>
      </c>
      <c r="CJ755" s="1">
        <v>275500</v>
      </c>
    </row>
    <row r="756" spans="1:88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 t="str">
        <f t="shared" si="79"/>
        <v>60's</v>
      </c>
      <c r="V756">
        <v>2005</v>
      </c>
      <c r="W756">
        <f t="shared" si="77"/>
        <v>36</v>
      </c>
      <c r="X756" t="str">
        <f t="shared" si="78"/>
        <v>Y</v>
      </c>
      <c r="Y756" t="str">
        <f t="shared" si="80"/>
        <v>Y</v>
      </c>
      <c r="Z756" t="str">
        <f t="shared" si="81"/>
        <v>Y</v>
      </c>
      <c r="AA756" t="str">
        <f t="shared" si="82"/>
        <v>Y</v>
      </c>
      <c r="AB756" t="s">
        <v>93</v>
      </c>
      <c r="AC756" t="s">
        <v>94</v>
      </c>
      <c r="AD756" t="s">
        <v>161</v>
      </c>
      <c r="AE756" t="s">
        <v>161</v>
      </c>
      <c r="AF756" t="s">
        <v>117</v>
      </c>
      <c r="AG756">
        <v>0</v>
      </c>
      <c r="AH756" t="s">
        <v>98</v>
      </c>
      <c r="AI756" t="s">
        <v>98</v>
      </c>
      <c r="AJ756" t="s">
        <v>118</v>
      </c>
      <c r="AK756" t="s">
        <v>98</v>
      </c>
      <c r="AL756" t="s">
        <v>98</v>
      </c>
      <c r="AM756" t="s">
        <v>100</v>
      </c>
      <c r="AN756" t="s">
        <v>101</v>
      </c>
      <c r="AO756">
        <v>439</v>
      </c>
      <c r="AP756" t="s">
        <v>172</v>
      </c>
      <c r="AQ756">
        <v>472</v>
      </c>
      <c r="AR756">
        <v>115</v>
      </c>
      <c r="AS756">
        <v>1026</v>
      </c>
      <c r="AT756" t="s">
        <v>103</v>
      </c>
      <c r="AU756" t="s">
        <v>97</v>
      </c>
      <c r="AV756" t="s">
        <v>105</v>
      </c>
      <c r="AW756" t="s">
        <v>106</v>
      </c>
      <c r="AX756">
        <v>1026</v>
      </c>
      <c r="AY756">
        <v>0</v>
      </c>
      <c r="AZ756">
        <v>0</v>
      </c>
      <c r="BA756">
        <v>1026</v>
      </c>
      <c r="BB756">
        <v>1</v>
      </c>
      <c r="BC756">
        <v>0</v>
      </c>
      <c r="BD756">
        <v>1</v>
      </c>
      <c r="BE756">
        <v>0</v>
      </c>
      <c r="BF756">
        <v>3</v>
      </c>
      <c r="BG756">
        <v>1</v>
      </c>
      <c r="BH756" t="s">
        <v>97</v>
      </c>
      <c r="BI756">
        <v>5</v>
      </c>
      <c r="BJ756" t="s">
        <v>107</v>
      </c>
      <c r="BK756">
        <v>0</v>
      </c>
      <c r="BL756" t="s">
        <v>83</v>
      </c>
      <c r="BM756" t="s">
        <v>127</v>
      </c>
      <c r="BN756">
        <v>1969</v>
      </c>
      <c r="BO756" t="s">
        <v>109</v>
      </c>
      <c r="BP756">
        <v>2</v>
      </c>
      <c r="BQ756">
        <v>440</v>
      </c>
      <c r="BR756" t="s">
        <v>98</v>
      </c>
      <c r="BS756" t="s">
        <v>98</v>
      </c>
      <c r="BT756" t="s">
        <v>105</v>
      </c>
      <c r="BU756">
        <v>171</v>
      </c>
      <c r="BV756">
        <v>48</v>
      </c>
      <c r="BW756">
        <v>0</v>
      </c>
      <c r="BX756">
        <v>0</v>
      </c>
      <c r="BY756">
        <v>0</v>
      </c>
      <c r="BZ756">
        <v>0</v>
      </c>
      <c r="CA756" t="s">
        <v>83</v>
      </c>
      <c r="CB756" t="s">
        <v>83</v>
      </c>
      <c r="CC756" t="s">
        <v>83</v>
      </c>
      <c r="CD756">
        <v>0</v>
      </c>
      <c r="CE756">
        <v>7</v>
      </c>
      <c r="CF756">
        <v>2009</v>
      </c>
      <c r="CG756" t="str">
        <f t="shared" si="83"/>
        <v>7/2009</v>
      </c>
      <c r="CH756" t="s">
        <v>110</v>
      </c>
      <c r="CI756" t="s">
        <v>111</v>
      </c>
      <c r="CJ756" s="1">
        <v>156000</v>
      </c>
    </row>
    <row r="757" spans="1:88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 t="str">
        <f t="shared" si="79"/>
        <v>90's</v>
      </c>
      <c r="V757">
        <v>1999</v>
      </c>
      <c r="W757">
        <f t="shared" si="77"/>
        <v>0</v>
      </c>
      <c r="X757" t="str">
        <f t="shared" si="78"/>
        <v>N</v>
      </c>
      <c r="Y757" t="str">
        <f t="shared" si="80"/>
        <v>N</v>
      </c>
      <c r="Z757" t="str">
        <f t="shared" si="81"/>
        <v>N</v>
      </c>
      <c r="AA757" t="str">
        <f t="shared" si="82"/>
        <v>Y</v>
      </c>
      <c r="AB757" t="s">
        <v>93</v>
      </c>
      <c r="AC757" t="s">
        <v>94</v>
      </c>
      <c r="AD757" t="s">
        <v>116</v>
      </c>
      <c r="AE757" t="s">
        <v>116</v>
      </c>
      <c r="AF757" t="s">
        <v>96</v>
      </c>
      <c r="AG757">
        <v>894</v>
      </c>
      <c r="AH757" t="s">
        <v>98</v>
      </c>
      <c r="AI757" t="s">
        <v>98</v>
      </c>
      <c r="AJ757" t="s">
        <v>99</v>
      </c>
      <c r="AK757" t="s">
        <v>97</v>
      </c>
      <c r="AL757" t="s">
        <v>98</v>
      </c>
      <c r="AM757" t="s">
        <v>100</v>
      </c>
      <c r="AN757" t="s">
        <v>101</v>
      </c>
      <c r="AO757">
        <v>381</v>
      </c>
      <c r="AP757" t="s">
        <v>102</v>
      </c>
      <c r="AQ757">
        <v>0</v>
      </c>
      <c r="AR757">
        <v>348</v>
      </c>
      <c r="AS757">
        <v>729</v>
      </c>
      <c r="AT757" t="s">
        <v>103</v>
      </c>
      <c r="AU757" t="s">
        <v>97</v>
      </c>
      <c r="AV757" t="s">
        <v>105</v>
      </c>
      <c r="AW757" t="s">
        <v>106</v>
      </c>
      <c r="AX757">
        <v>742</v>
      </c>
      <c r="AY757">
        <v>729</v>
      </c>
      <c r="AZ757">
        <v>0</v>
      </c>
      <c r="BA757">
        <v>1471</v>
      </c>
      <c r="BB757">
        <v>0</v>
      </c>
      <c r="BC757">
        <v>0</v>
      </c>
      <c r="BD757">
        <v>2</v>
      </c>
      <c r="BE757">
        <v>1</v>
      </c>
      <c r="BF757">
        <v>3</v>
      </c>
      <c r="BG757">
        <v>1</v>
      </c>
      <c r="BH757" t="s">
        <v>98</v>
      </c>
      <c r="BI757">
        <v>6</v>
      </c>
      <c r="BJ757" t="s">
        <v>107</v>
      </c>
      <c r="BK757">
        <v>0</v>
      </c>
      <c r="BL757" t="s">
        <v>83</v>
      </c>
      <c r="BM757" t="s">
        <v>127</v>
      </c>
      <c r="BN757">
        <v>1999</v>
      </c>
      <c r="BO757" t="s">
        <v>102</v>
      </c>
      <c r="BP757">
        <v>2</v>
      </c>
      <c r="BQ757">
        <v>440</v>
      </c>
      <c r="BR757" t="s">
        <v>98</v>
      </c>
      <c r="BS757" t="s">
        <v>98</v>
      </c>
      <c r="BT757" t="s">
        <v>105</v>
      </c>
      <c r="BU757">
        <v>0</v>
      </c>
      <c r="BV757">
        <v>24</v>
      </c>
      <c r="BW757">
        <v>0</v>
      </c>
      <c r="BX757">
        <v>0</v>
      </c>
      <c r="BY757">
        <v>0</v>
      </c>
      <c r="BZ757">
        <v>0</v>
      </c>
      <c r="CA757" t="s">
        <v>83</v>
      </c>
      <c r="CB757" t="s">
        <v>83</v>
      </c>
      <c r="CC757" t="s">
        <v>83</v>
      </c>
      <c r="CD757">
        <v>0</v>
      </c>
      <c r="CE757">
        <v>3</v>
      </c>
      <c r="CF757">
        <v>2009</v>
      </c>
      <c r="CG757" t="str">
        <f t="shared" si="83"/>
        <v>3/2009</v>
      </c>
      <c r="CH757" t="s">
        <v>110</v>
      </c>
      <c r="CI757" t="s">
        <v>111</v>
      </c>
      <c r="CJ757" s="1">
        <v>172500</v>
      </c>
    </row>
    <row r="758" spans="1:88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 t="str">
        <f t="shared" si="79"/>
        <v>2000's</v>
      </c>
      <c r="V758">
        <v>2007</v>
      </c>
      <c r="W758">
        <f t="shared" si="77"/>
        <v>0</v>
      </c>
      <c r="X758" t="str">
        <f t="shared" si="78"/>
        <v>N</v>
      </c>
      <c r="Y758" t="str">
        <f t="shared" si="80"/>
        <v>Y</v>
      </c>
      <c r="Z758" t="str">
        <f t="shared" si="81"/>
        <v>Y</v>
      </c>
      <c r="AA758" t="str">
        <f t="shared" si="82"/>
        <v>Y</v>
      </c>
      <c r="AB758" t="s">
        <v>93</v>
      </c>
      <c r="AC758" t="s">
        <v>94</v>
      </c>
      <c r="AD758" t="s">
        <v>95</v>
      </c>
      <c r="AE758" t="s">
        <v>95</v>
      </c>
      <c r="AF758" t="s">
        <v>117</v>
      </c>
      <c r="AG758">
        <v>0</v>
      </c>
      <c r="AH758" t="s">
        <v>97</v>
      </c>
      <c r="AI758" t="s">
        <v>98</v>
      </c>
      <c r="AJ758" t="s">
        <v>99</v>
      </c>
      <c r="AK758" t="s">
        <v>97</v>
      </c>
      <c r="AL758" t="s">
        <v>98</v>
      </c>
      <c r="AM758" t="s">
        <v>130</v>
      </c>
      <c r="AN758" t="s">
        <v>101</v>
      </c>
      <c r="AO758">
        <v>20</v>
      </c>
      <c r="AP758" t="s">
        <v>102</v>
      </c>
      <c r="AQ758">
        <v>0</v>
      </c>
      <c r="AR758">
        <v>846</v>
      </c>
      <c r="AS758">
        <v>866</v>
      </c>
      <c r="AT758" t="s">
        <v>103</v>
      </c>
      <c r="AU758" t="s">
        <v>104</v>
      </c>
      <c r="AV758" t="s">
        <v>105</v>
      </c>
      <c r="AW758" t="s">
        <v>106</v>
      </c>
      <c r="AX758">
        <v>866</v>
      </c>
      <c r="AY758">
        <v>902</v>
      </c>
      <c r="AZ758">
        <v>0</v>
      </c>
      <c r="BA758">
        <v>1768</v>
      </c>
      <c r="BB758">
        <v>0</v>
      </c>
      <c r="BC758">
        <v>0</v>
      </c>
      <c r="BD758">
        <v>2</v>
      </c>
      <c r="BE758">
        <v>1</v>
      </c>
      <c r="BF758">
        <v>3</v>
      </c>
      <c r="BG758">
        <v>1</v>
      </c>
      <c r="BH758" t="s">
        <v>97</v>
      </c>
      <c r="BI758">
        <v>7</v>
      </c>
      <c r="BJ758" t="s">
        <v>107</v>
      </c>
      <c r="BK758">
        <v>0</v>
      </c>
      <c r="BL758" t="s">
        <v>83</v>
      </c>
      <c r="BM758" t="s">
        <v>108</v>
      </c>
      <c r="BN758">
        <v>2007</v>
      </c>
      <c r="BO758" t="s">
        <v>109</v>
      </c>
      <c r="BP758">
        <v>2</v>
      </c>
      <c r="BQ758">
        <v>578</v>
      </c>
      <c r="BR758" t="s">
        <v>98</v>
      </c>
      <c r="BS758" t="s">
        <v>98</v>
      </c>
      <c r="BT758" t="s">
        <v>105</v>
      </c>
      <c r="BU758">
        <v>144</v>
      </c>
      <c r="BV758">
        <v>105</v>
      </c>
      <c r="BW758">
        <v>0</v>
      </c>
      <c r="BX758">
        <v>0</v>
      </c>
      <c r="BY758">
        <v>0</v>
      </c>
      <c r="BZ758">
        <v>0</v>
      </c>
      <c r="CA758" t="s">
        <v>83</v>
      </c>
      <c r="CB758" t="s">
        <v>83</v>
      </c>
      <c r="CC758" t="s">
        <v>83</v>
      </c>
      <c r="CD758">
        <v>0</v>
      </c>
      <c r="CE758">
        <v>4</v>
      </c>
      <c r="CF758">
        <v>2009</v>
      </c>
      <c r="CG758" t="str">
        <f t="shared" si="83"/>
        <v>4/2009</v>
      </c>
      <c r="CH758" t="s">
        <v>110</v>
      </c>
      <c r="CI758" t="s">
        <v>111</v>
      </c>
      <c r="CJ758" s="1">
        <v>212000</v>
      </c>
    </row>
    <row r="759" spans="1:88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 t="str">
        <f t="shared" si="79"/>
        <v>70's</v>
      </c>
      <c r="V759">
        <v>1978</v>
      </c>
      <c r="W759">
        <f t="shared" si="77"/>
        <v>0</v>
      </c>
      <c r="X759" t="str">
        <f t="shared" si="78"/>
        <v>N</v>
      </c>
      <c r="Y759" t="str">
        <f t="shared" si="80"/>
        <v>N</v>
      </c>
      <c r="Z759" t="str">
        <f t="shared" si="81"/>
        <v>N</v>
      </c>
      <c r="AA759" t="str">
        <f t="shared" si="82"/>
        <v>N</v>
      </c>
      <c r="AB759" t="s">
        <v>152</v>
      </c>
      <c r="AC759" t="s">
        <v>94</v>
      </c>
      <c r="AD759" t="s">
        <v>140</v>
      </c>
      <c r="AE759" t="s">
        <v>140</v>
      </c>
      <c r="AF759" t="s">
        <v>207</v>
      </c>
      <c r="AG759">
        <v>328</v>
      </c>
      <c r="AH759" t="s">
        <v>98</v>
      </c>
      <c r="AI759" t="s">
        <v>98</v>
      </c>
      <c r="AJ759" t="s">
        <v>118</v>
      </c>
      <c r="AK759" t="s">
        <v>98</v>
      </c>
      <c r="AL759" t="s">
        <v>98</v>
      </c>
      <c r="AM759" t="s">
        <v>121</v>
      </c>
      <c r="AN759" t="s">
        <v>153</v>
      </c>
      <c r="AO759">
        <v>438</v>
      </c>
      <c r="AP759" t="s">
        <v>102</v>
      </c>
      <c r="AQ759">
        <v>0</v>
      </c>
      <c r="AR759">
        <v>234</v>
      </c>
      <c r="AS759">
        <v>672</v>
      </c>
      <c r="AT759" t="s">
        <v>103</v>
      </c>
      <c r="AU759" t="s">
        <v>98</v>
      </c>
      <c r="AV759" t="s">
        <v>105</v>
      </c>
      <c r="AW759" t="s">
        <v>106</v>
      </c>
      <c r="AX759">
        <v>672</v>
      </c>
      <c r="AY759">
        <v>714</v>
      </c>
      <c r="AZ759">
        <v>0</v>
      </c>
      <c r="BA759">
        <v>1386</v>
      </c>
      <c r="BB759">
        <v>0</v>
      </c>
      <c r="BC759">
        <v>0</v>
      </c>
      <c r="BD759">
        <v>2</v>
      </c>
      <c r="BE759">
        <v>1</v>
      </c>
      <c r="BF759">
        <v>3</v>
      </c>
      <c r="BG759">
        <v>1</v>
      </c>
      <c r="BH759" t="s">
        <v>98</v>
      </c>
      <c r="BI759">
        <v>6</v>
      </c>
      <c r="BJ759" t="s">
        <v>107</v>
      </c>
      <c r="BK759">
        <v>1</v>
      </c>
      <c r="BL759" t="s">
        <v>98</v>
      </c>
      <c r="BM759" t="s">
        <v>108</v>
      </c>
      <c r="BN759">
        <v>1978</v>
      </c>
      <c r="BO759" t="s">
        <v>157</v>
      </c>
      <c r="BP759">
        <v>2</v>
      </c>
      <c r="BQ759">
        <v>440</v>
      </c>
      <c r="BR759" t="s">
        <v>98</v>
      </c>
      <c r="BS759" t="s">
        <v>98</v>
      </c>
      <c r="BT759" t="s">
        <v>105</v>
      </c>
      <c r="BU759">
        <v>335</v>
      </c>
      <c r="BV759">
        <v>0</v>
      </c>
      <c r="BW759">
        <v>0</v>
      </c>
      <c r="BX759">
        <v>0</v>
      </c>
      <c r="BY759">
        <v>0</v>
      </c>
      <c r="BZ759">
        <v>0</v>
      </c>
      <c r="CA759" t="s">
        <v>83</v>
      </c>
      <c r="CB759" t="s">
        <v>165</v>
      </c>
      <c r="CC759" t="s">
        <v>83</v>
      </c>
      <c r="CD759">
        <v>0</v>
      </c>
      <c r="CE759">
        <v>4</v>
      </c>
      <c r="CF759">
        <v>2010</v>
      </c>
      <c r="CG759" t="str">
        <f t="shared" si="83"/>
        <v>4/2010</v>
      </c>
      <c r="CH759" t="s">
        <v>110</v>
      </c>
      <c r="CI759" t="s">
        <v>128</v>
      </c>
      <c r="CJ759" s="1">
        <v>158900</v>
      </c>
    </row>
    <row r="760" spans="1:88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 t="str">
        <f t="shared" si="79"/>
        <v>90's</v>
      </c>
      <c r="V760">
        <v>1999</v>
      </c>
      <c r="W760">
        <f t="shared" si="77"/>
        <v>0</v>
      </c>
      <c r="X760" t="str">
        <f t="shared" si="78"/>
        <v>N</v>
      </c>
      <c r="Y760" t="str">
        <f t="shared" si="80"/>
        <v>N</v>
      </c>
      <c r="Z760" t="str">
        <f t="shared" si="81"/>
        <v>N</v>
      </c>
      <c r="AA760" t="str">
        <f t="shared" si="82"/>
        <v>Y</v>
      </c>
      <c r="AB760" t="s">
        <v>93</v>
      </c>
      <c r="AC760" t="s">
        <v>94</v>
      </c>
      <c r="AD760" t="s">
        <v>116</v>
      </c>
      <c r="AE760" t="s">
        <v>116</v>
      </c>
      <c r="AF760" t="s">
        <v>96</v>
      </c>
      <c r="AG760">
        <v>360</v>
      </c>
      <c r="AH760" t="s">
        <v>98</v>
      </c>
      <c r="AI760" t="s">
        <v>98</v>
      </c>
      <c r="AJ760" t="s">
        <v>99</v>
      </c>
      <c r="AK760" t="s">
        <v>97</v>
      </c>
      <c r="AL760" t="s">
        <v>98</v>
      </c>
      <c r="AM760" t="s">
        <v>100</v>
      </c>
      <c r="AN760" t="s">
        <v>119</v>
      </c>
      <c r="AO760">
        <v>549</v>
      </c>
      <c r="AP760" t="s">
        <v>102</v>
      </c>
      <c r="AQ760">
        <v>0</v>
      </c>
      <c r="AR760">
        <v>195</v>
      </c>
      <c r="AS760">
        <v>744</v>
      </c>
      <c r="AT760" t="s">
        <v>103</v>
      </c>
      <c r="AU760" t="s">
        <v>97</v>
      </c>
      <c r="AV760" t="s">
        <v>105</v>
      </c>
      <c r="AW760" t="s">
        <v>106</v>
      </c>
      <c r="AX760">
        <v>757</v>
      </c>
      <c r="AY760">
        <v>744</v>
      </c>
      <c r="AZ760">
        <v>0</v>
      </c>
      <c r="BA760">
        <v>1501</v>
      </c>
      <c r="BB760">
        <v>0</v>
      </c>
      <c r="BC760">
        <v>0</v>
      </c>
      <c r="BD760">
        <v>2</v>
      </c>
      <c r="BE760">
        <v>1</v>
      </c>
      <c r="BF760">
        <v>3</v>
      </c>
      <c r="BG760">
        <v>1</v>
      </c>
      <c r="BH760" t="s">
        <v>98</v>
      </c>
      <c r="BI760">
        <v>6</v>
      </c>
      <c r="BJ760" t="s">
        <v>107</v>
      </c>
      <c r="BK760">
        <v>0</v>
      </c>
      <c r="BL760" t="s">
        <v>83</v>
      </c>
      <c r="BM760" t="s">
        <v>127</v>
      </c>
      <c r="BN760">
        <v>1999</v>
      </c>
      <c r="BO760" t="s">
        <v>102</v>
      </c>
      <c r="BP760">
        <v>2</v>
      </c>
      <c r="BQ760">
        <v>440</v>
      </c>
      <c r="BR760" t="s">
        <v>98</v>
      </c>
      <c r="BS760" t="s">
        <v>98</v>
      </c>
      <c r="BT760" t="s">
        <v>105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 t="s">
        <v>83</v>
      </c>
      <c r="CB760" t="s">
        <v>83</v>
      </c>
      <c r="CC760" t="s">
        <v>83</v>
      </c>
      <c r="CD760">
        <v>0</v>
      </c>
      <c r="CE760">
        <v>8</v>
      </c>
      <c r="CF760">
        <v>2008</v>
      </c>
      <c r="CG760" t="str">
        <f t="shared" si="83"/>
        <v>8/2008</v>
      </c>
      <c r="CH760" t="s">
        <v>110</v>
      </c>
      <c r="CI760" t="s">
        <v>111</v>
      </c>
      <c r="CJ760" s="1">
        <v>179400</v>
      </c>
    </row>
    <row r="761" spans="1:88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 t="str">
        <f t="shared" si="79"/>
        <v>90's</v>
      </c>
      <c r="V761">
        <v>1995</v>
      </c>
      <c r="W761">
        <f t="shared" si="77"/>
        <v>0</v>
      </c>
      <c r="X761" t="str">
        <f t="shared" si="78"/>
        <v>N</v>
      </c>
      <c r="Y761" t="str">
        <f t="shared" si="80"/>
        <v>N</v>
      </c>
      <c r="Z761" t="str">
        <f t="shared" si="81"/>
        <v>N</v>
      </c>
      <c r="AA761" t="str">
        <f t="shared" si="82"/>
        <v>Y</v>
      </c>
      <c r="AB761" t="s">
        <v>93</v>
      </c>
      <c r="AC761" t="s">
        <v>94</v>
      </c>
      <c r="AD761" t="s">
        <v>95</v>
      </c>
      <c r="AE761" t="s">
        <v>95</v>
      </c>
      <c r="AF761" t="s">
        <v>96</v>
      </c>
      <c r="AG761">
        <v>513</v>
      </c>
      <c r="AH761" t="s">
        <v>97</v>
      </c>
      <c r="AI761" t="s">
        <v>98</v>
      </c>
      <c r="AJ761" t="s">
        <v>99</v>
      </c>
      <c r="AK761" t="s">
        <v>97</v>
      </c>
      <c r="AL761" t="s">
        <v>98</v>
      </c>
      <c r="AM761" t="s">
        <v>130</v>
      </c>
      <c r="AN761" t="s">
        <v>172</v>
      </c>
      <c r="AO761">
        <v>56</v>
      </c>
      <c r="AP761" t="s">
        <v>119</v>
      </c>
      <c r="AQ761">
        <v>64</v>
      </c>
      <c r="AR761">
        <v>1198</v>
      </c>
      <c r="AS761">
        <v>1318</v>
      </c>
      <c r="AT761" t="s">
        <v>103</v>
      </c>
      <c r="AU761" t="s">
        <v>104</v>
      </c>
      <c r="AV761" t="s">
        <v>105</v>
      </c>
      <c r="AW761" t="s">
        <v>106</v>
      </c>
      <c r="AX761">
        <v>1328</v>
      </c>
      <c r="AY761">
        <v>1203</v>
      </c>
      <c r="AZ761">
        <v>0</v>
      </c>
      <c r="BA761">
        <v>2531</v>
      </c>
      <c r="BB761">
        <v>0</v>
      </c>
      <c r="BC761">
        <v>0</v>
      </c>
      <c r="BD761">
        <v>2</v>
      </c>
      <c r="BE761">
        <v>1</v>
      </c>
      <c r="BF761">
        <v>4</v>
      </c>
      <c r="BG761">
        <v>1</v>
      </c>
      <c r="BH761" t="s">
        <v>97</v>
      </c>
      <c r="BI761">
        <v>9</v>
      </c>
      <c r="BJ761" t="s">
        <v>107</v>
      </c>
      <c r="BK761">
        <v>1</v>
      </c>
      <c r="BL761" t="s">
        <v>98</v>
      </c>
      <c r="BM761" t="s">
        <v>108</v>
      </c>
      <c r="BN761">
        <v>1995</v>
      </c>
      <c r="BO761" t="s">
        <v>109</v>
      </c>
      <c r="BP761">
        <v>3</v>
      </c>
      <c r="BQ761">
        <v>752</v>
      </c>
      <c r="BR761" t="s">
        <v>98</v>
      </c>
      <c r="BS761" t="s">
        <v>98</v>
      </c>
      <c r="BT761" t="s">
        <v>105</v>
      </c>
      <c r="BU761">
        <v>222</v>
      </c>
      <c r="BV761">
        <v>98</v>
      </c>
      <c r="BW761">
        <v>0</v>
      </c>
      <c r="BX761">
        <v>0</v>
      </c>
      <c r="BY761">
        <v>0</v>
      </c>
      <c r="BZ761">
        <v>0</v>
      </c>
      <c r="CA761" t="s">
        <v>83</v>
      </c>
      <c r="CB761" t="s">
        <v>83</v>
      </c>
      <c r="CC761" t="s">
        <v>83</v>
      </c>
      <c r="CD761">
        <v>0</v>
      </c>
      <c r="CE761">
        <v>11</v>
      </c>
      <c r="CF761">
        <v>2007</v>
      </c>
      <c r="CG761" t="str">
        <f t="shared" si="83"/>
        <v>11/2007</v>
      </c>
      <c r="CH761" t="s">
        <v>110</v>
      </c>
      <c r="CI761" t="s">
        <v>111</v>
      </c>
      <c r="CJ761" s="1">
        <v>290000</v>
      </c>
    </row>
    <row r="762" spans="1:88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 t="str">
        <f t="shared" si="79"/>
        <v>50's</v>
      </c>
      <c r="V762">
        <v>1959</v>
      </c>
      <c r="W762">
        <f t="shared" si="77"/>
        <v>0</v>
      </c>
      <c r="X762" t="str">
        <f t="shared" si="78"/>
        <v>N</v>
      </c>
      <c r="Y762" t="str">
        <f t="shared" si="80"/>
        <v>N</v>
      </c>
      <c r="Z762" t="str">
        <f t="shared" si="81"/>
        <v>N</v>
      </c>
      <c r="AA762" t="str">
        <f t="shared" si="82"/>
        <v>N</v>
      </c>
      <c r="AB762" t="s">
        <v>152</v>
      </c>
      <c r="AC762" t="s">
        <v>94</v>
      </c>
      <c r="AD762" t="s">
        <v>124</v>
      </c>
      <c r="AE762" t="s">
        <v>124</v>
      </c>
      <c r="AF762" t="s">
        <v>117</v>
      </c>
      <c r="AG762">
        <v>0</v>
      </c>
      <c r="AH762" t="s">
        <v>98</v>
      </c>
      <c r="AI762" t="s">
        <v>98</v>
      </c>
      <c r="AJ762" t="s">
        <v>118</v>
      </c>
      <c r="AK762" t="s">
        <v>98</v>
      </c>
      <c r="AL762" t="s">
        <v>98</v>
      </c>
      <c r="AM762" t="s">
        <v>100</v>
      </c>
      <c r="AN762" t="s">
        <v>153</v>
      </c>
      <c r="AO762">
        <v>612</v>
      </c>
      <c r="AP762" t="s">
        <v>102</v>
      </c>
      <c r="AQ762">
        <v>0</v>
      </c>
      <c r="AR762">
        <v>252</v>
      </c>
      <c r="AS762">
        <v>864</v>
      </c>
      <c r="AT762" t="s">
        <v>103</v>
      </c>
      <c r="AU762" t="s">
        <v>104</v>
      </c>
      <c r="AV762" t="s">
        <v>105</v>
      </c>
      <c r="AW762" t="s">
        <v>106</v>
      </c>
      <c r="AX762">
        <v>864</v>
      </c>
      <c r="AY762">
        <v>0</v>
      </c>
      <c r="AZ762">
        <v>0</v>
      </c>
      <c r="BA762">
        <v>864</v>
      </c>
      <c r="BB762">
        <v>0</v>
      </c>
      <c r="BC762">
        <v>0</v>
      </c>
      <c r="BD762">
        <v>1</v>
      </c>
      <c r="BE762">
        <v>0</v>
      </c>
      <c r="BF762">
        <v>2</v>
      </c>
      <c r="BG762">
        <v>1</v>
      </c>
      <c r="BH762" t="s">
        <v>98</v>
      </c>
      <c r="BI762">
        <v>5</v>
      </c>
      <c r="BJ762" t="s">
        <v>107</v>
      </c>
      <c r="BK762">
        <v>0</v>
      </c>
      <c r="BL762" t="s">
        <v>83</v>
      </c>
      <c r="BM762" t="s">
        <v>127</v>
      </c>
      <c r="BN762">
        <v>2008</v>
      </c>
      <c r="BO762" t="s">
        <v>102</v>
      </c>
      <c r="BP762">
        <v>1</v>
      </c>
      <c r="BQ762">
        <v>300</v>
      </c>
      <c r="BR762" t="s">
        <v>104</v>
      </c>
      <c r="BS762" t="s">
        <v>104</v>
      </c>
      <c r="BT762" t="s">
        <v>105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 t="s">
        <v>83</v>
      </c>
      <c r="CB762" t="s">
        <v>83</v>
      </c>
      <c r="CC762" t="s">
        <v>135</v>
      </c>
      <c r="CD762">
        <v>450</v>
      </c>
      <c r="CE762">
        <v>10</v>
      </c>
      <c r="CF762">
        <v>2009</v>
      </c>
      <c r="CG762" t="str">
        <f t="shared" si="83"/>
        <v>10/2009</v>
      </c>
      <c r="CH762" t="s">
        <v>110</v>
      </c>
      <c r="CI762" t="s">
        <v>111</v>
      </c>
      <c r="CJ762" s="1">
        <v>127500</v>
      </c>
    </row>
    <row r="763" spans="1:88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 t="str">
        <f t="shared" si="79"/>
        <v>20's</v>
      </c>
      <c r="V763">
        <v>1950</v>
      </c>
      <c r="W763">
        <f t="shared" si="77"/>
        <v>26</v>
      </c>
      <c r="X763" t="str">
        <f t="shared" si="78"/>
        <v>Y</v>
      </c>
      <c r="Y763" t="str">
        <f t="shared" si="80"/>
        <v>N</v>
      </c>
      <c r="Z763" t="str">
        <f t="shared" si="81"/>
        <v>N</v>
      </c>
      <c r="AA763" t="str">
        <f t="shared" si="82"/>
        <v>N</v>
      </c>
      <c r="AB763" t="s">
        <v>93</v>
      </c>
      <c r="AC763" t="s">
        <v>94</v>
      </c>
      <c r="AD763" t="s">
        <v>124</v>
      </c>
      <c r="AE763" t="s">
        <v>124</v>
      </c>
      <c r="AF763" t="s">
        <v>117</v>
      </c>
      <c r="AG763">
        <v>0</v>
      </c>
      <c r="AH763" t="s">
        <v>98</v>
      </c>
      <c r="AI763" t="s">
        <v>98</v>
      </c>
      <c r="AJ763" t="s">
        <v>99</v>
      </c>
      <c r="AK763" t="s">
        <v>98</v>
      </c>
      <c r="AL763" t="s">
        <v>98</v>
      </c>
      <c r="AM763" t="s">
        <v>121</v>
      </c>
      <c r="AN763" t="s">
        <v>172</v>
      </c>
      <c r="AO763">
        <v>405</v>
      </c>
      <c r="AP763" t="s">
        <v>102</v>
      </c>
      <c r="AQ763">
        <v>0</v>
      </c>
      <c r="AR763">
        <v>740</v>
      </c>
      <c r="AS763">
        <v>1145</v>
      </c>
      <c r="AT763" t="s">
        <v>103</v>
      </c>
      <c r="AU763" t="s">
        <v>98</v>
      </c>
      <c r="AV763" t="s">
        <v>105</v>
      </c>
      <c r="AW763" t="s">
        <v>106</v>
      </c>
      <c r="AX763">
        <v>1301</v>
      </c>
      <c r="AY763">
        <v>0</v>
      </c>
      <c r="AZ763">
        <v>0</v>
      </c>
      <c r="BA763">
        <v>1301</v>
      </c>
      <c r="BB763">
        <v>0</v>
      </c>
      <c r="BC763">
        <v>0</v>
      </c>
      <c r="BD763">
        <v>1</v>
      </c>
      <c r="BE763">
        <v>0</v>
      </c>
      <c r="BF763">
        <v>2</v>
      </c>
      <c r="BG763">
        <v>1</v>
      </c>
      <c r="BH763" t="s">
        <v>147</v>
      </c>
      <c r="BI763">
        <v>5</v>
      </c>
      <c r="BJ763" t="s">
        <v>146</v>
      </c>
      <c r="BK763">
        <v>0</v>
      </c>
      <c r="BL763" t="s">
        <v>83</v>
      </c>
      <c r="BM763" t="s">
        <v>127</v>
      </c>
      <c r="BN763">
        <v>1965</v>
      </c>
      <c r="BO763" t="s">
        <v>102</v>
      </c>
      <c r="BP763">
        <v>2</v>
      </c>
      <c r="BQ763">
        <v>440</v>
      </c>
      <c r="BR763" t="s">
        <v>98</v>
      </c>
      <c r="BS763" t="s">
        <v>98</v>
      </c>
      <c r="BT763" t="s">
        <v>105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 t="s">
        <v>83</v>
      </c>
      <c r="CB763" t="s">
        <v>83</v>
      </c>
      <c r="CC763" t="s">
        <v>83</v>
      </c>
      <c r="CD763">
        <v>0</v>
      </c>
      <c r="CE763">
        <v>10</v>
      </c>
      <c r="CF763">
        <v>2009</v>
      </c>
      <c r="CG763" t="str">
        <f t="shared" si="83"/>
        <v>10/2009</v>
      </c>
      <c r="CH763" t="s">
        <v>110</v>
      </c>
      <c r="CI763" t="s">
        <v>111</v>
      </c>
      <c r="CJ763" s="1">
        <v>100000</v>
      </c>
    </row>
    <row r="764" spans="1:88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 t="str">
        <f t="shared" si="79"/>
        <v>2000's</v>
      </c>
      <c r="V764">
        <v>2009</v>
      </c>
      <c r="W764">
        <f t="shared" si="77"/>
        <v>0</v>
      </c>
      <c r="X764" t="str">
        <f t="shared" si="78"/>
        <v>N</v>
      </c>
      <c r="Y764" t="str">
        <f t="shared" si="80"/>
        <v>Y</v>
      </c>
      <c r="Z764" t="str">
        <f t="shared" si="81"/>
        <v>Y</v>
      </c>
      <c r="AA764" t="str">
        <f t="shared" si="82"/>
        <v>Y</v>
      </c>
      <c r="AB764" t="s">
        <v>93</v>
      </c>
      <c r="AC764" t="s">
        <v>94</v>
      </c>
      <c r="AD764" t="s">
        <v>95</v>
      </c>
      <c r="AE764" t="s">
        <v>95</v>
      </c>
      <c r="AF764" t="s">
        <v>117</v>
      </c>
      <c r="AG764">
        <v>0</v>
      </c>
      <c r="AH764" t="s">
        <v>98</v>
      </c>
      <c r="AI764" t="s">
        <v>98</v>
      </c>
      <c r="AJ764" t="s">
        <v>99</v>
      </c>
      <c r="AK764" t="s">
        <v>97</v>
      </c>
      <c r="AL764" t="s">
        <v>98</v>
      </c>
      <c r="AM764" t="s">
        <v>121</v>
      </c>
      <c r="AN764" t="s">
        <v>101</v>
      </c>
      <c r="AO764">
        <v>24</v>
      </c>
      <c r="AP764" t="s">
        <v>102</v>
      </c>
      <c r="AQ764">
        <v>0</v>
      </c>
      <c r="AR764">
        <v>732</v>
      </c>
      <c r="AS764">
        <v>756</v>
      </c>
      <c r="AT764" t="s">
        <v>103</v>
      </c>
      <c r="AU764" t="s">
        <v>104</v>
      </c>
      <c r="AV764" t="s">
        <v>105</v>
      </c>
      <c r="AW764" t="s">
        <v>106</v>
      </c>
      <c r="AX764">
        <v>764</v>
      </c>
      <c r="AY764">
        <v>783</v>
      </c>
      <c r="AZ764">
        <v>0</v>
      </c>
      <c r="BA764">
        <v>1547</v>
      </c>
      <c r="BB764">
        <v>0</v>
      </c>
      <c r="BC764">
        <v>0</v>
      </c>
      <c r="BD764">
        <v>2</v>
      </c>
      <c r="BE764">
        <v>1</v>
      </c>
      <c r="BF764">
        <v>3</v>
      </c>
      <c r="BG764">
        <v>1</v>
      </c>
      <c r="BH764" t="s">
        <v>97</v>
      </c>
      <c r="BI764">
        <v>7</v>
      </c>
      <c r="BJ764" t="s">
        <v>107</v>
      </c>
      <c r="BK764">
        <v>0</v>
      </c>
      <c r="BL764" t="s">
        <v>83</v>
      </c>
      <c r="BM764" t="s">
        <v>108</v>
      </c>
      <c r="BN764">
        <v>2009</v>
      </c>
      <c r="BO764" t="s">
        <v>102</v>
      </c>
      <c r="BP764">
        <v>2</v>
      </c>
      <c r="BQ764">
        <v>614</v>
      </c>
      <c r="BR764" t="s">
        <v>98</v>
      </c>
      <c r="BS764" t="s">
        <v>98</v>
      </c>
      <c r="BT764" t="s">
        <v>105</v>
      </c>
      <c r="BU764">
        <v>169</v>
      </c>
      <c r="BV764">
        <v>45</v>
      </c>
      <c r="BW764">
        <v>0</v>
      </c>
      <c r="BX764">
        <v>0</v>
      </c>
      <c r="BY764">
        <v>0</v>
      </c>
      <c r="BZ764">
        <v>0</v>
      </c>
      <c r="CA764" t="s">
        <v>83</v>
      </c>
      <c r="CB764" t="s">
        <v>83</v>
      </c>
      <c r="CC764" t="s">
        <v>83</v>
      </c>
      <c r="CD764">
        <v>0</v>
      </c>
      <c r="CE764">
        <v>6</v>
      </c>
      <c r="CF764">
        <v>2010</v>
      </c>
      <c r="CG764" t="str">
        <f t="shared" si="83"/>
        <v>6/2010</v>
      </c>
      <c r="CH764" t="s">
        <v>237</v>
      </c>
      <c r="CI764" t="s">
        <v>111</v>
      </c>
      <c r="CJ764" s="1">
        <v>215200</v>
      </c>
    </row>
    <row r="765" spans="1:88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 t="str">
        <f t="shared" si="79"/>
        <v>90's</v>
      </c>
      <c r="V765">
        <v>1999</v>
      </c>
      <c r="W765">
        <f t="shared" si="77"/>
        <v>0</v>
      </c>
      <c r="X765" t="str">
        <f t="shared" si="78"/>
        <v>N</v>
      </c>
      <c r="Y765" t="str">
        <f t="shared" si="80"/>
        <v>N</v>
      </c>
      <c r="Z765" t="str">
        <f t="shared" si="81"/>
        <v>N</v>
      </c>
      <c r="AA765" t="str">
        <f t="shared" si="82"/>
        <v>Y</v>
      </c>
      <c r="AB765" t="s">
        <v>93</v>
      </c>
      <c r="AC765" t="s">
        <v>94</v>
      </c>
      <c r="AD765" t="s">
        <v>95</v>
      </c>
      <c r="AE765" t="s">
        <v>95</v>
      </c>
      <c r="AF765" t="s">
        <v>96</v>
      </c>
      <c r="AG765">
        <v>673</v>
      </c>
      <c r="AH765" t="s">
        <v>97</v>
      </c>
      <c r="AI765" t="s">
        <v>98</v>
      </c>
      <c r="AJ765" t="s">
        <v>99</v>
      </c>
      <c r="AK765" t="s">
        <v>97</v>
      </c>
      <c r="AL765" t="s">
        <v>98</v>
      </c>
      <c r="AM765" t="s">
        <v>121</v>
      </c>
      <c r="AN765" t="s">
        <v>101</v>
      </c>
      <c r="AO765">
        <v>1163</v>
      </c>
      <c r="AP765" t="s">
        <v>102</v>
      </c>
      <c r="AQ765">
        <v>0</v>
      </c>
      <c r="AR765">
        <v>89</v>
      </c>
      <c r="AS765">
        <v>1252</v>
      </c>
      <c r="AT765" t="s">
        <v>103</v>
      </c>
      <c r="AU765" t="s">
        <v>104</v>
      </c>
      <c r="AV765" t="s">
        <v>105</v>
      </c>
      <c r="AW765" t="s">
        <v>106</v>
      </c>
      <c r="AX765">
        <v>1268</v>
      </c>
      <c r="AY765">
        <v>1097</v>
      </c>
      <c r="AZ765">
        <v>0</v>
      </c>
      <c r="BA765">
        <v>2365</v>
      </c>
      <c r="BB765">
        <v>1</v>
      </c>
      <c r="BC765">
        <v>0</v>
      </c>
      <c r="BD765">
        <v>2</v>
      </c>
      <c r="BE765">
        <v>1</v>
      </c>
      <c r="BF765">
        <v>3</v>
      </c>
      <c r="BG765">
        <v>1</v>
      </c>
      <c r="BH765" t="s">
        <v>97</v>
      </c>
      <c r="BI765">
        <v>8</v>
      </c>
      <c r="BJ765" t="s">
        <v>107</v>
      </c>
      <c r="BK765">
        <v>1</v>
      </c>
      <c r="BL765" t="s">
        <v>97</v>
      </c>
      <c r="BM765" t="s">
        <v>108</v>
      </c>
      <c r="BN765">
        <v>1999</v>
      </c>
      <c r="BO765" t="s">
        <v>109</v>
      </c>
      <c r="BP765">
        <v>3</v>
      </c>
      <c r="BQ765">
        <v>856</v>
      </c>
      <c r="BR765" t="s">
        <v>98</v>
      </c>
      <c r="BS765" t="s">
        <v>98</v>
      </c>
      <c r="BT765" t="s">
        <v>105</v>
      </c>
      <c r="BU765">
        <v>0</v>
      </c>
      <c r="BV765">
        <v>128</v>
      </c>
      <c r="BW765">
        <v>0</v>
      </c>
      <c r="BX765">
        <v>0</v>
      </c>
      <c r="BY765">
        <v>180</v>
      </c>
      <c r="BZ765">
        <v>0</v>
      </c>
      <c r="CA765" t="s">
        <v>83</v>
      </c>
      <c r="CB765" t="s">
        <v>83</v>
      </c>
      <c r="CC765" t="s">
        <v>83</v>
      </c>
      <c r="CD765">
        <v>0</v>
      </c>
      <c r="CE765">
        <v>7</v>
      </c>
      <c r="CF765">
        <v>2009</v>
      </c>
      <c r="CG765" t="str">
        <f t="shared" si="83"/>
        <v>7/2009</v>
      </c>
      <c r="CH765" t="s">
        <v>110</v>
      </c>
      <c r="CI765" t="s">
        <v>111</v>
      </c>
      <c r="CJ765" s="1">
        <v>337000</v>
      </c>
    </row>
    <row r="766" spans="1:88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 t="str">
        <f t="shared" si="79"/>
        <v>90's</v>
      </c>
      <c r="V766">
        <v>1996</v>
      </c>
      <c r="W766">
        <f t="shared" si="77"/>
        <v>1</v>
      </c>
      <c r="X766" t="str">
        <f t="shared" si="78"/>
        <v>Y</v>
      </c>
      <c r="Y766" t="str">
        <f t="shared" si="80"/>
        <v>N</v>
      </c>
      <c r="Z766" t="str">
        <f t="shared" si="81"/>
        <v>N</v>
      </c>
      <c r="AA766" t="str">
        <f t="shared" si="82"/>
        <v>Y</v>
      </c>
      <c r="AB766" t="s">
        <v>152</v>
      </c>
      <c r="AC766" t="s">
        <v>94</v>
      </c>
      <c r="AD766" t="s">
        <v>96</v>
      </c>
      <c r="AE766" t="s">
        <v>96</v>
      </c>
      <c r="AF766" t="s">
        <v>117</v>
      </c>
      <c r="AG766">
        <v>0</v>
      </c>
      <c r="AH766" t="s">
        <v>97</v>
      </c>
      <c r="AI766" t="s">
        <v>97</v>
      </c>
      <c r="AJ766" t="s">
        <v>99</v>
      </c>
      <c r="AK766" t="s">
        <v>97</v>
      </c>
      <c r="AL766" t="s">
        <v>97</v>
      </c>
      <c r="AM766" t="s">
        <v>130</v>
      </c>
      <c r="AN766" t="s">
        <v>172</v>
      </c>
      <c r="AO766">
        <v>437</v>
      </c>
      <c r="AP766" t="s">
        <v>101</v>
      </c>
      <c r="AQ766">
        <v>1057</v>
      </c>
      <c r="AR766">
        <v>0</v>
      </c>
      <c r="AS766">
        <v>1494</v>
      </c>
      <c r="AT766" t="s">
        <v>103</v>
      </c>
      <c r="AU766" t="s">
        <v>104</v>
      </c>
      <c r="AV766" t="s">
        <v>105</v>
      </c>
      <c r="AW766" t="s">
        <v>106</v>
      </c>
      <c r="AX766">
        <v>1494</v>
      </c>
      <c r="AY766">
        <v>0</v>
      </c>
      <c r="AZ766">
        <v>0</v>
      </c>
      <c r="BA766">
        <v>1494</v>
      </c>
      <c r="BB766">
        <v>1</v>
      </c>
      <c r="BC766">
        <v>0</v>
      </c>
      <c r="BD766">
        <v>1</v>
      </c>
      <c r="BE766">
        <v>1</v>
      </c>
      <c r="BF766">
        <v>2</v>
      </c>
      <c r="BG766">
        <v>1</v>
      </c>
      <c r="BH766" t="s">
        <v>104</v>
      </c>
      <c r="BI766">
        <v>6</v>
      </c>
      <c r="BJ766" t="s">
        <v>107</v>
      </c>
      <c r="BK766">
        <v>1</v>
      </c>
      <c r="BL766" t="s">
        <v>97</v>
      </c>
      <c r="BM766" t="s">
        <v>108</v>
      </c>
      <c r="BN766">
        <v>1995</v>
      </c>
      <c r="BO766" t="s">
        <v>157</v>
      </c>
      <c r="BP766">
        <v>2</v>
      </c>
      <c r="BQ766">
        <v>481</v>
      </c>
      <c r="BR766" t="s">
        <v>98</v>
      </c>
      <c r="BS766" t="s">
        <v>98</v>
      </c>
      <c r="BT766" t="s">
        <v>105</v>
      </c>
      <c r="BU766">
        <v>0</v>
      </c>
      <c r="BV766">
        <v>30</v>
      </c>
      <c r="BW766">
        <v>0</v>
      </c>
      <c r="BX766">
        <v>0</v>
      </c>
      <c r="BY766">
        <v>216</v>
      </c>
      <c r="BZ766">
        <v>0</v>
      </c>
      <c r="CA766" t="s">
        <v>83</v>
      </c>
      <c r="CB766" t="s">
        <v>83</v>
      </c>
      <c r="CC766" t="s">
        <v>83</v>
      </c>
      <c r="CD766">
        <v>0</v>
      </c>
      <c r="CE766">
        <v>4</v>
      </c>
      <c r="CF766">
        <v>2006</v>
      </c>
      <c r="CG766" t="str">
        <f t="shared" si="83"/>
        <v>4/2006</v>
      </c>
      <c r="CH766" t="s">
        <v>110</v>
      </c>
      <c r="CI766" t="s">
        <v>111</v>
      </c>
      <c r="CJ766" s="1">
        <v>270000</v>
      </c>
    </row>
    <row r="767" spans="1:88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 t="str">
        <f t="shared" si="79"/>
        <v>2000's</v>
      </c>
      <c r="V767">
        <v>2008</v>
      </c>
      <c r="W767">
        <f t="shared" si="77"/>
        <v>0</v>
      </c>
      <c r="X767" t="str">
        <f t="shared" si="78"/>
        <v>N</v>
      </c>
      <c r="Y767" t="str">
        <f t="shared" si="80"/>
        <v>Y</v>
      </c>
      <c r="Z767" t="str">
        <f t="shared" si="81"/>
        <v>Y</v>
      </c>
      <c r="AA767" t="str">
        <f t="shared" si="82"/>
        <v>Y</v>
      </c>
      <c r="AB767" t="s">
        <v>93</v>
      </c>
      <c r="AC767" t="s">
        <v>94</v>
      </c>
      <c r="AD767" t="s">
        <v>95</v>
      </c>
      <c r="AE767" t="s">
        <v>95</v>
      </c>
      <c r="AF767" t="s">
        <v>137</v>
      </c>
      <c r="AG767">
        <v>284</v>
      </c>
      <c r="AH767" t="s">
        <v>97</v>
      </c>
      <c r="AI767" t="s">
        <v>98</v>
      </c>
      <c r="AJ767" t="s">
        <v>99</v>
      </c>
      <c r="AK767" t="s">
        <v>97</v>
      </c>
      <c r="AL767" t="s">
        <v>98</v>
      </c>
      <c r="AM767" t="s">
        <v>100</v>
      </c>
      <c r="AN767" t="s">
        <v>102</v>
      </c>
      <c r="AO767">
        <v>0</v>
      </c>
      <c r="AP767" t="s">
        <v>102</v>
      </c>
      <c r="AQ767">
        <v>0</v>
      </c>
      <c r="AR767">
        <v>1498</v>
      </c>
      <c r="AS767">
        <v>1498</v>
      </c>
      <c r="AT767" t="s">
        <v>103</v>
      </c>
      <c r="AU767" t="s">
        <v>104</v>
      </c>
      <c r="AV767" t="s">
        <v>105</v>
      </c>
      <c r="AW767" t="s">
        <v>106</v>
      </c>
      <c r="AX767">
        <v>1506</v>
      </c>
      <c r="AY767">
        <v>0</v>
      </c>
      <c r="AZ767">
        <v>0</v>
      </c>
      <c r="BA767">
        <v>1506</v>
      </c>
      <c r="BB767">
        <v>0</v>
      </c>
      <c r="BC767">
        <v>0</v>
      </c>
      <c r="BD767">
        <v>2</v>
      </c>
      <c r="BE767">
        <v>0</v>
      </c>
      <c r="BF767">
        <v>2</v>
      </c>
      <c r="BG767">
        <v>1</v>
      </c>
      <c r="BH767" t="s">
        <v>104</v>
      </c>
      <c r="BI767">
        <v>6</v>
      </c>
      <c r="BJ767" t="s">
        <v>107</v>
      </c>
      <c r="BK767">
        <v>1</v>
      </c>
      <c r="BL767" t="s">
        <v>97</v>
      </c>
      <c r="BM767" t="s">
        <v>108</v>
      </c>
      <c r="BN767">
        <v>2008</v>
      </c>
      <c r="BO767" t="s">
        <v>157</v>
      </c>
      <c r="BP767">
        <v>2</v>
      </c>
      <c r="BQ767">
        <v>592</v>
      </c>
      <c r="BR767" t="s">
        <v>98</v>
      </c>
      <c r="BS767" t="s">
        <v>98</v>
      </c>
      <c r="BT767" t="s">
        <v>105</v>
      </c>
      <c r="BU767">
        <v>0</v>
      </c>
      <c r="BV767">
        <v>174</v>
      </c>
      <c r="BW767">
        <v>0</v>
      </c>
      <c r="BX767">
        <v>0</v>
      </c>
      <c r="BY767">
        <v>0</v>
      </c>
      <c r="BZ767">
        <v>0</v>
      </c>
      <c r="CA767" t="s">
        <v>83</v>
      </c>
      <c r="CB767" t="s">
        <v>83</v>
      </c>
      <c r="CC767" t="s">
        <v>83</v>
      </c>
      <c r="CD767">
        <v>0</v>
      </c>
      <c r="CE767">
        <v>8</v>
      </c>
      <c r="CF767">
        <v>2008</v>
      </c>
      <c r="CG767" t="str">
        <f t="shared" si="83"/>
        <v>8/2008</v>
      </c>
      <c r="CH767" t="s">
        <v>158</v>
      </c>
      <c r="CI767" t="s">
        <v>159</v>
      </c>
      <c r="CJ767" s="1">
        <v>264132</v>
      </c>
    </row>
    <row r="768" spans="1:88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 t="str">
        <f t="shared" si="79"/>
        <v>80's</v>
      </c>
      <c r="V768">
        <v>1988</v>
      </c>
      <c r="W768">
        <f t="shared" si="77"/>
        <v>0</v>
      </c>
      <c r="X768" t="str">
        <f t="shared" si="78"/>
        <v>N</v>
      </c>
      <c r="Y768" t="str">
        <f t="shared" si="80"/>
        <v>N</v>
      </c>
      <c r="Z768" t="str">
        <f t="shared" si="81"/>
        <v>N</v>
      </c>
      <c r="AA768" t="str">
        <f t="shared" si="82"/>
        <v>N</v>
      </c>
      <c r="AB768" t="s">
        <v>93</v>
      </c>
      <c r="AC768" t="s">
        <v>94</v>
      </c>
      <c r="AD768" t="s">
        <v>140</v>
      </c>
      <c r="AE768" t="s">
        <v>140</v>
      </c>
      <c r="AF768" t="s">
        <v>96</v>
      </c>
      <c r="AG768">
        <v>42</v>
      </c>
      <c r="AH768" t="s">
        <v>98</v>
      </c>
      <c r="AI768" t="s">
        <v>98</v>
      </c>
      <c r="AJ768" t="s">
        <v>118</v>
      </c>
      <c r="AK768" t="s">
        <v>97</v>
      </c>
      <c r="AL768" t="s">
        <v>98</v>
      </c>
      <c r="AM768" t="s">
        <v>100</v>
      </c>
      <c r="AN768" t="s">
        <v>101</v>
      </c>
      <c r="AO768">
        <v>394</v>
      </c>
      <c r="AP768" t="s">
        <v>102</v>
      </c>
      <c r="AQ768">
        <v>0</v>
      </c>
      <c r="AR768">
        <v>586</v>
      </c>
      <c r="AS768">
        <v>980</v>
      </c>
      <c r="AT768" t="s">
        <v>103</v>
      </c>
      <c r="AU768" t="s">
        <v>98</v>
      </c>
      <c r="AV768" t="s">
        <v>105</v>
      </c>
      <c r="AW768" t="s">
        <v>106</v>
      </c>
      <c r="AX768">
        <v>980</v>
      </c>
      <c r="AY768">
        <v>734</v>
      </c>
      <c r="AZ768">
        <v>0</v>
      </c>
      <c r="BA768">
        <v>1714</v>
      </c>
      <c r="BB768">
        <v>0</v>
      </c>
      <c r="BC768">
        <v>0</v>
      </c>
      <c r="BD768">
        <v>2</v>
      </c>
      <c r="BE768">
        <v>1</v>
      </c>
      <c r="BF768">
        <v>3</v>
      </c>
      <c r="BG768">
        <v>1</v>
      </c>
      <c r="BH768" t="s">
        <v>98</v>
      </c>
      <c r="BI768">
        <v>7</v>
      </c>
      <c r="BJ768" t="s">
        <v>107</v>
      </c>
      <c r="BK768">
        <v>1</v>
      </c>
      <c r="BL768" t="s">
        <v>98</v>
      </c>
      <c r="BM768" t="s">
        <v>108</v>
      </c>
      <c r="BN768">
        <v>1988</v>
      </c>
      <c r="BO768" t="s">
        <v>102</v>
      </c>
      <c r="BP768">
        <v>2</v>
      </c>
      <c r="BQ768">
        <v>496</v>
      </c>
      <c r="BR768" t="s">
        <v>98</v>
      </c>
      <c r="BS768" t="s">
        <v>98</v>
      </c>
      <c r="BT768" t="s">
        <v>105</v>
      </c>
      <c r="BU768">
        <v>228</v>
      </c>
      <c r="BV768">
        <v>66</v>
      </c>
      <c r="BW768">
        <v>156</v>
      </c>
      <c r="BX768">
        <v>0</v>
      </c>
      <c r="BY768">
        <v>0</v>
      </c>
      <c r="BZ768">
        <v>0</v>
      </c>
      <c r="CA768" t="s">
        <v>83</v>
      </c>
      <c r="CB768" t="s">
        <v>134</v>
      </c>
      <c r="CC768" t="s">
        <v>135</v>
      </c>
      <c r="CD768">
        <v>500</v>
      </c>
      <c r="CE768">
        <v>3</v>
      </c>
      <c r="CF768">
        <v>2010</v>
      </c>
      <c r="CG768" t="str">
        <f t="shared" si="83"/>
        <v>3/2010</v>
      </c>
      <c r="CH768" t="s">
        <v>110</v>
      </c>
      <c r="CI768" t="s">
        <v>111</v>
      </c>
      <c r="CJ768" s="1">
        <v>196500</v>
      </c>
    </row>
    <row r="769" spans="1:88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 t="str">
        <f t="shared" si="79"/>
        <v>40's</v>
      </c>
      <c r="V769">
        <v>1985</v>
      </c>
      <c r="W769">
        <f t="shared" si="77"/>
        <v>45</v>
      </c>
      <c r="X769" t="str">
        <f t="shared" si="78"/>
        <v>Y</v>
      </c>
      <c r="Y769" t="str">
        <f t="shared" si="80"/>
        <v>N</v>
      </c>
      <c r="Z769" t="str">
        <f t="shared" si="81"/>
        <v>N</v>
      </c>
      <c r="AA769" t="str">
        <f t="shared" si="82"/>
        <v>N</v>
      </c>
      <c r="AB769" t="s">
        <v>93</v>
      </c>
      <c r="AC769" t="s">
        <v>94</v>
      </c>
      <c r="AD769" t="s">
        <v>95</v>
      </c>
      <c r="AE769" t="s">
        <v>95</v>
      </c>
      <c r="AF769" t="s">
        <v>117</v>
      </c>
      <c r="AG769">
        <v>0</v>
      </c>
      <c r="AH769" t="s">
        <v>98</v>
      </c>
      <c r="AI769" t="s">
        <v>98</v>
      </c>
      <c r="AJ769" t="s">
        <v>118</v>
      </c>
      <c r="AK769" t="s">
        <v>97</v>
      </c>
      <c r="AL769" t="s">
        <v>98</v>
      </c>
      <c r="AM769" t="s">
        <v>121</v>
      </c>
      <c r="AN769" t="s">
        <v>119</v>
      </c>
      <c r="AO769">
        <v>660</v>
      </c>
      <c r="AP769" t="s">
        <v>102</v>
      </c>
      <c r="AQ769">
        <v>0</v>
      </c>
      <c r="AR769">
        <v>323</v>
      </c>
      <c r="AS769">
        <v>983</v>
      </c>
      <c r="AT769" t="s">
        <v>103</v>
      </c>
      <c r="AU769" t="s">
        <v>104</v>
      </c>
      <c r="AV769" t="s">
        <v>105</v>
      </c>
      <c r="AW769" t="s">
        <v>106</v>
      </c>
      <c r="AX769">
        <v>983</v>
      </c>
      <c r="AY769">
        <v>767</v>
      </c>
      <c r="AZ769">
        <v>0</v>
      </c>
      <c r="BA769">
        <v>1750</v>
      </c>
      <c r="BB769">
        <v>1</v>
      </c>
      <c r="BC769">
        <v>0</v>
      </c>
      <c r="BD769">
        <v>2</v>
      </c>
      <c r="BE769">
        <v>0</v>
      </c>
      <c r="BF769">
        <v>4</v>
      </c>
      <c r="BG769">
        <v>1</v>
      </c>
      <c r="BH769" t="s">
        <v>98</v>
      </c>
      <c r="BI769">
        <v>7</v>
      </c>
      <c r="BJ769" t="s">
        <v>194</v>
      </c>
      <c r="BK769">
        <v>0</v>
      </c>
      <c r="BL769" t="s">
        <v>83</v>
      </c>
      <c r="BM769" t="s">
        <v>108</v>
      </c>
      <c r="BN769">
        <v>1989</v>
      </c>
      <c r="BO769" t="s">
        <v>102</v>
      </c>
      <c r="BP769">
        <v>1</v>
      </c>
      <c r="BQ769">
        <v>423</v>
      </c>
      <c r="BR769" t="s">
        <v>98</v>
      </c>
      <c r="BS769" t="s">
        <v>98</v>
      </c>
      <c r="BT769" t="s">
        <v>105</v>
      </c>
      <c r="BU769">
        <v>245</v>
      </c>
      <c r="BV769">
        <v>0</v>
      </c>
      <c r="BW769">
        <v>156</v>
      </c>
      <c r="BX769">
        <v>0</v>
      </c>
      <c r="BY769">
        <v>0</v>
      </c>
      <c r="BZ769">
        <v>0</v>
      </c>
      <c r="CA769" t="s">
        <v>83</v>
      </c>
      <c r="CB769" t="s">
        <v>83</v>
      </c>
      <c r="CC769" t="s">
        <v>135</v>
      </c>
      <c r="CD769">
        <v>1300</v>
      </c>
      <c r="CE769">
        <v>7</v>
      </c>
      <c r="CF769">
        <v>2008</v>
      </c>
      <c r="CG769" t="str">
        <f t="shared" si="83"/>
        <v>7/2008</v>
      </c>
      <c r="CH769" t="s">
        <v>110</v>
      </c>
      <c r="CI769" t="s">
        <v>111</v>
      </c>
      <c r="CJ769" s="1">
        <v>160000</v>
      </c>
    </row>
    <row r="770" spans="1:88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 t="str">
        <f t="shared" si="79"/>
        <v>2000's</v>
      </c>
      <c r="V770">
        <v>2005</v>
      </c>
      <c r="W770">
        <f t="shared" ref="W770:W833" si="84">V770-T770</f>
        <v>1</v>
      </c>
      <c r="X770" t="str">
        <f t="shared" ref="X770:X833" si="85">IF($W770&gt;0, "Y", "N")</f>
        <v>Y</v>
      </c>
      <c r="Y770" t="str">
        <f t="shared" si="80"/>
        <v>Y</v>
      </c>
      <c r="Z770" t="str">
        <f t="shared" si="81"/>
        <v>Y</v>
      </c>
      <c r="AA770" t="str">
        <f t="shared" si="82"/>
        <v>Y</v>
      </c>
      <c r="AB770" t="s">
        <v>152</v>
      </c>
      <c r="AC770" t="s">
        <v>94</v>
      </c>
      <c r="AD770" t="s">
        <v>95</v>
      </c>
      <c r="AE770" t="s">
        <v>95</v>
      </c>
      <c r="AF770" t="s">
        <v>117</v>
      </c>
      <c r="AG770">
        <v>0</v>
      </c>
      <c r="AH770" t="s">
        <v>97</v>
      </c>
      <c r="AI770" t="s">
        <v>98</v>
      </c>
      <c r="AJ770" t="s">
        <v>99</v>
      </c>
      <c r="AK770" t="s">
        <v>97</v>
      </c>
      <c r="AL770" t="s">
        <v>98</v>
      </c>
      <c r="AM770" t="s">
        <v>100</v>
      </c>
      <c r="AN770" t="s">
        <v>101</v>
      </c>
      <c r="AO770">
        <v>24</v>
      </c>
      <c r="AP770" t="s">
        <v>102</v>
      </c>
      <c r="AQ770">
        <v>0</v>
      </c>
      <c r="AR770">
        <v>1836</v>
      </c>
      <c r="AS770">
        <v>1860</v>
      </c>
      <c r="AT770" t="s">
        <v>103</v>
      </c>
      <c r="AU770" t="s">
        <v>104</v>
      </c>
      <c r="AV770" t="s">
        <v>105</v>
      </c>
      <c r="AW770" t="s">
        <v>106</v>
      </c>
      <c r="AX770">
        <v>1836</v>
      </c>
      <c r="AY770">
        <v>0</v>
      </c>
      <c r="AZ770">
        <v>0</v>
      </c>
      <c r="BA770">
        <v>1836</v>
      </c>
      <c r="BB770">
        <v>0</v>
      </c>
      <c r="BC770">
        <v>0</v>
      </c>
      <c r="BD770">
        <v>2</v>
      </c>
      <c r="BE770">
        <v>0</v>
      </c>
      <c r="BF770">
        <v>3</v>
      </c>
      <c r="BG770">
        <v>1</v>
      </c>
      <c r="BH770" t="s">
        <v>97</v>
      </c>
      <c r="BI770">
        <v>8</v>
      </c>
      <c r="BJ770" t="s">
        <v>107</v>
      </c>
      <c r="BK770">
        <v>1</v>
      </c>
      <c r="BL770" t="s">
        <v>97</v>
      </c>
      <c r="BM770" t="s">
        <v>108</v>
      </c>
      <c r="BN770">
        <v>2004</v>
      </c>
      <c r="BO770" t="s">
        <v>157</v>
      </c>
      <c r="BP770">
        <v>2</v>
      </c>
      <c r="BQ770">
        <v>484</v>
      </c>
      <c r="BR770" t="s">
        <v>98</v>
      </c>
      <c r="BS770" t="s">
        <v>98</v>
      </c>
      <c r="BT770" t="s">
        <v>105</v>
      </c>
      <c r="BU770">
        <v>120</v>
      </c>
      <c r="BV770">
        <v>33</v>
      </c>
      <c r="BW770">
        <v>0</v>
      </c>
      <c r="BX770">
        <v>0</v>
      </c>
      <c r="BY770">
        <v>0</v>
      </c>
      <c r="BZ770">
        <v>0</v>
      </c>
      <c r="CA770" t="s">
        <v>83</v>
      </c>
      <c r="CB770" t="s">
        <v>83</v>
      </c>
      <c r="CC770" t="s">
        <v>83</v>
      </c>
      <c r="CD770">
        <v>0</v>
      </c>
      <c r="CE770">
        <v>10</v>
      </c>
      <c r="CF770">
        <v>2006</v>
      </c>
      <c r="CG770" t="str">
        <f t="shared" si="83"/>
        <v>10/2006</v>
      </c>
      <c r="CH770" t="s">
        <v>110</v>
      </c>
      <c r="CI770" t="s">
        <v>111</v>
      </c>
      <c r="CJ770" s="1">
        <v>216837</v>
      </c>
    </row>
    <row r="771" spans="1:88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 t="str">
        <f t="shared" ref="U771:U834" si="86">IF($T771&gt;=2010, "2010's", IF($T771&gt;=2000, "2000's", IF($T771&gt;=1990, "90's", IF($T771&gt;=1980, "80's", IF($T771&gt;=1970, "70's", IF($T771&gt;=1960, "60's", IF($T771&gt;=1950, "50's", IF($T771&gt;=1940, "40's", IF($T771&gt;=1930, "30's", IF($T771&gt;=1920, "20's", IF($T771&gt;1910, "10's", IF($T771&gt;=1900, "1900's", IF($T771&gt;=1890, "1890's", IF($T771&gt;=1880, "1880's", "1870's"))))))))))))))</f>
        <v>2000's</v>
      </c>
      <c r="V771">
        <v>2003</v>
      </c>
      <c r="W771">
        <f t="shared" si="84"/>
        <v>0</v>
      </c>
      <c r="X771" t="str">
        <f t="shared" si="85"/>
        <v>N</v>
      </c>
      <c r="Y771" t="str">
        <f t="shared" ref="Y771:Y834" si="87">IF($V771&gt;2004, "Y", "N")</f>
        <v>N</v>
      </c>
      <c r="Z771" t="str">
        <f t="shared" ref="Z771:Z834" si="88">IF($V771&gt;1999, "Y", "N")</f>
        <v>Y</v>
      </c>
      <c r="AA771" t="str">
        <f t="shared" ref="AA771:AA834" si="89">IF($V771&gt;1994, "Y", "N")</f>
        <v>Y</v>
      </c>
      <c r="AB771" t="s">
        <v>152</v>
      </c>
      <c r="AC771" t="s">
        <v>94</v>
      </c>
      <c r="AD771" t="s">
        <v>180</v>
      </c>
      <c r="AE771" t="s">
        <v>125</v>
      </c>
      <c r="AF771" t="s">
        <v>96</v>
      </c>
      <c r="AG771">
        <v>603</v>
      </c>
      <c r="AH771" t="s">
        <v>104</v>
      </c>
      <c r="AI771" t="s">
        <v>98</v>
      </c>
      <c r="AJ771" t="s">
        <v>99</v>
      </c>
      <c r="AK771" t="s">
        <v>97</v>
      </c>
      <c r="AL771" t="s">
        <v>98</v>
      </c>
      <c r="AM771" t="s">
        <v>97</v>
      </c>
      <c r="AN771" t="s">
        <v>119</v>
      </c>
      <c r="AO771">
        <v>1416</v>
      </c>
      <c r="AP771" t="s">
        <v>102</v>
      </c>
      <c r="AQ771">
        <v>0</v>
      </c>
      <c r="AR771">
        <v>234</v>
      </c>
      <c r="AS771">
        <v>1650</v>
      </c>
      <c r="AT771" t="s">
        <v>103</v>
      </c>
      <c r="AU771" t="s">
        <v>104</v>
      </c>
      <c r="AV771" t="s">
        <v>105</v>
      </c>
      <c r="AW771" t="s">
        <v>106</v>
      </c>
      <c r="AX771">
        <v>1690</v>
      </c>
      <c r="AY771">
        <v>1589</v>
      </c>
      <c r="AZ771">
        <v>0</v>
      </c>
      <c r="BA771">
        <v>3279</v>
      </c>
      <c r="BB771">
        <v>1</v>
      </c>
      <c r="BC771">
        <v>0</v>
      </c>
      <c r="BD771">
        <v>3</v>
      </c>
      <c r="BE771">
        <v>1</v>
      </c>
      <c r="BF771">
        <v>4</v>
      </c>
      <c r="BG771">
        <v>1</v>
      </c>
      <c r="BH771" t="s">
        <v>104</v>
      </c>
      <c r="BI771">
        <v>12</v>
      </c>
      <c r="BJ771" t="s">
        <v>194</v>
      </c>
      <c r="BK771">
        <v>1</v>
      </c>
      <c r="BL771" t="s">
        <v>97</v>
      </c>
      <c r="BM771" t="s">
        <v>156</v>
      </c>
      <c r="BN771">
        <v>2003</v>
      </c>
      <c r="BO771" t="s">
        <v>157</v>
      </c>
      <c r="BP771">
        <v>3</v>
      </c>
      <c r="BQ771">
        <v>841</v>
      </c>
      <c r="BR771" t="s">
        <v>98</v>
      </c>
      <c r="BS771" t="s">
        <v>98</v>
      </c>
      <c r="BT771" t="s">
        <v>105</v>
      </c>
      <c r="BU771">
        <v>503</v>
      </c>
      <c r="BV771">
        <v>36</v>
      </c>
      <c r="BW771">
        <v>0</v>
      </c>
      <c r="BX771">
        <v>0</v>
      </c>
      <c r="BY771">
        <v>210</v>
      </c>
      <c r="BZ771">
        <v>0</v>
      </c>
      <c r="CA771" t="s">
        <v>83</v>
      </c>
      <c r="CB771" t="s">
        <v>83</v>
      </c>
      <c r="CC771" t="s">
        <v>83</v>
      </c>
      <c r="CD771">
        <v>0</v>
      </c>
      <c r="CE771">
        <v>6</v>
      </c>
      <c r="CF771">
        <v>2010</v>
      </c>
      <c r="CG771" t="str">
        <f t="shared" ref="CG771:CG834" si="90">_xlfn.CONCAT(CE771, "/",CF771)</f>
        <v>6/2010</v>
      </c>
      <c r="CH771" t="s">
        <v>110</v>
      </c>
      <c r="CI771" t="s">
        <v>111</v>
      </c>
      <c r="CJ771" s="1">
        <v>538000</v>
      </c>
    </row>
    <row r="772" spans="1:88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 t="str">
        <f t="shared" si="86"/>
        <v>80's</v>
      </c>
      <c r="V772">
        <v>1982</v>
      </c>
      <c r="W772">
        <f t="shared" si="84"/>
        <v>0</v>
      </c>
      <c r="X772" t="str">
        <f t="shared" si="85"/>
        <v>N</v>
      </c>
      <c r="Y772" t="str">
        <f t="shared" si="87"/>
        <v>N</v>
      </c>
      <c r="Z772" t="str">
        <f t="shared" si="88"/>
        <v>N</v>
      </c>
      <c r="AA772" t="str">
        <f t="shared" si="89"/>
        <v>N</v>
      </c>
      <c r="AB772" t="s">
        <v>152</v>
      </c>
      <c r="AC772" t="s">
        <v>94</v>
      </c>
      <c r="AD772" t="s">
        <v>124</v>
      </c>
      <c r="AE772" t="s">
        <v>124</v>
      </c>
      <c r="AF772" t="s">
        <v>117</v>
      </c>
      <c r="AG772">
        <v>0</v>
      </c>
      <c r="AH772" t="s">
        <v>98</v>
      </c>
      <c r="AI772" t="s">
        <v>98</v>
      </c>
      <c r="AJ772" t="s">
        <v>118</v>
      </c>
      <c r="AK772" t="s">
        <v>97</v>
      </c>
      <c r="AL772" t="s">
        <v>98</v>
      </c>
      <c r="AM772" t="s">
        <v>130</v>
      </c>
      <c r="AN772" t="s">
        <v>101</v>
      </c>
      <c r="AO772">
        <v>685</v>
      </c>
      <c r="AP772" t="s">
        <v>102</v>
      </c>
      <c r="AQ772">
        <v>0</v>
      </c>
      <c r="AR772">
        <v>173</v>
      </c>
      <c r="AS772">
        <v>858</v>
      </c>
      <c r="AT772" t="s">
        <v>103</v>
      </c>
      <c r="AU772" t="s">
        <v>98</v>
      </c>
      <c r="AV772" t="s">
        <v>105</v>
      </c>
      <c r="AW772" t="s">
        <v>106</v>
      </c>
      <c r="AX772">
        <v>858</v>
      </c>
      <c r="AY772">
        <v>0</v>
      </c>
      <c r="AZ772">
        <v>0</v>
      </c>
      <c r="BA772">
        <v>858</v>
      </c>
      <c r="BB772">
        <v>1</v>
      </c>
      <c r="BC772">
        <v>0</v>
      </c>
      <c r="BD772">
        <v>1</v>
      </c>
      <c r="BE772">
        <v>0</v>
      </c>
      <c r="BF772">
        <v>2</v>
      </c>
      <c r="BG772">
        <v>1</v>
      </c>
      <c r="BH772" t="s">
        <v>98</v>
      </c>
      <c r="BI772">
        <v>5</v>
      </c>
      <c r="BJ772" t="s">
        <v>107</v>
      </c>
      <c r="BK772">
        <v>0</v>
      </c>
      <c r="BL772" t="s">
        <v>83</v>
      </c>
      <c r="BM772" t="s">
        <v>127</v>
      </c>
      <c r="BN772">
        <v>1983</v>
      </c>
      <c r="BO772" t="s">
        <v>102</v>
      </c>
      <c r="BP772">
        <v>2</v>
      </c>
      <c r="BQ772">
        <v>576</v>
      </c>
      <c r="BR772" t="s">
        <v>98</v>
      </c>
      <c r="BS772" t="s">
        <v>98</v>
      </c>
      <c r="BT772" t="s">
        <v>105</v>
      </c>
      <c r="BU772">
        <v>120</v>
      </c>
      <c r="BV772">
        <v>0</v>
      </c>
      <c r="BW772">
        <v>0</v>
      </c>
      <c r="BX772">
        <v>0</v>
      </c>
      <c r="BY772">
        <v>0</v>
      </c>
      <c r="BZ772">
        <v>0</v>
      </c>
      <c r="CA772" t="s">
        <v>83</v>
      </c>
      <c r="CB772" t="s">
        <v>83</v>
      </c>
      <c r="CC772" t="s">
        <v>83</v>
      </c>
      <c r="CD772">
        <v>0</v>
      </c>
      <c r="CE772">
        <v>4</v>
      </c>
      <c r="CF772">
        <v>2009</v>
      </c>
      <c r="CG772" t="str">
        <f t="shared" si="90"/>
        <v>4/2009</v>
      </c>
      <c r="CH772" t="s">
        <v>110</v>
      </c>
      <c r="CI772" t="s">
        <v>111</v>
      </c>
      <c r="CJ772" s="1">
        <v>134900</v>
      </c>
    </row>
    <row r="773" spans="1:88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 t="str">
        <f t="shared" si="86"/>
        <v>50's</v>
      </c>
      <c r="V773">
        <v>1951</v>
      </c>
      <c r="W773">
        <f t="shared" si="84"/>
        <v>0</v>
      </c>
      <c r="X773" t="str">
        <f t="shared" si="85"/>
        <v>N</v>
      </c>
      <c r="Y773" t="str">
        <f t="shared" si="87"/>
        <v>N</v>
      </c>
      <c r="Z773" t="str">
        <f t="shared" si="88"/>
        <v>N</v>
      </c>
      <c r="AA773" t="str">
        <f t="shared" si="89"/>
        <v>N</v>
      </c>
      <c r="AB773" t="s">
        <v>93</v>
      </c>
      <c r="AC773" t="s">
        <v>94</v>
      </c>
      <c r="AD773" t="s">
        <v>124</v>
      </c>
      <c r="AE773" t="s">
        <v>124</v>
      </c>
      <c r="AF773" t="s">
        <v>117</v>
      </c>
      <c r="AG773">
        <v>0</v>
      </c>
      <c r="AH773" t="s">
        <v>98</v>
      </c>
      <c r="AI773" t="s">
        <v>98</v>
      </c>
      <c r="AJ773" t="s">
        <v>118</v>
      </c>
      <c r="AK773" t="s">
        <v>147</v>
      </c>
      <c r="AL773" t="s">
        <v>147</v>
      </c>
      <c r="AM773" t="s">
        <v>100</v>
      </c>
      <c r="AN773" t="s">
        <v>172</v>
      </c>
      <c r="AO773">
        <v>836</v>
      </c>
      <c r="AP773" t="s">
        <v>102</v>
      </c>
      <c r="AQ773">
        <v>0</v>
      </c>
      <c r="AR773">
        <v>0</v>
      </c>
      <c r="AS773">
        <v>836</v>
      </c>
      <c r="AT773" t="s">
        <v>103</v>
      </c>
      <c r="AU773" t="s">
        <v>98</v>
      </c>
      <c r="AV773" t="s">
        <v>105</v>
      </c>
      <c r="AW773" t="s">
        <v>145</v>
      </c>
      <c r="AX773">
        <v>1220</v>
      </c>
      <c r="AY773">
        <v>0</v>
      </c>
      <c r="AZ773">
        <v>0</v>
      </c>
      <c r="BA773">
        <v>1220</v>
      </c>
      <c r="BB773">
        <v>0</v>
      </c>
      <c r="BC773">
        <v>0</v>
      </c>
      <c r="BD773">
        <v>1</v>
      </c>
      <c r="BE773">
        <v>0</v>
      </c>
      <c r="BF773">
        <v>2</v>
      </c>
      <c r="BG773">
        <v>1</v>
      </c>
      <c r="BH773" t="s">
        <v>98</v>
      </c>
      <c r="BI773">
        <v>6</v>
      </c>
      <c r="BJ773" t="s">
        <v>107</v>
      </c>
      <c r="BK773">
        <v>0</v>
      </c>
      <c r="BL773" t="s">
        <v>83</v>
      </c>
      <c r="BM773" t="s">
        <v>127</v>
      </c>
      <c r="BN773">
        <v>1951</v>
      </c>
      <c r="BO773" t="s">
        <v>102</v>
      </c>
      <c r="BP773">
        <v>2</v>
      </c>
      <c r="BQ773">
        <v>396</v>
      </c>
      <c r="BR773" t="s">
        <v>98</v>
      </c>
      <c r="BS773" t="s">
        <v>98</v>
      </c>
      <c r="BT773" t="s">
        <v>105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 t="s">
        <v>83</v>
      </c>
      <c r="CB773" t="s">
        <v>83</v>
      </c>
      <c r="CC773" t="s">
        <v>83</v>
      </c>
      <c r="CD773">
        <v>0</v>
      </c>
      <c r="CE773">
        <v>4</v>
      </c>
      <c r="CF773">
        <v>2006</v>
      </c>
      <c r="CG773" t="str">
        <f t="shared" si="90"/>
        <v>4/2006</v>
      </c>
      <c r="CH773" t="s">
        <v>173</v>
      </c>
      <c r="CI773" t="s">
        <v>111</v>
      </c>
      <c r="CJ773" s="1">
        <v>102000</v>
      </c>
    </row>
    <row r="774" spans="1:88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 t="str">
        <f t="shared" si="86"/>
        <v>70's</v>
      </c>
      <c r="V774">
        <v>1976</v>
      </c>
      <c r="W774">
        <f t="shared" si="84"/>
        <v>0</v>
      </c>
      <c r="X774" t="str">
        <f t="shared" si="85"/>
        <v>N</v>
      </c>
      <c r="Y774" t="str">
        <f t="shared" si="87"/>
        <v>N</v>
      </c>
      <c r="Z774" t="str">
        <f t="shared" si="88"/>
        <v>N</v>
      </c>
      <c r="AA774" t="str">
        <f t="shared" si="89"/>
        <v>N</v>
      </c>
      <c r="AB774" t="s">
        <v>93</v>
      </c>
      <c r="AC774" t="s">
        <v>94</v>
      </c>
      <c r="AD774" t="s">
        <v>161</v>
      </c>
      <c r="AE774" t="s">
        <v>161</v>
      </c>
      <c r="AF774" t="s">
        <v>117</v>
      </c>
      <c r="AG774">
        <v>0</v>
      </c>
      <c r="AH774" t="s">
        <v>98</v>
      </c>
      <c r="AI774" t="s">
        <v>98</v>
      </c>
      <c r="AJ774" t="s">
        <v>118</v>
      </c>
      <c r="AK774" t="s">
        <v>98</v>
      </c>
      <c r="AL774" t="s">
        <v>98</v>
      </c>
      <c r="AM774" t="s">
        <v>130</v>
      </c>
      <c r="AN774" t="s">
        <v>119</v>
      </c>
      <c r="AO774">
        <v>422</v>
      </c>
      <c r="AP774" t="s">
        <v>141</v>
      </c>
      <c r="AQ774">
        <v>127</v>
      </c>
      <c r="AR774">
        <v>480</v>
      </c>
      <c r="AS774">
        <v>1029</v>
      </c>
      <c r="AT774" t="s">
        <v>103</v>
      </c>
      <c r="AU774" t="s">
        <v>98</v>
      </c>
      <c r="AV774" t="s">
        <v>105</v>
      </c>
      <c r="AW774" t="s">
        <v>106</v>
      </c>
      <c r="AX774">
        <v>1117</v>
      </c>
      <c r="AY774">
        <v>0</v>
      </c>
      <c r="AZ774">
        <v>0</v>
      </c>
      <c r="BA774">
        <v>1117</v>
      </c>
      <c r="BB774">
        <v>1</v>
      </c>
      <c r="BC774">
        <v>0</v>
      </c>
      <c r="BD774">
        <v>1</v>
      </c>
      <c r="BE774">
        <v>0</v>
      </c>
      <c r="BF774">
        <v>3</v>
      </c>
      <c r="BG774">
        <v>1</v>
      </c>
      <c r="BH774" t="s">
        <v>98</v>
      </c>
      <c r="BI774">
        <v>6</v>
      </c>
      <c r="BJ774" t="s">
        <v>107</v>
      </c>
      <c r="BK774">
        <v>1</v>
      </c>
      <c r="BL774" t="s">
        <v>98</v>
      </c>
      <c r="BM774" t="s">
        <v>127</v>
      </c>
      <c r="BN774">
        <v>1976</v>
      </c>
      <c r="BO774" t="s">
        <v>102</v>
      </c>
      <c r="BP774">
        <v>2</v>
      </c>
      <c r="BQ774">
        <v>672</v>
      </c>
      <c r="BR774" t="s">
        <v>98</v>
      </c>
      <c r="BS774" t="s">
        <v>98</v>
      </c>
      <c r="BT774" t="s">
        <v>105</v>
      </c>
      <c r="BU774">
        <v>144</v>
      </c>
      <c r="BV774">
        <v>0</v>
      </c>
      <c r="BW774">
        <v>0</v>
      </c>
      <c r="BX774">
        <v>0</v>
      </c>
      <c r="BY774">
        <v>0</v>
      </c>
      <c r="BZ774">
        <v>0</v>
      </c>
      <c r="CA774" t="s">
        <v>83</v>
      </c>
      <c r="CB774" t="s">
        <v>134</v>
      </c>
      <c r="CC774" t="s">
        <v>83</v>
      </c>
      <c r="CD774">
        <v>0</v>
      </c>
      <c r="CE774">
        <v>3</v>
      </c>
      <c r="CF774">
        <v>2010</v>
      </c>
      <c r="CG774" t="str">
        <f t="shared" si="90"/>
        <v>3/2010</v>
      </c>
      <c r="CH774" t="s">
        <v>110</v>
      </c>
      <c r="CI774" t="s">
        <v>128</v>
      </c>
      <c r="CJ774" s="1">
        <v>107000</v>
      </c>
    </row>
    <row r="775" spans="1:88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 t="str">
        <f t="shared" si="86"/>
        <v>50's</v>
      </c>
      <c r="V775">
        <v>1958</v>
      </c>
      <c r="W775">
        <f t="shared" si="84"/>
        <v>0</v>
      </c>
      <c r="X775" t="str">
        <f t="shared" si="85"/>
        <v>N</v>
      </c>
      <c r="Y775" t="str">
        <f t="shared" si="87"/>
        <v>N</v>
      </c>
      <c r="Z775" t="str">
        <f t="shared" si="88"/>
        <v>N</v>
      </c>
      <c r="AA775" t="str">
        <f t="shared" si="89"/>
        <v>N</v>
      </c>
      <c r="AB775" t="s">
        <v>93</v>
      </c>
      <c r="AC775" t="s">
        <v>94</v>
      </c>
      <c r="AD775" t="s">
        <v>124</v>
      </c>
      <c r="AE775" t="s">
        <v>124</v>
      </c>
      <c r="AF775" t="s">
        <v>117</v>
      </c>
      <c r="AG775">
        <v>1</v>
      </c>
      <c r="AH775" t="s">
        <v>98</v>
      </c>
      <c r="AI775" t="s">
        <v>98</v>
      </c>
      <c r="AJ775" t="s">
        <v>118</v>
      </c>
      <c r="AK775" t="s">
        <v>98</v>
      </c>
      <c r="AL775" t="s">
        <v>98</v>
      </c>
      <c r="AM775" t="s">
        <v>100</v>
      </c>
      <c r="AN775" t="s">
        <v>153</v>
      </c>
      <c r="AO775">
        <v>456</v>
      </c>
      <c r="AP775" t="s">
        <v>102</v>
      </c>
      <c r="AQ775">
        <v>0</v>
      </c>
      <c r="AR775">
        <v>456</v>
      </c>
      <c r="AS775">
        <v>912</v>
      </c>
      <c r="AT775" t="s">
        <v>103</v>
      </c>
      <c r="AU775" t="s">
        <v>104</v>
      </c>
      <c r="AV775" t="s">
        <v>105</v>
      </c>
      <c r="AW775" t="s">
        <v>164</v>
      </c>
      <c r="AX775">
        <v>912</v>
      </c>
      <c r="AY775">
        <v>0</v>
      </c>
      <c r="AZ775">
        <v>0</v>
      </c>
      <c r="BA775">
        <v>912</v>
      </c>
      <c r="BB775">
        <v>0</v>
      </c>
      <c r="BC775">
        <v>0</v>
      </c>
      <c r="BD775">
        <v>1</v>
      </c>
      <c r="BE775">
        <v>0</v>
      </c>
      <c r="BF775">
        <v>2</v>
      </c>
      <c r="BG775">
        <v>1</v>
      </c>
      <c r="BH775" t="s">
        <v>98</v>
      </c>
      <c r="BI775">
        <v>5</v>
      </c>
      <c r="BJ775" t="s">
        <v>107</v>
      </c>
      <c r="BK775">
        <v>0</v>
      </c>
      <c r="BL775" t="s">
        <v>83</v>
      </c>
      <c r="BM775" t="s">
        <v>108</v>
      </c>
      <c r="BN775">
        <v>1958</v>
      </c>
      <c r="BO775" t="s">
        <v>109</v>
      </c>
      <c r="BP775">
        <v>1</v>
      </c>
      <c r="BQ775">
        <v>275</v>
      </c>
      <c r="BR775" t="s">
        <v>98</v>
      </c>
      <c r="BS775" t="s">
        <v>98</v>
      </c>
      <c r="BT775" t="s">
        <v>105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 t="s">
        <v>83</v>
      </c>
      <c r="CB775" t="s">
        <v>83</v>
      </c>
      <c r="CC775" t="s">
        <v>83</v>
      </c>
      <c r="CD775">
        <v>0</v>
      </c>
      <c r="CE775">
        <v>7</v>
      </c>
      <c r="CF775">
        <v>2007</v>
      </c>
      <c r="CG775" t="str">
        <f t="shared" si="90"/>
        <v>7/2007</v>
      </c>
      <c r="CH775" t="s">
        <v>173</v>
      </c>
      <c r="CI775" t="s">
        <v>111</v>
      </c>
      <c r="CJ775" s="1">
        <v>114500</v>
      </c>
    </row>
    <row r="776" spans="1:88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 t="str">
        <f t="shared" si="86"/>
        <v>2000's</v>
      </c>
      <c r="V776">
        <v>2006</v>
      </c>
      <c r="W776">
        <f t="shared" si="84"/>
        <v>0</v>
      </c>
      <c r="X776" t="str">
        <f t="shared" si="85"/>
        <v>N</v>
      </c>
      <c r="Y776" t="str">
        <f t="shared" si="87"/>
        <v>Y</v>
      </c>
      <c r="Z776" t="str">
        <f t="shared" si="88"/>
        <v>Y</v>
      </c>
      <c r="AA776" t="str">
        <f t="shared" si="89"/>
        <v>Y</v>
      </c>
      <c r="AB776" t="s">
        <v>152</v>
      </c>
      <c r="AC776" t="s">
        <v>94</v>
      </c>
      <c r="AD776" t="s">
        <v>95</v>
      </c>
      <c r="AE776" t="s">
        <v>95</v>
      </c>
      <c r="AF776" t="s">
        <v>96</v>
      </c>
      <c r="AG776">
        <v>375</v>
      </c>
      <c r="AH776" t="s">
        <v>97</v>
      </c>
      <c r="AI776" t="s">
        <v>98</v>
      </c>
      <c r="AJ776" t="s">
        <v>99</v>
      </c>
      <c r="AK776" t="s">
        <v>97</v>
      </c>
      <c r="AL776" t="s">
        <v>98</v>
      </c>
      <c r="AM776" t="s">
        <v>130</v>
      </c>
      <c r="AN776" t="s">
        <v>102</v>
      </c>
      <c r="AO776">
        <v>0</v>
      </c>
      <c r="AP776" t="s">
        <v>102</v>
      </c>
      <c r="AQ776">
        <v>0</v>
      </c>
      <c r="AR776">
        <v>1935</v>
      </c>
      <c r="AS776">
        <v>1935</v>
      </c>
      <c r="AT776" t="s">
        <v>103</v>
      </c>
      <c r="AU776" t="s">
        <v>97</v>
      </c>
      <c r="AV776" t="s">
        <v>105</v>
      </c>
      <c r="AW776" t="s">
        <v>106</v>
      </c>
      <c r="AX776">
        <v>1973</v>
      </c>
      <c r="AY776">
        <v>0</v>
      </c>
      <c r="AZ776">
        <v>0</v>
      </c>
      <c r="BA776">
        <v>1973</v>
      </c>
      <c r="BB776">
        <v>0</v>
      </c>
      <c r="BC776">
        <v>0</v>
      </c>
      <c r="BD776">
        <v>2</v>
      </c>
      <c r="BE776">
        <v>0</v>
      </c>
      <c r="BF776">
        <v>3</v>
      </c>
      <c r="BG776">
        <v>1</v>
      </c>
      <c r="BH776" t="s">
        <v>97</v>
      </c>
      <c r="BI776">
        <v>9</v>
      </c>
      <c r="BJ776" t="s">
        <v>107</v>
      </c>
      <c r="BK776">
        <v>1</v>
      </c>
      <c r="BL776" t="s">
        <v>97</v>
      </c>
      <c r="BM776" t="s">
        <v>108</v>
      </c>
      <c r="BN776">
        <v>2006</v>
      </c>
      <c r="BO776" t="s">
        <v>157</v>
      </c>
      <c r="BP776">
        <v>3</v>
      </c>
      <c r="BQ776">
        <v>895</v>
      </c>
      <c r="BR776" t="s">
        <v>98</v>
      </c>
      <c r="BS776" t="s">
        <v>98</v>
      </c>
      <c r="BT776" t="s">
        <v>105</v>
      </c>
      <c r="BU776">
        <v>315</v>
      </c>
      <c r="BV776">
        <v>45</v>
      </c>
      <c r="BW776">
        <v>0</v>
      </c>
      <c r="BX776">
        <v>0</v>
      </c>
      <c r="BY776">
        <v>0</v>
      </c>
      <c r="BZ776">
        <v>0</v>
      </c>
      <c r="CA776" t="s">
        <v>83</v>
      </c>
      <c r="CB776" t="s">
        <v>83</v>
      </c>
      <c r="CC776" t="s">
        <v>83</v>
      </c>
      <c r="CD776">
        <v>0</v>
      </c>
      <c r="CE776">
        <v>7</v>
      </c>
      <c r="CF776">
        <v>2007</v>
      </c>
      <c r="CG776" t="str">
        <f t="shared" si="90"/>
        <v>7/2007</v>
      </c>
      <c r="CH776" t="s">
        <v>158</v>
      </c>
      <c r="CI776" t="s">
        <v>159</v>
      </c>
      <c r="CJ776" s="1">
        <v>395000</v>
      </c>
    </row>
    <row r="777" spans="1:88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 t="str">
        <f t="shared" si="86"/>
        <v>90's</v>
      </c>
      <c r="V777">
        <v>1998</v>
      </c>
      <c r="W777">
        <f t="shared" si="84"/>
        <v>0</v>
      </c>
      <c r="X777" t="str">
        <f t="shared" si="85"/>
        <v>N</v>
      </c>
      <c r="Y777" t="str">
        <f t="shared" si="87"/>
        <v>N</v>
      </c>
      <c r="Z777" t="str">
        <f t="shared" si="88"/>
        <v>N</v>
      </c>
      <c r="AA777" t="str">
        <f t="shared" si="89"/>
        <v>Y</v>
      </c>
      <c r="AB777" t="s">
        <v>152</v>
      </c>
      <c r="AC777" t="s">
        <v>94</v>
      </c>
      <c r="AD777" t="s">
        <v>95</v>
      </c>
      <c r="AE777" t="s">
        <v>95</v>
      </c>
      <c r="AF777" t="s">
        <v>96</v>
      </c>
      <c r="AG777">
        <v>320</v>
      </c>
      <c r="AH777" t="s">
        <v>98</v>
      </c>
      <c r="AI777" t="s">
        <v>98</v>
      </c>
      <c r="AJ777" t="s">
        <v>99</v>
      </c>
      <c r="AK777" t="s">
        <v>104</v>
      </c>
      <c r="AL777" t="s">
        <v>98</v>
      </c>
      <c r="AM777" t="s">
        <v>100</v>
      </c>
      <c r="AN777" t="s">
        <v>101</v>
      </c>
      <c r="AO777">
        <v>866</v>
      </c>
      <c r="AP777" t="s">
        <v>102</v>
      </c>
      <c r="AQ777">
        <v>0</v>
      </c>
      <c r="AR777">
        <v>338</v>
      </c>
      <c r="AS777">
        <v>1204</v>
      </c>
      <c r="AT777" t="s">
        <v>103</v>
      </c>
      <c r="AU777" t="s">
        <v>104</v>
      </c>
      <c r="AV777" t="s">
        <v>105</v>
      </c>
      <c r="AW777" t="s">
        <v>106</v>
      </c>
      <c r="AX777">
        <v>1204</v>
      </c>
      <c r="AY777">
        <v>0</v>
      </c>
      <c r="AZ777">
        <v>0</v>
      </c>
      <c r="BA777">
        <v>1204</v>
      </c>
      <c r="BB777">
        <v>1</v>
      </c>
      <c r="BC777">
        <v>0</v>
      </c>
      <c r="BD777">
        <v>2</v>
      </c>
      <c r="BE777">
        <v>0</v>
      </c>
      <c r="BF777">
        <v>2</v>
      </c>
      <c r="BG777">
        <v>1</v>
      </c>
      <c r="BH777" t="s">
        <v>98</v>
      </c>
      <c r="BI777">
        <v>5</v>
      </c>
      <c r="BJ777" t="s">
        <v>107</v>
      </c>
      <c r="BK777">
        <v>0</v>
      </c>
      <c r="BL777" t="s">
        <v>83</v>
      </c>
      <c r="BM777" t="s">
        <v>108</v>
      </c>
      <c r="BN777">
        <v>1998</v>
      </c>
      <c r="BO777" t="s">
        <v>157</v>
      </c>
      <c r="BP777">
        <v>2</v>
      </c>
      <c r="BQ777">
        <v>412</v>
      </c>
      <c r="BR777" t="s">
        <v>98</v>
      </c>
      <c r="BS777" t="s">
        <v>98</v>
      </c>
      <c r="BT777" t="s">
        <v>105</v>
      </c>
      <c r="BU777">
        <v>0</v>
      </c>
      <c r="BV777">
        <v>247</v>
      </c>
      <c r="BW777">
        <v>0</v>
      </c>
      <c r="BX777">
        <v>0</v>
      </c>
      <c r="BY777">
        <v>0</v>
      </c>
      <c r="BZ777">
        <v>0</v>
      </c>
      <c r="CA777" t="s">
        <v>83</v>
      </c>
      <c r="CB777" t="s">
        <v>83</v>
      </c>
      <c r="CC777" t="s">
        <v>83</v>
      </c>
      <c r="CD777">
        <v>0</v>
      </c>
      <c r="CE777">
        <v>6</v>
      </c>
      <c r="CF777">
        <v>2009</v>
      </c>
      <c r="CG777" t="str">
        <f t="shared" si="90"/>
        <v>6/2009</v>
      </c>
      <c r="CH777" t="s">
        <v>110</v>
      </c>
      <c r="CI777" t="s">
        <v>111</v>
      </c>
      <c r="CJ777" s="1">
        <v>162000</v>
      </c>
    </row>
    <row r="778" spans="1:88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 t="str">
        <f t="shared" si="86"/>
        <v>2000's</v>
      </c>
      <c r="V778">
        <v>2006</v>
      </c>
      <c r="W778">
        <f t="shared" si="84"/>
        <v>1</v>
      </c>
      <c r="X778" t="str">
        <f t="shared" si="85"/>
        <v>Y</v>
      </c>
      <c r="Y778" t="str">
        <f t="shared" si="87"/>
        <v>Y</v>
      </c>
      <c r="Z778" t="str">
        <f t="shared" si="88"/>
        <v>Y</v>
      </c>
      <c r="AA778" t="str">
        <f t="shared" si="89"/>
        <v>Y</v>
      </c>
      <c r="AB778" t="s">
        <v>93</v>
      </c>
      <c r="AC778" t="s">
        <v>94</v>
      </c>
      <c r="AD778" t="s">
        <v>95</v>
      </c>
      <c r="AE778" t="s">
        <v>95</v>
      </c>
      <c r="AF778" t="s">
        <v>96</v>
      </c>
      <c r="AG778">
        <v>240</v>
      </c>
      <c r="AH778" t="s">
        <v>97</v>
      </c>
      <c r="AI778" t="s">
        <v>98</v>
      </c>
      <c r="AJ778" t="s">
        <v>99</v>
      </c>
      <c r="AK778" t="s">
        <v>97</v>
      </c>
      <c r="AL778" t="s">
        <v>98</v>
      </c>
      <c r="AM778" t="s">
        <v>130</v>
      </c>
      <c r="AN778" t="s">
        <v>101</v>
      </c>
      <c r="AO778">
        <v>20</v>
      </c>
      <c r="AP778" t="s">
        <v>102</v>
      </c>
      <c r="AQ778">
        <v>0</v>
      </c>
      <c r="AR778">
        <v>1594</v>
      </c>
      <c r="AS778">
        <v>1614</v>
      </c>
      <c r="AT778" t="s">
        <v>103</v>
      </c>
      <c r="AU778" t="s">
        <v>104</v>
      </c>
      <c r="AV778" t="s">
        <v>105</v>
      </c>
      <c r="AW778" t="s">
        <v>106</v>
      </c>
      <c r="AX778">
        <v>1614</v>
      </c>
      <c r="AY778">
        <v>0</v>
      </c>
      <c r="AZ778">
        <v>0</v>
      </c>
      <c r="BA778">
        <v>1614</v>
      </c>
      <c r="BB778">
        <v>0</v>
      </c>
      <c r="BC778">
        <v>0</v>
      </c>
      <c r="BD778">
        <v>2</v>
      </c>
      <c r="BE778">
        <v>0</v>
      </c>
      <c r="BF778">
        <v>3</v>
      </c>
      <c r="BG778">
        <v>1</v>
      </c>
      <c r="BH778" t="s">
        <v>97</v>
      </c>
      <c r="BI778">
        <v>7</v>
      </c>
      <c r="BJ778" t="s">
        <v>107</v>
      </c>
      <c r="BK778">
        <v>0</v>
      </c>
      <c r="BL778" t="s">
        <v>83</v>
      </c>
      <c r="BM778" t="s">
        <v>108</v>
      </c>
      <c r="BN778">
        <v>2005</v>
      </c>
      <c r="BO778" t="s">
        <v>109</v>
      </c>
      <c r="BP778">
        <v>3</v>
      </c>
      <c r="BQ778">
        <v>865</v>
      </c>
      <c r="BR778" t="s">
        <v>98</v>
      </c>
      <c r="BS778" t="s">
        <v>98</v>
      </c>
      <c r="BT778" t="s">
        <v>105</v>
      </c>
      <c r="BU778">
        <v>144</v>
      </c>
      <c r="BV778">
        <v>59</v>
      </c>
      <c r="BW778">
        <v>0</v>
      </c>
      <c r="BX778">
        <v>0</v>
      </c>
      <c r="BY778">
        <v>0</v>
      </c>
      <c r="BZ778">
        <v>0</v>
      </c>
      <c r="CA778" t="s">
        <v>83</v>
      </c>
      <c r="CB778" t="s">
        <v>83</v>
      </c>
      <c r="CC778" t="s">
        <v>83</v>
      </c>
      <c r="CD778">
        <v>0</v>
      </c>
      <c r="CE778">
        <v>7</v>
      </c>
      <c r="CF778">
        <v>2006</v>
      </c>
      <c r="CG778" t="str">
        <f t="shared" si="90"/>
        <v>7/2006</v>
      </c>
      <c r="CH778" t="s">
        <v>158</v>
      </c>
      <c r="CI778" t="s">
        <v>159</v>
      </c>
      <c r="CJ778" s="1">
        <v>221500</v>
      </c>
    </row>
    <row r="779" spans="1:88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 t="str">
        <f t="shared" si="86"/>
        <v>70's</v>
      </c>
      <c r="V779">
        <v>1974</v>
      </c>
      <c r="W779">
        <f t="shared" si="84"/>
        <v>0</v>
      </c>
      <c r="X779" t="str">
        <f t="shared" si="85"/>
        <v>N</v>
      </c>
      <c r="Y779" t="str">
        <f t="shared" si="87"/>
        <v>N</v>
      </c>
      <c r="Z779" t="str">
        <f t="shared" si="88"/>
        <v>N</v>
      </c>
      <c r="AA779" t="str">
        <f t="shared" si="89"/>
        <v>N</v>
      </c>
      <c r="AB779" t="s">
        <v>152</v>
      </c>
      <c r="AC779" t="s">
        <v>94</v>
      </c>
      <c r="AD779" t="s">
        <v>140</v>
      </c>
      <c r="AE779" t="s">
        <v>161</v>
      </c>
      <c r="AF779" t="s">
        <v>117</v>
      </c>
      <c r="AG779">
        <v>0</v>
      </c>
      <c r="AH779" t="s">
        <v>98</v>
      </c>
      <c r="AI779" t="s">
        <v>98</v>
      </c>
      <c r="AJ779" t="s">
        <v>118</v>
      </c>
      <c r="AK779" t="s">
        <v>98</v>
      </c>
      <c r="AL779" t="s">
        <v>98</v>
      </c>
      <c r="AM779" t="s">
        <v>100</v>
      </c>
      <c r="AN779" t="s">
        <v>119</v>
      </c>
      <c r="AO779">
        <v>762</v>
      </c>
      <c r="AP779" t="s">
        <v>102</v>
      </c>
      <c r="AQ779">
        <v>0</v>
      </c>
      <c r="AR779">
        <v>102</v>
      </c>
      <c r="AS779">
        <v>864</v>
      </c>
      <c r="AT779" t="s">
        <v>103</v>
      </c>
      <c r="AU779" t="s">
        <v>98</v>
      </c>
      <c r="AV779" t="s">
        <v>105</v>
      </c>
      <c r="AW779" t="s">
        <v>106</v>
      </c>
      <c r="AX779">
        <v>894</v>
      </c>
      <c r="AY779">
        <v>0</v>
      </c>
      <c r="AZ779">
        <v>0</v>
      </c>
      <c r="BA779">
        <v>894</v>
      </c>
      <c r="BB779">
        <v>1</v>
      </c>
      <c r="BC779">
        <v>0</v>
      </c>
      <c r="BD779">
        <v>1</v>
      </c>
      <c r="BE779">
        <v>0</v>
      </c>
      <c r="BF779">
        <v>3</v>
      </c>
      <c r="BG779">
        <v>1</v>
      </c>
      <c r="BH779" t="s">
        <v>98</v>
      </c>
      <c r="BI779">
        <v>5</v>
      </c>
      <c r="BJ779" t="s">
        <v>107</v>
      </c>
      <c r="BK779">
        <v>1</v>
      </c>
      <c r="BL779" t="s">
        <v>147</v>
      </c>
      <c r="BM779" t="s">
        <v>108</v>
      </c>
      <c r="BN779">
        <v>1974</v>
      </c>
      <c r="BO779" t="s">
        <v>102</v>
      </c>
      <c r="BP779">
        <v>2</v>
      </c>
      <c r="BQ779">
        <v>440</v>
      </c>
      <c r="BR779" t="s">
        <v>98</v>
      </c>
      <c r="BS779" t="s">
        <v>98</v>
      </c>
      <c r="BT779" t="s">
        <v>105</v>
      </c>
      <c r="BU779">
        <v>241</v>
      </c>
      <c r="BV779">
        <v>0</v>
      </c>
      <c r="BW779">
        <v>0</v>
      </c>
      <c r="BX779">
        <v>0</v>
      </c>
      <c r="BY779">
        <v>0</v>
      </c>
      <c r="BZ779">
        <v>0</v>
      </c>
      <c r="CA779" t="s">
        <v>83</v>
      </c>
      <c r="CB779" t="s">
        <v>134</v>
      </c>
      <c r="CC779" t="s">
        <v>83</v>
      </c>
      <c r="CD779">
        <v>0</v>
      </c>
      <c r="CE779">
        <v>6</v>
      </c>
      <c r="CF779">
        <v>2006</v>
      </c>
      <c r="CG779" t="str">
        <f t="shared" si="90"/>
        <v>6/2006</v>
      </c>
      <c r="CH779" t="s">
        <v>110</v>
      </c>
      <c r="CI779" t="s">
        <v>111</v>
      </c>
      <c r="CJ779" s="1">
        <v>142500</v>
      </c>
    </row>
    <row r="780" spans="1:88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 t="str">
        <f t="shared" si="86"/>
        <v>70's</v>
      </c>
      <c r="V780">
        <v>1977</v>
      </c>
      <c r="W780">
        <f t="shared" si="84"/>
        <v>0</v>
      </c>
      <c r="X780" t="str">
        <f t="shared" si="85"/>
        <v>N</v>
      </c>
      <c r="Y780" t="str">
        <f t="shared" si="87"/>
        <v>N</v>
      </c>
      <c r="Z780" t="str">
        <f t="shared" si="88"/>
        <v>N</v>
      </c>
      <c r="AA780" t="str">
        <f t="shared" si="89"/>
        <v>N</v>
      </c>
      <c r="AB780" t="s">
        <v>93</v>
      </c>
      <c r="AC780" t="s">
        <v>94</v>
      </c>
      <c r="AD780" t="s">
        <v>161</v>
      </c>
      <c r="AE780" t="s">
        <v>161</v>
      </c>
      <c r="AF780" t="s">
        <v>96</v>
      </c>
      <c r="AG780">
        <v>320</v>
      </c>
      <c r="AH780" t="s">
        <v>98</v>
      </c>
      <c r="AI780" t="s">
        <v>98</v>
      </c>
      <c r="AJ780" t="s">
        <v>168</v>
      </c>
      <c r="AK780" t="s">
        <v>83</v>
      </c>
      <c r="AL780" t="s">
        <v>83</v>
      </c>
      <c r="AM780" t="s">
        <v>83</v>
      </c>
      <c r="AN780" t="s">
        <v>83</v>
      </c>
      <c r="AO780">
        <v>0</v>
      </c>
      <c r="AP780" t="s">
        <v>83</v>
      </c>
      <c r="AQ780">
        <v>0</v>
      </c>
      <c r="AR780">
        <v>0</v>
      </c>
      <c r="AS780">
        <v>0</v>
      </c>
      <c r="AT780" t="s">
        <v>103</v>
      </c>
      <c r="AU780" t="s">
        <v>98</v>
      </c>
      <c r="AV780" t="s">
        <v>105</v>
      </c>
      <c r="AW780" t="s">
        <v>106</v>
      </c>
      <c r="AX780">
        <v>2020</v>
      </c>
      <c r="AY780">
        <v>0</v>
      </c>
      <c r="AZ780">
        <v>0</v>
      </c>
      <c r="BA780">
        <v>2020</v>
      </c>
      <c r="BB780">
        <v>0</v>
      </c>
      <c r="BC780">
        <v>0</v>
      </c>
      <c r="BD780">
        <v>2</v>
      </c>
      <c r="BE780">
        <v>0</v>
      </c>
      <c r="BF780">
        <v>4</v>
      </c>
      <c r="BG780">
        <v>2</v>
      </c>
      <c r="BH780" t="s">
        <v>98</v>
      </c>
      <c r="BI780">
        <v>10</v>
      </c>
      <c r="BJ780" t="s">
        <v>107</v>
      </c>
      <c r="BK780">
        <v>2</v>
      </c>
      <c r="BL780" t="s">
        <v>98</v>
      </c>
      <c r="BM780" t="s">
        <v>127</v>
      </c>
      <c r="BN780">
        <v>1977</v>
      </c>
      <c r="BO780" t="s">
        <v>102</v>
      </c>
      <c r="BP780">
        <v>2</v>
      </c>
      <c r="BQ780">
        <v>630</v>
      </c>
      <c r="BR780" t="s">
        <v>98</v>
      </c>
      <c r="BS780" t="s">
        <v>98</v>
      </c>
      <c r="BT780" t="s">
        <v>105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 t="s">
        <v>83</v>
      </c>
      <c r="CB780" t="s">
        <v>83</v>
      </c>
      <c r="CC780" t="s">
        <v>83</v>
      </c>
      <c r="CD780">
        <v>0</v>
      </c>
      <c r="CE780">
        <v>10</v>
      </c>
      <c r="CF780">
        <v>2007</v>
      </c>
      <c r="CG780" t="str">
        <f t="shared" si="90"/>
        <v>10/2007</v>
      </c>
      <c r="CH780" t="s">
        <v>110</v>
      </c>
      <c r="CI780" t="s">
        <v>111</v>
      </c>
      <c r="CJ780" s="1">
        <v>144000</v>
      </c>
    </row>
    <row r="781" spans="1:88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 t="str">
        <f t="shared" si="86"/>
        <v>70's</v>
      </c>
      <c r="V781">
        <v>1977</v>
      </c>
      <c r="W781">
        <f t="shared" si="84"/>
        <v>0</v>
      </c>
      <c r="X781" t="str">
        <f t="shared" si="85"/>
        <v>N</v>
      </c>
      <c r="Y781" t="str">
        <f t="shared" si="87"/>
        <v>N</v>
      </c>
      <c r="Z781" t="str">
        <f t="shared" si="88"/>
        <v>N</v>
      </c>
      <c r="AA781" t="str">
        <f t="shared" si="89"/>
        <v>N</v>
      </c>
      <c r="AB781" t="s">
        <v>93</v>
      </c>
      <c r="AC781" t="s">
        <v>94</v>
      </c>
      <c r="AD781" t="s">
        <v>161</v>
      </c>
      <c r="AE781" t="s">
        <v>234</v>
      </c>
      <c r="AF781" t="s">
        <v>96</v>
      </c>
      <c r="AG781">
        <v>90</v>
      </c>
      <c r="AH781" t="s">
        <v>98</v>
      </c>
      <c r="AI781" t="s">
        <v>98</v>
      </c>
      <c r="AJ781" t="s">
        <v>118</v>
      </c>
      <c r="AK781" t="s">
        <v>97</v>
      </c>
      <c r="AL781" t="s">
        <v>98</v>
      </c>
      <c r="AM781" t="s">
        <v>97</v>
      </c>
      <c r="AN781" t="s">
        <v>101</v>
      </c>
      <c r="AO781">
        <v>975</v>
      </c>
      <c r="AP781" t="s">
        <v>102</v>
      </c>
      <c r="AQ781">
        <v>0</v>
      </c>
      <c r="AR781">
        <v>0</v>
      </c>
      <c r="AS781">
        <v>975</v>
      </c>
      <c r="AT781" t="s">
        <v>103</v>
      </c>
      <c r="AU781" t="s">
        <v>98</v>
      </c>
      <c r="AV781" t="s">
        <v>105</v>
      </c>
      <c r="AW781" t="s">
        <v>106</v>
      </c>
      <c r="AX781">
        <v>1004</v>
      </c>
      <c r="AY781">
        <v>0</v>
      </c>
      <c r="AZ781">
        <v>0</v>
      </c>
      <c r="BA781">
        <v>1004</v>
      </c>
      <c r="BB781">
        <v>1</v>
      </c>
      <c r="BC781">
        <v>0</v>
      </c>
      <c r="BD781">
        <v>1</v>
      </c>
      <c r="BE781">
        <v>0</v>
      </c>
      <c r="BF781">
        <v>2</v>
      </c>
      <c r="BG781">
        <v>1</v>
      </c>
      <c r="BH781" t="s">
        <v>98</v>
      </c>
      <c r="BI781">
        <v>4</v>
      </c>
      <c r="BJ781" t="s">
        <v>107</v>
      </c>
      <c r="BK781">
        <v>0</v>
      </c>
      <c r="BL781" t="s">
        <v>83</v>
      </c>
      <c r="BM781" t="s">
        <v>108</v>
      </c>
      <c r="BN781">
        <v>1977</v>
      </c>
      <c r="BO781" t="s">
        <v>102</v>
      </c>
      <c r="BP781">
        <v>2</v>
      </c>
      <c r="BQ781">
        <v>504</v>
      </c>
      <c r="BR781" t="s">
        <v>98</v>
      </c>
      <c r="BS781" t="s">
        <v>98</v>
      </c>
      <c r="BT781" t="s">
        <v>105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 t="s">
        <v>83</v>
      </c>
      <c r="CB781" t="s">
        <v>83</v>
      </c>
      <c r="CC781" t="s">
        <v>83</v>
      </c>
      <c r="CD781">
        <v>0</v>
      </c>
      <c r="CE781">
        <v>5</v>
      </c>
      <c r="CF781">
        <v>2006</v>
      </c>
      <c r="CG781" t="str">
        <f t="shared" si="90"/>
        <v>5/2006</v>
      </c>
      <c r="CH781" t="s">
        <v>110</v>
      </c>
      <c r="CI781" t="s">
        <v>111</v>
      </c>
      <c r="CJ781" s="1">
        <v>135000</v>
      </c>
    </row>
    <row r="782" spans="1:88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 t="str">
        <f t="shared" si="86"/>
        <v>90's</v>
      </c>
      <c r="V782">
        <v>1996</v>
      </c>
      <c r="W782">
        <f t="shared" si="84"/>
        <v>1</v>
      </c>
      <c r="X782" t="str">
        <f t="shared" si="85"/>
        <v>Y</v>
      </c>
      <c r="Y782" t="str">
        <f t="shared" si="87"/>
        <v>N</v>
      </c>
      <c r="Z782" t="str">
        <f t="shared" si="88"/>
        <v>N</v>
      </c>
      <c r="AA782" t="str">
        <f t="shared" si="89"/>
        <v>Y</v>
      </c>
      <c r="AB782" t="s">
        <v>93</v>
      </c>
      <c r="AC782" t="s">
        <v>94</v>
      </c>
      <c r="AD782" t="s">
        <v>140</v>
      </c>
      <c r="AE782" t="s">
        <v>140</v>
      </c>
      <c r="AF782" t="s">
        <v>96</v>
      </c>
      <c r="AG782">
        <v>38</v>
      </c>
      <c r="AH782" t="s">
        <v>98</v>
      </c>
      <c r="AI782" t="s">
        <v>98</v>
      </c>
      <c r="AJ782" t="s">
        <v>99</v>
      </c>
      <c r="AK782" t="s">
        <v>97</v>
      </c>
      <c r="AL782" t="s">
        <v>97</v>
      </c>
      <c r="AM782" t="s">
        <v>100</v>
      </c>
      <c r="AN782" t="s">
        <v>102</v>
      </c>
      <c r="AO782">
        <v>0</v>
      </c>
      <c r="AP782" t="s">
        <v>102</v>
      </c>
      <c r="AQ782">
        <v>0</v>
      </c>
      <c r="AR782">
        <v>1237</v>
      </c>
      <c r="AS782">
        <v>1237</v>
      </c>
      <c r="AT782" t="s">
        <v>103</v>
      </c>
      <c r="AU782" t="s">
        <v>97</v>
      </c>
      <c r="AV782" t="s">
        <v>105</v>
      </c>
      <c r="AW782" t="s">
        <v>106</v>
      </c>
      <c r="AX782">
        <v>1253</v>
      </c>
      <c r="AY782">
        <v>0</v>
      </c>
      <c r="AZ782">
        <v>0</v>
      </c>
      <c r="BA782">
        <v>1253</v>
      </c>
      <c r="BB782">
        <v>0</v>
      </c>
      <c r="BC782">
        <v>0</v>
      </c>
      <c r="BD782">
        <v>2</v>
      </c>
      <c r="BE782">
        <v>0</v>
      </c>
      <c r="BF782">
        <v>3</v>
      </c>
      <c r="BG782">
        <v>1</v>
      </c>
      <c r="BH782" t="s">
        <v>98</v>
      </c>
      <c r="BI782">
        <v>6</v>
      </c>
      <c r="BJ782" t="s">
        <v>107</v>
      </c>
      <c r="BK782">
        <v>1</v>
      </c>
      <c r="BL782" t="s">
        <v>98</v>
      </c>
      <c r="BM782" t="s">
        <v>108</v>
      </c>
      <c r="BN782">
        <v>1995</v>
      </c>
      <c r="BO782" t="s">
        <v>157</v>
      </c>
      <c r="BP782">
        <v>2</v>
      </c>
      <c r="BQ782">
        <v>402</v>
      </c>
      <c r="BR782" t="s">
        <v>98</v>
      </c>
      <c r="BS782" t="s">
        <v>98</v>
      </c>
      <c r="BT782" t="s">
        <v>105</v>
      </c>
      <c r="BU782">
        <v>220</v>
      </c>
      <c r="BV782">
        <v>21</v>
      </c>
      <c r="BW782">
        <v>0</v>
      </c>
      <c r="BX782">
        <v>0</v>
      </c>
      <c r="BY782">
        <v>0</v>
      </c>
      <c r="BZ782">
        <v>0</v>
      </c>
      <c r="CA782" t="s">
        <v>83</v>
      </c>
      <c r="CB782" t="s">
        <v>83</v>
      </c>
      <c r="CC782" t="s">
        <v>83</v>
      </c>
      <c r="CD782">
        <v>0</v>
      </c>
      <c r="CE782">
        <v>6</v>
      </c>
      <c r="CF782">
        <v>2007</v>
      </c>
      <c r="CG782" t="str">
        <f t="shared" si="90"/>
        <v>6/2007</v>
      </c>
      <c r="CH782" t="s">
        <v>110</v>
      </c>
      <c r="CI782" t="s">
        <v>111</v>
      </c>
      <c r="CJ782" s="1">
        <v>176000</v>
      </c>
    </row>
    <row r="783" spans="1:88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 t="str">
        <f t="shared" si="86"/>
        <v>90's</v>
      </c>
      <c r="V783">
        <v>1992</v>
      </c>
      <c r="W783">
        <f t="shared" si="84"/>
        <v>0</v>
      </c>
      <c r="X783" t="str">
        <f t="shared" si="85"/>
        <v>N</v>
      </c>
      <c r="Y783" t="str">
        <f t="shared" si="87"/>
        <v>N</v>
      </c>
      <c r="Z783" t="str">
        <f t="shared" si="88"/>
        <v>N</v>
      </c>
      <c r="AA783" t="str">
        <f t="shared" si="89"/>
        <v>N</v>
      </c>
      <c r="AB783" t="s">
        <v>93</v>
      </c>
      <c r="AC783" t="s">
        <v>94</v>
      </c>
      <c r="AD783" t="s">
        <v>95</v>
      </c>
      <c r="AE783" t="s">
        <v>95</v>
      </c>
      <c r="AF783" t="s">
        <v>117</v>
      </c>
      <c r="AG783">
        <v>0</v>
      </c>
      <c r="AH783" t="s">
        <v>97</v>
      </c>
      <c r="AI783" t="s">
        <v>97</v>
      </c>
      <c r="AJ783" t="s">
        <v>99</v>
      </c>
      <c r="AK783" t="s">
        <v>97</v>
      </c>
      <c r="AL783" t="s">
        <v>98</v>
      </c>
      <c r="AM783" t="s">
        <v>100</v>
      </c>
      <c r="AN783" t="s">
        <v>119</v>
      </c>
      <c r="AO783">
        <v>387</v>
      </c>
      <c r="AP783" t="s">
        <v>102</v>
      </c>
      <c r="AQ783">
        <v>0</v>
      </c>
      <c r="AR783">
        <v>374</v>
      </c>
      <c r="AS783">
        <v>761</v>
      </c>
      <c r="AT783" t="s">
        <v>103</v>
      </c>
      <c r="AU783" t="s">
        <v>104</v>
      </c>
      <c r="AV783" t="s">
        <v>105</v>
      </c>
      <c r="AW783" t="s">
        <v>106</v>
      </c>
      <c r="AX783">
        <v>810</v>
      </c>
      <c r="AY783">
        <v>793</v>
      </c>
      <c r="AZ783">
        <v>0</v>
      </c>
      <c r="BA783">
        <v>1603</v>
      </c>
      <c r="BB783">
        <v>0</v>
      </c>
      <c r="BC783">
        <v>0</v>
      </c>
      <c r="BD783">
        <v>2</v>
      </c>
      <c r="BE783">
        <v>1</v>
      </c>
      <c r="BF783">
        <v>3</v>
      </c>
      <c r="BG783">
        <v>1</v>
      </c>
      <c r="BH783" t="s">
        <v>97</v>
      </c>
      <c r="BI783">
        <v>7</v>
      </c>
      <c r="BJ783" t="s">
        <v>107</v>
      </c>
      <c r="BK783">
        <v>0</v>
      </c>
      <c r="BL783" t="s">
        <v>83</v>
      </c>
      <c r="BM783" t="s">
        <v>108</v>
      </c>
      <c r="BN783">
        <v>1992</v>
      </c>
      <c r="BO783" t="s">
        <v>109</v>
      </c>
      <c r="BP783">
        <v>2</v>
      </c>
      <c r="BQ783">
        <v>484</v>
      </c>
      <c r="BR783" t="s">
        <v>98</v>
      </c>
      <c r="BS783" t="s">
        <v>98</v>
      </c>
      <c r="BT783" t="s">
        <v>105</v>
      </c>
      <c r="BU783">
        <v>0</v>
      </c>
      <c r="BV783">
        <v>124</v>
      </c>
      <c r="BW783">
        <v>0</v>
      </c>
      <c r="BX783">
        <v>0</v>
      </c>
      <c r="BY783">
        <v>0</v>
      </c>
      <c r="BZ783">
        <v>0</v>
      </c>
      <c r="CA783" t="s">
        <v>83</v>
      </c>
      <c r="CB783" t="s">
        <v>83</v>
      </c>
      <c r="CC783" t="s">
        <v>83</v>
      </c>
      <c r="CD783">
        <v>0</v>
      </c>
      <c r="CE783">
        <v>7</v>
      </c>
      <c r="CF783">
        <v>2006</v>
      </c>
      <c r="CG783" t="str">
        <f t="shared" si="90"/>
        <v>7/2006</v>
      </c>
      <c r="CH783" t="s">
        <v>110</v>
      </c>
      <c r="CI783" t="s">
        <v>111</v>
      </c>
      <c r="CJ783" s="1">
        <v>175900</v>
      </c>
    </row>
    <row r="784" spans="1:88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 t="str">
        <f t="shared" si="86"/>
        <v>2000's</v>
      </c>
      <c r="V784">
        <v>2002</v>
      </c>
      <c r="W784">
        <f t="shared" si="84"/>
        <v>1</v>
      </c>
      <c r="X784" t="str">
        <f t="shared" si="85"/>
        <v>Y</v>
      </c>
      <c r="Y784" t="str">
        <f t="shared" si="87"/>
        <v>N</v>
      </c>
      <c r="Z784" t="str">
        <f t="shared" si="88"/>
        <v>Y</v>
      </c>
      <c r="AA784" t="str">
        <f t="shared" si="89"/>
        <v>Y</v>
      </c>
      <c r="AB784" t="s">
        <v>93</v>
      </c>
      <c r="AC784" t="s">
        <v>94</v>
      </c>
      <c r="AD784" t="s">
        <v>95</v>
      </c>
      <c r="AE784" t="s">
        <v>95</v>
      </c>
      <c r="AF784" t="s">
        <v>117</v>
      </c>
      <c r="AG784">
        <v>0</v>
      </c>
      <c r="AH784" t="s">
        <v>97</v>
      </c>
      <c r="AI784" t="s">
        <v>98</v>
      </c>
      <c r="AJ784" t="s">
        <v>99</v>
      </c>
      <c r="AK784" t="s">
        <v>97</v>
      </c>
      <c r="AL784" t="s">
        <v>98</v>
      </c>
      <c r="AM784" t="s">
        <v>100</v>
      </c>
      <c r="AN784" t="s">
        <v>102</v>
      </c>
      <c r="AO784">
        <v>0</v>
      </c>
      <c r="AP784" t="s">
        <v>102</v>
      </c>
      <c r="AQ784">
        <v>0</v>
      </c>
      <c r="AR784">
        <v>1413</v>
      </c>
      <c r="AS784">
        <v>1413</v>
      </c>
      <c r="AT784" t="s">
        <v>103</v>
      </c>
      <c r="AU784" t="s">
        <v>104</v>
      </c>
      <c r="AV784" t="s">
        <v>105</v>
      </c>
      <c r="AW784" t="s">
        <v>106</v>
      </c>
      <c r="AX784">
        <v>1430</v>
      </c>
      <c r="AY784">
        <v>0</v>
      </c>
      <c r="AZ784">
        <v>0</v>
      </c>
      <c r="BA784">
        <v>1430</v>
      </c>
      <c r="BB784">
        <v>0</v>
      </c>
      <c r="BC784">
        <v>0</v>
      </c>
      <c r="BD784">
        <v>2</v>
      </c>
      <c r="BE784">
        <v>0</v>
      </c>
      <c r="BF784">
        <v>3</v>
      </c>
      <c r="BG784">
        <v>1</v>
      </c>
      <c r="BH784" t="s">
        <v>97</v>
      </c>
      <c r="BI784">
        <v>6</v>
      </c>
      <c r="BJ784" t="s">
        <v>107</v>
      </c>
      <c r="BK784">
        <v>0</v>
      </c>
      <c r="BL784" t="s">
        <v>83</v>
      </c>
      <c r="BM784" t="s">
        <v>108</v>
      </c>
      <c r="BN784">
        <v>2001</v>
      </c>
      <c r="BO784" t="s">
        <v>109</v>
      </c>
      <c r="BP784">
        <v>2</v>
      </c>
      <c r="BQ784">
        <v>605</v>
      </c>
      <c r="BR784" t="s">
        <v>98</v>
      </c>
      <c r="BS784" t="s">
        <v>98</v>
      </c>
      <c r="BT784" t="s">
        <v>105</v>
      </c>
      <c r="BU784">
        <v>0</v>
      </c>
      <c r="BV784">
        <v>33</v>
      </c>
      <c r="BW784">
        <v>0</v>
      </c>
      <c r="BX784">
        <v>0</v>
      </c>
      <c r="BY784">
        <v>0</v>
      </c>
      <c r="BZ784">
        <v>0</v>
      </c>
      <c r="CA784" t="s">
        <v>83</v>
      </c>
      <c r="CB784" t="s">
        <v>83</v>
      </c>
      <c r="CC784" t="s">
        <v>83</v>
      </c>
      <c r="CD784">
        <v>0</v>
      </c>
      <c r="CE784">
        <v>6</v>
      </c>
      <c r="CF784">
        <v>2009</v>
      </c>
      <c r="CG784" t="str">
        <f t="shared" si="90"/>
        <v>6/2009</v>
      </c>
      <c r="CH784" t="s">
        <v>110</v>
      </c>
      <c r="CI784" t="s">
        <v>111</v>
      </c>
      <c r="CJ784" s="1">
        <v>187100</v>
      </c>
    </row>
    <row r="785" spans="1:88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 t="str">
        <f t="shared" si="86"/>
        <v>70's</v>
      </c>
      <c r="V785">
        <v>1978</v>
      </c>
      <c r="W785">
        <f t="shared" si="84"/>
        <v>0</v>
      </c>
      <c r="X785" t="str">
        <f t="shared" si="85"/>
        <v>N</v>
      </c>
      <c r="Y785" t="str">
        <f t="shared" si="87"/>
        <v>N</v>
      </c>
      <c r="Z785" t="str">
        <f t="shared" si="88"/>
        <v>N</v>
      </c>
      <c r="AA785" t="str">
        <f t="shared" si="89"/>
        <v>N</v>
      </c>
      <c r="AB785" t="s">
        <v>93</v>
      </c>
      <c r="AC785" t="s">
        <v>94</v>
      </c>
      <c r="AD785" t="s">
        <v>161</v>
      </c>
      <c r="AE785" t="s">
        <v>161</v>
      </c>
      <c r="AF785" t="s">
        <v>96</v>
      </c>
      <c r="AG785">
        <v>104</v>
      </c>
      <c r="AH785" t="s">
        <v>98</v>
      </c>
      <c r="AI785" t="s">
        <v>97</v>
      </c>
      <c r="AJ785" t="s">
        <v>99</v>
      </c>
      <c r="AK785" t="s">
        <v>97</v>
      </c>
      <c r="AL785" t="s">
        <v>98</v>
      </c>
      <c r="AM785" t="s">
        <v>130</v>
      </c>
      <c r="AN785" t="s">
        <v>101</v>
      </c>
      <c r="AO785">
        <v>1097</v>
      </c>
      <c r="AP785" t="s">
        <v>102</v>
      </c>
      <c r="AQ785">
        <v>0</v>
      </c>
      <c r="AR785">
        <v>0</v>
      </c>
      <c r="AS785">
        <v>1097</v>
      </c>
      <c r="AT785" t="s">
        <v>103</v>
      </c>
      <c r="AU785" t="s">
        <v>104</v>
      </c>
      <c r="AV785" t="s">
        <v>105</v>
      </c>
      <c r="AW785" t="s">
        <v>106</v>
      </c>
      <c r="AX785">
        <v>1110</v>
      </c>
      <c r="AY785">
        <v>0</v>
      </c>
      <c r="AZ785">
        <v>0</v>
      </c>
      <c r="BA785">
        <v>1110</v>
      </c>
      <c r="BB785">
        <v>1</v>
      </c>
      <c r="BC785">
        <v>0</v>
      </c>
      <c r="BD785">
        <v>1</v>
      </c>
      <c r="BE785">
        <v>0</v>
      </c>
      <c r="BF785">
        <v>1</v>
      </c>
      <c r="BG785">
        <v>1</v>
      </c>
      <c r="BH785" t="s">
        <v>97</v>
      </c>
      <c r="BI785">
        <v>4</v>
      </c>
      <c r="BJ785" t="s">
        <v>107</v>
      </c>
      <c r="BK785">
        <v>1</v>
      </c>
      <c r="BL785" t="s">
        <v>98</v>
      </c>
      <c r="BM785" t="s">
        <v>108</v>
      </c>
      <c r="BN785">
        <v>1978</v>
      </c>
      <c r="BO785" t="s">
        <v>157</v>
      </c>
      <c r="BP785">
        <v>2</v>
      </c>
      <c r="BQ785">
        <v>602</v>
      </c>
      <c r="BR785" t="s">
        <v>98</v>
      </c>
      <c r="BS785" t="s">
        <v>98</v>
      </c>
      <c r="BT785" t="s">
        <v>105</v>
      </c>
      <c r="BU785">
        <v>303</v>
      </c>
      <c r="BV785">
        <v>30</v>
      </c>
      <c r="BW785">
        <v>0</v>
      </c>
      <c r="BX785">
        <v>0</v>
      </c>
      <c r="BY785">
        <v>0</v>
      </c>
      <c r="BZ785">
        <v>0</v>
      </c>
      <c r="CA785" t="s">
        <v>83</v>
      </c>
      <c r="CB785" t="s">
        <v>83</v>
      </c>
      <c r="CC785" t="s">
        <v>83</v>
      </c>
      <c r="CD785">
        <v>0</v>
      </c>
      <c r="CE785">
        <v>7</v>
      </c>
      <c r="CF785">
        <v>2009</v>
      </c>
      <c r="CG785" t="str">
        <f t="shared" si="90"/>
        <v>7/2009</v>
      </c>
      <c r="CH785" t="s">
        <v>110</v>
      </c>
      <c r="CI785" t="s">
        <v>111</v>
      </c>
      <c r="CJ785" s="1">
        <v>165500</v>
      </c>
    </row>
    <row r="786" spans="1:88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 t="str">
        <f t="shared" si="86"/>
        <v>10's</v>
      </c>
      <c r="V786">
        <v>2001</v>
      </c>
      <c r="W786">
        <f t="shared" si="84"/>
        <v>87</v>
      </c>
      <c r="X786" t="str">
        <f t="shared" si="85"/>
        <v>Y</v>
      </c>
      <c r="Y786" t="str">
        <f t="shared" si="87"/>
        <v>N</v>
      </c>
      <c r="Z786" t="str">
        <f t="shared" si="88"/>
        <v>Y</v>
      </c>
      <c r="AA786" t="str">
        <f t="shared" si="89"/>
        <v>Y</v>
      </c>
      <c r="AB786" t="s">
        <v>93</v>
      </c>
      <c r="AC786" t="s">
        <v>94</v>
      </c>
      <c r="AD786" t="s">
        <v>124</v>
      </c>
      <c r="AE786" t="s">
        <v>125</v>
      </c>
      <c r="AF786" t="s">
        <v>117</v>
      </c>
      <c r="AG786">
        <v>0</v>
      </c>
      <c r="AH786" t="s">
        <v>98</v>
      </c>
      <c r="AI786" t="s">
        <v>98</v>
      </c>
      <c r="AJ786" t="s">
        <v>118</v>
      </c>
      <c r="AK786" t="s">
        <v>98</v>
      </c>
      <c r="AL786" t="s">
        <v>98</v>
      </c>
      <c r="AM786" t="s">
        <v>100</v>
      </c>
      <c r="AN786" t="s">
        <v>102</v>
      </c>
      <c r="AO786">
        <v>0</v>
      </c>
      <c r="AP786" t="s">
        <v>102</v>
      </c>
      <c r="AQ786">
        <v>0</v>
      </c>
      <c r="AR786">
        <v>742</v>
      </c>
      <c r="AS786">
        <v>742</v>
      </c>
      <c r="AT786" t="s">
        <v>103</v>
      </c>
      <c r="AU786" t="s">
        <v>104</v>
      </c>
      <c r="AV786" t="s">
        <v>105</v>
      </c>
      <c r="AW786" t="s">
        <v>106</v>
      </c>
      <c r="AX786">
        <v>742</v>
      </c>
      <c r="AY786">
        <v>742</v>
      </c>
      <c r="AZ786">
        <v>0</v>
      </c>
      <c r="BA786">
        <v>1484</v>
      </c>
      <c r="BB786">
        <v>0</v>
      </c>
      <c r="BC786">
        <v>0</v>
      </c>
      <c r="BD786">
        <v>2</v>
      </c>
      <c r="BE786">
        <v>0</v>
      </c>
      <c r="BF786">
        <v>3</v>
      </c>
      <c r="BG786">
        <v>1</v>
      </c>
      <c r="BH786" t="s">
        <v>98</v>
      </c>
      <c r="BI786">
        <v>9</v>
      </c>
      <c r="BJ786" t="s">
        <v>107</v>
      </c>
      <c r="BK786">
        <v>1</v>
      </c>
      <c r="BL786" t="s">
        <v>97</v>
      </c>
      <c r="BM786" t="s">
        <v>83</v>
      </c>
      <c r="BN786" t="s">
        <v>83</v>
      </c>
      <c r="BO786" t="s">
        <v>83</v>
      </c>
      <c r="BP786">
        <v>0</v>
      </c>
      <c r="BQ786">
        <v>0</v>
      </c>
      <c r="BR786" t="s">
        <v>83</v>
      </c>
      <c r="BS786" t="s">
        <v>83</v>
      </c>
      <c r="BT786" t="s">
        <v>105</v>
      </c>
      <c r="BU786">
        <v>0</v>
      </c>
      <c r="BV786">
        <v>291</v>
      </c>
      <c r="BW786">
        <v>134</v>
      </c>
      <c r="BX786">
        <v>0</v>
      </c>
      <c r="BY786">
        <v>0</v>
      </c>
      <c r="BZ786">
        <v>0</v>
      </c>
      <c r="CA786" t="s">
        <v>83</v>
      </c>
      <c r="CB786" t="s">
        <v>83</v>
      </c>
      <c r="CC786" t="s">
        <v>83</v>
      </c>
      <c r="CD786">
        <v>0</v>
      </c>
      <c r="CE786">
        <v>6</v>
      </c>
      <c r="CF786">
        <v>2008</v>
      </c>
      <c r="CG786" t="str">
        <f t="shared" si="90"/>
        <v>6/2008</v>
      </c>
      <c r="CH786" t="s">
        <v>110</v>
      </c>
      <c r="CI786" t="s">
        <v>111</v>
      </c>
      <c r="CJ786" s="1">
        <v>128000</v>
      </c>
    </row>
    <row r="787" spans="1:88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 t="str">
        <f t="shared" si="86"/>
        <v>60's</v>
      </c>
      <c r="V787">
        <v>1967</v>
      </c>
      <c r="W787">
        <f t="shared" si="84"/>
        <v>0</v>
      </c>
      <c r="X787" t="str">
        <f t="shared" si="85"/>
        <v>N</v>
      </c>
      <c r="Y787" t="str">
        <f t="shared" si="87"/>
        <v>N</v>
      </c>
      <c r="Z787" t="str">
        <f t="shared" si="88"/>
        <v>N</v>
      </c>
      <c r="AA787" t="str">
        <f t="shared" si="89"/>
        <v>N</v>
      </c>
      <c r="AB787" t="s">
        <v>93</v>
      </c>
      <c r="AC787" t="s">
        <v>94</v>
      </c>
      <c r="AD787" t="s">
        <v>96</v>
      </c>
      <c r="AE787" t="s">
        <v>124</v>
      </c>
      <c r="AF787" t="s">
        <v>117</v>
      </c>
      <c r="AG787">
        <v>0</v>
      </c>
      <c r="AH787" t="s">
        <v>98</v>
      </c>
      <c r="AI787" t="s">
        <v>98</v>
      </c>
      <c r="AJ787" t="s">
        <v>118</v>
      </c>
      <c r="AK787" t="s">
        <v>98</v>
      </c>
      <c r="AL787" t="s">
        <v>98</v>
      </c>
      <c r="AM787" t="s">
        <v>100</v>
      </c>
      <c r="AN787" t="s">
        <v>153</v>
      </c>
      <c r="AO787">
        <v>251</v>
      </c>
      <c r="AP787" t="s">
        <v>172</v>
      </c>
      <c r="AQ787">
        <v>630</v>
      </c>
      <c r="AR787">
        <v>491</v>
      </c>
      <c r="AS787">
        <v>1372</v>
      </c>
      <c r="AT787" t="s">
        <v>103</v>
      </c>
      <c r="AU787" t="s">
        <v>98</v>
      </c>
      <c r="AV787" t="s">
        <v>105</v>
      </c>
      <c r="AW787" t="s">
        <v>106</v>
      </c>
      <c r="AX787">
        <v>1342</v>
      </c>
      <c r="AY787">
        <v>0</v>
      </c>
      <c r="AZ787">
        <v>0</v>
      </c>
      <c r="BA787">
        <v>1342</v>
      </c>
      <c r="BB787">
        <v>0</v>
      </c>
      <c r="BC787">
        <v>0</v>
      </c>
      <c r="BD787">
        <v>2</v>
      </c>
      <c r="BE787">
        <v>0</v>
      </c>
      <c r="BF787">
        <v>3</v>
      </c>
      <c r="BG787">
        <v>1</v>
      </c>
      <c r="BH787" t="s">
        <v>98</v>
      </c>
      <c r="BI787">
        <v>7</v>
      </c>
      <c r="BJ787" t="s">
        <v>107</v>
      </c>
      <c r="BK787">
        <v>1</v>
      </c>
      <c r="BL787" t="s">
        <v>97</v>
      </c>
      <c r="BM787" t="s">
        <v>108</v>
      </c>
      <c r="BN787">
        <v>1967</v>
      </c>
      <c r="BO787" t="s">
        <v>102</v>
      </c>
      <c r="BP787">
        <v>2</v>
      </c>
      <c r="BQ787">
        <v>457</v>
      </c>
      <c r="BR787" t="s">
        <v>98</v>
      </c>
      <c r="BS787" t="s">
        <v>98</v>
      </c>
      <c r="BT787" t="s">
        <v>105</v>
      </c>
      <c r="BU787">
        <v>0</v>
      </c>
      <c r="BV787">
        <v>0</v>
      </c>
      <c r="BW787">
        <v>0</v>
      </c>
      <c r="BX787">
        <v>0</v>
      </c>
      <c r="BY787">
        <v>197</v>
      </c>
      <c r="BZ787">
        <v>0</v>
      </c>
      <c r="CA787" t="s">
        <v>83</v>
      </c>
      <c r="CB787" t="s">
        <v>83</v>
      </c>
      <c r="CC787" t="s">
        <v>83</v>
      </c>
      <c r="CD787">
        <v>0</v>
      </c>
      <c r="CE787">
        <v>9</v>
      </c>
      <c r="CF787">
        <v>2009</v>
      </c>
      <c r="CG787" t="str">
        <f t="shared" si="90"/>
        <v>9/2009</v>
      </c>
      <c r="CH787" t="s">
        <v>110</v>
      </c>
      <c r="CI787" t="s">
        <v>111</v>
      </c>
      <c r="CJ787" s="1">
        <v>161500</v>
      </c>
    </row>
    <row r="788" spans="1:88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 t="str">
        <f t="shared" si="86"/>
        <v>10's</v>
      </c>
      <c r="V788">
        <v>1950</v>
      </c>
      <c r="W788">
        <f t="shared" si="84"/>
        <v>35</v>
      </c>
      <c r="X788" t="str">
        <f t="shared" si="85"/>
        <v>Y</v>
      </c>
      <c r="Y788" t="str">
        <f t="shared" si="87"/>
        <v>N</v>
      </c>
      <c r="Z788" t="str">
        <f t="shared" si="88"/>
        <v>N</v>
      </c>
      <c r="AA788" t="str">
        <f t="shared" si="89"/>
        <v>N</v>
      </c>
      <c r="AB788" t="s">
        <v>93</v>
      </c>
      <c r="AC788" t="s">
        <v>94</v>
      </c>
      <c r="AD788" t="s">
        <v>116</v>
      </c>
      <c r="AE788" t="s">
        <v>116</v>
      </c>
      <c r="AF788" t="s">
        <v>117</v>
      </c>
      <c r="AG788">
        <v>0</v>
      </c>
      <c r="AH788" t="s">
        <v>98</v>
      </c>
      <c r="AI788" t="s">
        <v>97</v>
      </c>
      <c r="AJ788" t="s">
        <v>99</v>
      </c>
      <c r="AK788" t="s">
        <v>147</v>
      </c>
      <c r="AL788" t="s">
        <v>98</v>
      </c>
      <c r="AM788" t="s">
        <v>100</v>
      </c>
      <c r="AN788" t="s">
        <v>172</v>
      </c>
      <c r="AO788">
        <v>686</v>
      </c>
      <c r="AP788" t="s">
        <v>102</v>
      </c>
      <c r="AQ788">
        <v>0</v>
      </c>
      <c r="AR788">
        <v>0</v>
      </c>
      <c r="AS788">
        <v>686</v>
      </c>
      <c r="AT788" t="s">
        <v>103</v>
      </c>
      <c r="AU788" t="s">
        <v>98</v>
      </c>
      <c r="AV788" t="s">
        <v>105</v>
      </c>
      <c r="AW788" t="s">
        <v>106</v>
      </c>
      <c r="AX788">
        <v>966</v>
      </c>
      <c r="AY788">
        <v>686</v>
      </c>
      <c r="AZ788">
        <v>0</v>
      </c>
      <c r="BA788">
        <v>1652</v>
      </c>
      <c r="BB788">
        <v>1</v>
      </c>
      <c r="BC788">
        <v>0</v>
      </c>
      <c r="BD788">
        <v>2</v>
      </c>
      <c r="BE788">
        <v>0</v>
      </c>
      <c r="BF788">
        <v>4</v>
      </c>
      <c r="BG788">
        <v>1</v>
      </c>
      <c r="BH788" t="s">
        <v>98</v>
      </c>
      <c r="BI788">
        <v>7</v>
      </c>
      <c r="BJ788" t="s">
        <v>107</v>
      </c>
      <c r="BK788">
        <v>0</v>
      </c>
      <c r="BL788" t="s">
        <v>83</v>
      </c>
      <c r="BM788" t="s">
        <v>127</v>
      </c>
      <c r="BN788">
        <v>1961</v>
      </c>
      <c r="BO788" t="s">
        <v>102</v>
      </c>
      <c r="BP788">
        <v>1</v>
      </c>
      <c r="BQ788">
        <v>416</v>
      </c>
      <c r="BR788" t="s">
        <v>98</v>
      </c>
      <c r="BS788" t="s">
        <v>98</v>
      </c>
      <c r="BT788" t="s">
        <v>105</v>
      </c>
      <c r="BU788">
        <v>0</v>
      </c>
      <c r="BV788">
        <v>0</v>
      </c>
      <c r="BW788">
        <v>196</v>
      </c>
      <c r="BX788">
        <v>0</v>
      </c>
      <c r="BY788">
        <v>0</v>
      </c>
      <c r="BZ788">
        <v>0</v>
      </c>
      <c r="CA788" t="s">
        <v>83</v>
      </c>
      <c r="CB788" t="s">
        <v>83</v>
      </c>
      <c r="CC788" t="s">
        <v>135</v>
      </c>
      <c r="CD788">
        <v>1200</v>
      </c>
      <c r="CE788">
        <v>6</v>
      </c>
      <c r="CF788">
        <v>2010</v>
      </c>
      <c r="CG788" t="str">
        <f t="shared" si="90"/>
        <v>6/2010</v>
      </c>
      <c r="CH788" t="s">
        <v>110</v>
      </c>
      <c r="CI788" t="s">
        <v>111</v>
      </c>
      <c r="CJ788" s="1">
        <v>139000</v>
      </c>
    </row>
    <row r="789" spans="1:88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 t="str">
        <f t="shared" si="86"/>
        <v>2000's</v>
      </c>
      <c r="V789">
        <v>2004</v>
      </c>
      <c r="W789">
        <f t="shared" si="84"/>
        <v>0</v>
      </c>
      <c r="X789" t="str">
        <f t="shared" si="85"/>
        <v>N</v>
      </c>
      <c r="Y789" t="str">
        <f t="shared" si="87"/>
        <v>N</v>
      </c>
      <c r="Z789" t="str">
        <f t="shared" si="88"/>
        <v>Y</v>
      </c>
      <c r="AA789" t="str">
        <f t="shared" si="89"/>
        <v>Y</v>
      </c>
      <c r="AB789" t="s">
        <v>93</v>
      </c>
      <c r="AC789" t="s">
        <v>94</v>
      </c>
      <c r="AD789" t="s">
        <v>95</v>
      </c>
      <c r="AE789" t="s">
        <v>95</v>
      </c>
      <c r="AF789" t="s">
        <v>117</v>
      </c>
      <c r="AG789">
        <v>0</v>
      </c>
      <c r="AH789" t="s">
        <v>97</v>
      </c>
      <c r="AI789" t="s">
        <v>98</v>
      </c>
      <c r="AJ789" t="s">
        <v>99</v>
      </c>
      <c r="AK789" t="s">
        <v>97</v>
      </c>
      <c r="AL789" t="s">
        <v>98</v>
      </c>
      <c r="AM789" t="s">
        <v>100</v>
      </c>
      <c r="AN789" t="s">
        <v>101</v>
      </c>
      <c r="AO789">
        <v>656</v>
      </c>
      <c r="AP789" t="s">
        <v>102</v>
      </c>
      <c r="AQ789">
        <v>0</v>
      </c>
      <c r="AR789">
        <v>300</v>
      </c>
      <c r="AS789">
        <v>956</v>
      </c>
      <c r="AT789" t="s">
        <v>103</v>
      </c>
      <c r="AU789" t="s">
        <v>104</v>
      </c>
      <c r="AV789" t="s">
        <v>105</v>
      </c>
      <c r="AW789" t="s">
        <v>106</v>
      </c>
      <c r="AX789">
        <v>956</v>
      </c>
      <c r="AY789">
        <v>1128</v>
      </c>
      <c r="AZ789">
        <v>0</v>
      </c>
      <c r="BA789">
        <v>2084</v>
      </c>
      <c r="BB789">
        <v>1</v>
      </c>
      <c r="BC789">
        <v>0</v>
      </c>
      <c r="BD789">
        <v>2</v>
      </c>
      <c r="BE789">
        <v>1</v>
      </c>
      <c r="BF789">
        <v>4</v>
      </c>
      <c r="BG789">
        <v>1</v>
      </c>
      <c r="BH789" t="s">
        <v>97</v>
      </c>
      <c r="BI789">
        <v>8</v>
      </c>
      <c r="BJ789" t="s">
        <v>107</v>
      </c>
      <c r="BK789">
        <v>0</v>
      </c>
      <c r="BL789" t="s">
        <v>83</v>
      </c>
      <c r="BM789" t="s">
        <v>156</v>
      </c>
      <c r="BN789">
        <v>2004</v>
      </c>
      <c r="BO789" t="s">
        <v>109</v>
      </c>
      <c r="BP789">
        <v>2</v>
      </c>
      <c r="BQ789">
        <v>618</v>
      </c>
      <c r="BR789" t="s">
        <v>98</v>
      </c>
      <c r="BS789" t="s">
        <v>98</v>
      </c>
      <c r="BT789" t="s">
        <v>105</v>
      </c>
      <c r="BU789">
        <v>0</v>
      </c>
      <c r="BV789">
        <v>45</v>
      </c>
      <c r="BW789">
        <v>0</v>
      </c>
      <c r="BX789">
        <v>0</v>
      </c>
      <c r="BY789">
        <v>0</v>
      </c>
      <c r="BZ789">
        <v>0</v>
      </c>
      <c r="CA789" t="s">
        <v>83</v>
      </c>
      <c r="CB789" t="s">
        <v>83</v>
      </c>
      <c r="CC789" t="s">
        <v>83</v>
      </c>
      <c r="CD789">
        <v>0</v>
      </c>
      <c r="CE789">
        <v>1</v>
      </c>
      <c r="CF789">
        <v>2010</v>
      </c>
      <c r="CG789" t="str">
        <f t="shared" si="90"/>
        <v>1/2010</v>
      </c>
      <c r="CH789" t="s">
        <v>110</v>
      </c>
      <c r="CI789" t="s">
        <v>111</v>
      </c>
      <c r="CJ789" s="1">
        <v>233000</v>
      </c>
    </row>
    <row r="790" spans="1:88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 t="str">
        <f t="shared" si="86"/>
        <v>50's</v>
      </c>
      <c r="V790">
        <v>2000</v>
      </c>
      <c r="W790">
        <f t="shared" si="84"/>
        <v>46</v>
      </c>
      <c r="X790" t="str">
        <f t="shared" si="85"/>
        <v>Y</v>
      </c>
      <c r="Y790" t="str">
        <f t="shared" si="87"/>
        <v>N</v>
      </c>
      <c r="Z790" t="str">
        <f t="shared" si="88"/>
        <v>Y</v>
      </c>
      <c r="AA790" t="str">
        <f t="shared" si="89"/>
        <v>Y</v>
      </c>
      <c r="AB790" t="s">
        <v>93</v>
      </c>
      <c r="AC790" t="s">
        <v>94</v>
      </c>
      <c r="AD790" t="s">
        <v>116</v>
      </c>
      <c r="AE790" t="s">
        <v>116</v>
      </c>
      <c r="AF790" t="s">
        <v>117</v>
      </c>
      <c r="AG790">
        <v>0</v>
      </c>
      <c r="AH790" t="s">
        <v>98</v>
      </c>
      <c r="AI790" t="s">
        <v>98</v>
      </c>
      <c r="AJ790" t="s">
        <v>118</v>
      </c>
      <c r="AK790" t="s">
        <v>98</v>
      </c>
      <c r="AL790" t="s">
        <v>98</v>
      </c>
      <c r="AM790" t="s">
        <v>100</v>
      </c>
      <c r="AN790" t="s">
        <v>102</v>
      </c>
      <c r="AO790">
        <v>0</v>
      </c>
      <c r="AP790" t="s">
        <v>102</v>
      </c>
      <c r="AQ790">
        <v>0</v>
      </c>
      <c r="AR790">
        <v>901</v>
      </c>
      <c r="AS790">
        <v>901</v>
      </c>
      <c r="AT790" t="s">
        <v>103</v>
      </c>
      <c r="AU790" t="s">
        <v>104</v>
      </c>
      <c r="AV790" t="s">
        <v>105</v>
      </c>
      <c r="AW790" t="s">
        <v>106</v>
      </c>
      <c r="AX790">
        <v>901</v>
      </c>
      <c r="AY790">
        <v>0</v>
      </c>
      <c r="AZ790">
        <v>0</v>
      </c>
      <c r="BA790">
        <v>901</v>
      </c>
      <c r="BB790">
        <v>0</v>
      </c>
      <c r="BC790">
        <v>0</v>
      </c>
      <c r="BD790">
        <v>1</v>
      </c>
      <c r="BE790">
        <v>0</v>
      </c>
      <c r="BF790">
        <v>2</v>
      </c>
      <c r="BG790">
        <v>1</v>
      </c>
      <c r="BH790" t="s">
        <v>98</v>
      </c>
      <c r="BI790">
        <v>4</v>
      </c>
      <c r="BJ790" t="s">
        <v>107</v>
      </c>
      <c r="BK790">
        <v>0</v>
      </c>
      <c r="BL790" t="s">
        <v>83</v>
      </c>
      <c r="BM790" t="s">
        <v>127</v>
      </c>
      <c r="BN790">
        <v>1954</v>
      </c>
      <c r="BO790" t="s">
        <v>102</v>
      </c>
      <c r="BP790">
        <v>1</v>
      </c>
      <c r="BQ790">
        <v>281</v>
      </c>
      <c r="BR790" t="s">
        <v>147</v>
      </c>
      <c r="BS790" t="s">
        <v>98</v>
      </c>
      <c r="BT790" t="s">
        <v>105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 t="s">
        <v>83</v>
      </c>
      <c r="CB790" t="s">
        <v>83</v>
      </c>
      <c r="CC790" t="s">
        <v>83</v>
      </c>
      <c r="CD790">
        <v>0</v>
      </c>
      <c r="CE790">
        <v>8</v>
      </c>
      <c r="CF790">
        <v>2008</v>
      </c>
      <c r="CG790" t="str">
        <f t="shared" si="90"/>
        <v>8/2008</v>
      </c>
      <c r="CH790" t="s">
        <v>110</v>
      </c>
      <c r="CI790" t="s">
        <v>111</v>
      </c>
      <c r="CJ790" s="1">
        <v>107900</v>
      </c>
    </row>
    <row r="791" spans="1:88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 t="str">
        <f t="shared" si="86"/>
        <v>60's</v>
      </c>
      <c r="V791">
        <v>2007</v>
      </c>
      <c r="W791">
        <f t="shared" si="84"/>
        <v>41</v>
      </c>
      <c r="X791" t="str">
        <f t="shared" si="85"/>
        <v>Y</v>
      </c>
      <c r="Y791" t="str">
        <f t="shared" si="87"/>
        <v>Y</v>
      </c>
      <c r="Z791" t="str">
        <f t="shared" si="88"/>
        <v>Y</v>
      </c>
      <c r="AA791" t="str">
        <f t="shared" si="89"/>
        <v>Y</v>
      </c>
      <c r="AB791" t="s">
        <v>93</v>
      </c>
      <c r="AC791" t="s">
        <v>94</v>
      </c>
      <c r="AD791" t="s">
        <v>140</v>
      </c>
      <c r="AE791" t="s">
        <v>140</v>
      </c>
      <c r="AF791" t="s">
        <v>96</v>
      </c>
      <c r="AG791">
        <v>157</v>
      </c>
      <c r="AH791" t="s">
        <v>98</v>
      </c>
      <c r="AI791" t="s">
        <v>98</v>
      </c>
      <c r="AJ791" t="s">
        <v>118</v>
      </c>
      <c r="AK791" t="s">
        <v>98</v>
      </c>
      <c r="AL791" t="s">
        <v>147</v>
      </c>
      <c r="AM791" t="s">
        <v>97</v>
      </c>
      <c r="AN791" t="s">
        <v>172</v>
      </c>
      <c r="AO791">
        <v>568</v>
      </c>
      <c r="AP791" t="s">
        <v>102</v>
      </c>
      <c r="AQ791">
        <v>0</v>
      </c>
      <c r="AR791">
        <v>264</v>
      </c>
      <c r="AS791">
        <v>832</v>
      </c>
      <c r="AT791" t="s">
        <v>103</v>
      </c>
      <c r="AU791" t="s">
        <v>97</v>
      </c>
      <c r="AV791" t="s">
        <v>105</v>
      </c>
      <c r="AW791" t="s">
        <v>106</v>
      </c>
      <c r="AX791">
        <v>976</v>
      </c>
      <c r="AY791">
        <v>1111</v>
      </c>
      <c r="AZ791">
        <v>0</v>
      </c>
      <c r="BA791">
        <v>2087</v>
      </c>
      <c r="BB791">
        <v>0</v>
      </c>
      <c r="BC791">
        <v>0</v>
      </c>
      <c r="BD791">
        <v>2</v>
      </c>
      <c r="BE791">
        <v>1</v>
      </c>
      <c r="BF791">
        <v>5</v>
      </c>
      <c r="BG791">
        <v>1</v>
      </c>
      <c r="BH791" t="s">
        <v>97</v>
      </c>
      <c r="BI791">
        <v>9</v>
      </c>
      <c r="BJ791" t="s">
        <v>107</v>
      </c>
      <c r="BK791">
        <v>0</v>
      </c>
      <c r="BL791" t="s">
        <v>83</v>
      </c>
      <c r="BM791" t="s">
        <v>108</v>
      </c>
      <c r="BN791">
        <v>1966</v>
      </c>
      <c r="BO791" t="s">
        <v>157</v>
      </c>
      <c r="BP791">
        <v>2</v>
      </c>
      <c r="BQ791">
        <v>444</v>
      </c>
      <c r="BR791" t="s">
        <v>98</v>
      </c>
      <c r="BS791" t="s">
        <v>98</v>
      </c>
      <c r="BT791" t="s">
        <v>105</v>
      </c>
      <c r="BU791">
        <v>133</v>
      </c>
      <c r="BV791">
        <v>168</v>
      </c>
      <c r="BW791">
        <v>0</v>
      </c>
      <c r="BX791">
        <v>0</v>
      </c>
      <c r="BY791">
        <v>0</v>
      </c>
      <c r="BZ791">
        <v>0</v>
      </c>
      <c r="CA791" t="s">
        <v>83</v>
      </c>
      <c r="CB791" t="s">
        <v>83</v>
      </c>
      <c r="CC791" t="s">
        <v>83</v>
      </c>
      <c r="CD791">
        <v>0</v>
      </c>
      <c r="CE791">
        <v>7</v>
      </c>
      <c r="CF791">
        <v>2007</v>
      </c>
      <c r="CG791" t="str">
        <f t="shared" si="90"/>
        <v>7/2007</v>
      </c>
      <c r="CH791" t="s">
        <v>110</v>
      </c>
      <c r="CI791" t="s">
        <v>111</v>
      </c>
      <c r="CJ791" s="1">
        <v>187500</v>
      </c>
    </row>
    <row r="792" spans="1:88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 t="str">
        <f t="shared" si="86"/>
        <v>2000's</v>
      </c>
      <c r="V792">
        <v>2006</v>
      </c>
      <c r="W792">
        <f t="shared" si="84"/>
        <v>1</v>
      </c>
      <c r="X792" t="str">
        <f t="shared" si="85"/>
        <v>Y</v>
      </c>
      <c r="Y792" t="str">
        <f t="shared" si="87"/>
        <v>Y</v>
      </c>
      <c r="Z792" t="str">
        <f t="shared" si="88"/>
        <v>Y</v>
      </c>
      <c r="AA792" t="str">
        <f t="shared" si="89"/>
        <v>Y</v>
      </c>
      <c r="AB792" t="s">
        <v>93</v>
      </c>
      <c r="AC792" t="s">
        <v>94</v>
      </c>
      <c r="AD792" t="s">
        <v>95</v>
      </c>
      <c r="AE792" t="s">
        <v>95</v>
      </c>
      <c r="AF792" t="s">
        <v>96</v>
      </c>
      <c r="AG792">
        <v>11</v>
      </c>
      <c r="AH792" t="s">
        <v>97</v>
      </c>
      <c r="AI792" t="s">
        <v>98</v>
      </c>
      <c r="AJ792" t="s">
        <v>99</v>
      </c>
      <c r="AK792" t="s">
        <v>97</v>
      </c>
      <c r="AL792" t="s">
        <v>98</v>
      </c>
      <c r="AM792" t="s">
        <v>100</v>
      </c>
      <c r="AN792" t="s">
        <v>101</v>
      </c>
      <c r="AO792">
        <v>16</v>
      </c>
      <c r="AP792" t="s">
        <v>102</v>
      </c>
      <c r="AQ792">
        <v>0</v>
      </c>
      <c r="AR792">
        <v>1129</v>
      </c>
      <c r="AS792">
        <v>1145</v>
      </c>
      <c r="AT792" t="s">
        <v>103</v>
      </c>
      <c r="AU792" t="s">
        <v>104</v>
      </c>
      <c r="AV792" t="s">
        <v>105</v>
      </c>
      <c r="AW792" t="s">
        <v>106</v>
      </c>
      <c r="AX792">
        <v>1145</v>
      </c>
      <c r="AY792">
        <v>0</v>
      </c>
      <c r="AZ792">
        <v>0</v>
      </c>
      <c r="BA792">
        <v>1145</v>
      </c>
      <c r="BB792">
        <v>0</v>
      </c>
      <c r="BC792">
        <v>0</v>
      </c>
      <c r="BD792">
        <v>2</v>
      </c>
      <c r="BE792">
        <v>0</v>
      </c>
      <c r="BF792">
        <v>2</v>
      </c>
      <c r="BG792">
        <v>1</v>
      </c>
      <c r="BH792" t="s">
        <v>97</v>
      </c>
      <c r="BI792">
        <v>5</v>
      </c>
      <c r="BJ792" t="s">
        <v>107</v>
      </c>
      <c r="BK792">
        <v>1</v>
      </c>
      <c r="BL792" t="s">
        <v>97</v>
      </c>
      <c r="BM792" t="s">
        <v>108</v>
      </c>
      <c r="BN792">
        <v>2005</v>
      </c>
      <c r="BO792" t="s">
        <v>157</v>
      </c>
      <c r="BP792">
        <v>2</v>
      </c>
      <c r="BQ792">
        <v>397</v>
      </c>
      <c r="BR792" t="s">
        <v>98</v>
      </c>
      <c r="BS792" t="s">
        <v>98</v>
      </c>
      <c r="BT792" t="s">
        <v>105</v>
      </c>
      <c r="BU792">
        <v>100</v>
      </c>
      <c r="BV792">
        <v>16</v>
      </c>
      <c r="BW792">
        <v>0</v>
      </c>
      <c r="BX792">
        <v>0</v>
      </c>
      <c r="BY792">
        <v>0</v>
      </c>
      <c r="BZ792">
        <v>0</v>
      </c>
      <c r="CA792" t="s">
        <v>83</v>
      </c>
      <c r="CB792" t="s">
        <v>83</v>
      </c>
      <c r="CC792" t="s">
        <v>83</v>
      </c>
      <c r="CD792">
        <v>0</v>
      </c>
      <c r="CE792">
        <v>9</v>
      </c>
      <c r="CF792">
        <v>2009</v>
      </c>
      <c r="CG792" t="str">
        <f t="shared" si="90"/>
        <v>9/2009</v>
      </c>
      <c r="CH792" t="s">
        <v>110</v>
      </c>
      <c r="CI792" t="s">
        <v>111</v>
      </c>
      <c r="CJ792" s="1">
        <v>160200</v>
      </c>
    </row>
    <row r="793" spans="1:88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 t="str">
        <f t="shared" si="86"/>
        <v>70's</v>
      </c>
      <c r="V793">
        <v>1976</v>
      </c>
      <c r="W793">
        <f t="shared" si="84"/>
        <v>0</v>
      </c>
      <c r="X793" t="str">
        <f t="shared" si="85"/>
        <v>N</v>
      </c>
      <c r="Y793" t="str">
        <f t="shared" si="87"/>
        <v>N</v>
      </c>
      <c r="Z793" t="str">
        <f t="shared" si="88"/>
        <v>N</v>
      </c>
      <c r="AA793" t="str">
        <f t="shared" si="89"/>
        <v>N</v>
      </c>
      <c r="AB793" t="s">
        <v>93</v>
      </c>
      <c r="AC793" t="s">
        <v>94</v>
      </c>
      <c r="AD793" t="s">
        <v>140</v>
      </c>
      <c r="AE793" t="s">
        <v>140</v>
      </c>
      <c r="AF793" t="s">
        <v>117</v>
      </c>
      <c r="AG793">
        <v>0</v>
      </c>
      <c r="AH793" t="s">
        <v>98</v>
      </c>
      <c r="AI793" t="s">
        <v>98</v>
      </c>
      <c r="AJ793" t="s">
        <v>99</v>
      </c>
      <c r="AK793" t="s">
        <v>97</v>
      </c>
      <c r="AL793" t="s">
        <v>98</v>
      </c>
      <c r="AM793" t="s">
        <v>130</v>
      </c>
      <c r="AN793" t="s">
        <v>119</v>
      </c>
      <c r="AO793">
        <v>539</v>
      </c>
      <c r="AP793" t="s">
        <v>102</v>
      </c>
      <c r="AQ793">
        <v>0</v>
      </c>
      <c r="AR793">
        <v>490</v>
      </c>
      <c r="AS793">
        <v>1029</v>
      </c>
      <c r="AT793" t="s">
        <v>103</v>
      </c>
      <c r="AU793" t="s">
        <v>98</v>
      </c>
      <c r="AV793" t="s">
        <v>105</v>
      </c>
      <c r="AW793" t="s">
        <v>106</v>
      </c>
      <c r="AX793">
        <v>1062</v>
      </c>
      <c r="AY793">
        <v>0</v>
      </c>
      <c r="AZ793">
        <v>0</v>
      </c>
      <c r="BA793">
        <v>1062</v>
      </c>
      <c r="BB793">
        <v>1</v>
      </c>
      <c r="BC793">
        <v>0</v>
      </c>
      <c r="BD793">
        <v>1</v>
      </c>
      <c r="BE793">
        <v>0</v>
      </c>
      <c r="BF793">
        <v>3</v>
      </c>
      <c r="BG793">
        <v>1</v>
      </c>
      <c r="BH793" t="s">
        <v>98</v>
      </c>
      <c r="BI793">
        <v>5</v>
      </c>
      <c r="BJ793" t="s">
        <v>107</v>
      </c>
      <c r="BK793">
        <v>2</v>
      </c>
      <c r="BL793" t="s">
        <v>98</v>
      </c>
      <c r="BM793" t="s">
        <v>108</v>
      </c>
      <c r="BN793">
        <v>1976</v>
      </c>
      <c r="BO793" t="s">
        <v>109</v>
      </c>
      <c r="BP793">
        <v>2</v>
      </c>
      <c r="BQ793">
        <v>539</v>
      </c>
      <c r="BR793" t="s">
        <v>98</v>
      </c>
      <c r="BS793" t="s">
        <v>98</v>
      </c>
      <c r="BT793" t="s">
        <v>105</v>
      </c>
      <c r="BU793">
        <v>120</v>
      </c>
      <c r="BV793">
        <v>0</v>
      </c>
      <c r="BW793">
        <v>0</v>
      </c>
      <c r="BX793">
        <v>0</v>
      </c>
      <c r="BY793">
        <v>0</v>
      </c>
      <c r="BZ793">
        <v>0</v>
      </c>
      <c r="CA793" t="s">
        <v>83</v>
      </c>
      <c r="CB793" t="s">
        <v>83</v>
      </c>
      <c r="CC793" t="s">
        <v>83</v>
      </c>
      <c r="CD793">
        <v>0</v>
      </c>
      <c r="CE793">
        <v>5</v>
      </c>
      <c r="CF793">
        <v>2007</v>
      </c>
      <c r="CG793" t="str">
        <f t="shared" si="90"/>
        <v>5/2007</v>
      </c>
      <c r="CH793" t="s">
        <v>110</v>
      </c>
      <c r="CI793" t="s">
        <v>111</v>
      </c>
      <c r="CJ793" s="1">
        <v>146800</v>
      </c>
    </row>
    <row r="794" spans="1:88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 t="str">
        <f t="shared" si="86"/>
        <v>90's</v>
      </c>
      <c r="V794">
        <v>1997</v>
      </c>
      <c r="W794">
        <f t="shared" si="84"/>
        <v>1</v>
      </c>
      <c r="X794" t="str">
        <f t="shared" si="85"/>
        <v>Y</v>
      </c>
      <c r="Y794" t="str">
        <f t="shared" si="87"/>
        <v>N</v>
      </c>
      <c r="Z794" t="str">
        <f t="shared" si="88"/>
        <v>N</v>
      </c>
      <c r="AA794" t="str">
        <f t="shared" si="89"/>
        <v>Y</v>
      </c>
      <c r="AB794" t="s">
        <v>93</v>
      </c>
      <c r="AC794" t="s">
        <v>94</v>
      </c>
      <c r="AD794" t="s">
        <v>116</v>
      </c>
      <c r="AE794" t="s">
        <v>116</v>
      </c>
      <c r="AF794" t="s">
        <v>117</v>
      </c>
      <c r="AG794">
        <v>0</v>
      </c>
      <c r="AH794" t="s">
        <v>97</v>
      </c>
      <c r="AI794" t="s">
        <v>98</v>
      </c>
      <c r="AJ794" t="s">
        <v>99</v>
      </c>
      <c r="AK794" t="s">
        <v>97</v>
      </c>
      <c r="AL794" t="s">
        <v>98</v>
      </c>
      <c r="AM794" t="s">
        <v>130</v>
      </c>
      <c r="AN794" t="s">
        <v>101</v>
      </c>
      <c r="AO794">
        <v>862</v>
      </c>
      <c r="AP794" t="s">
        <v>102</v>
      </c>
      <c r="AQ794">
        <v>0</v>
      </c>
      <c r="AR794">
        <v>255</v>
      </c>
      <c r="AS794">
        <v>1117</v>
      </c>
      <c r="AT794" t="s">
        <v>103</v>
      </c>
      <c r="AU794" t="s">
        <v>104</v>
      </c>
      <c r="AV794" t="s">
        <v>105</v>
      </c>
      <c r="AW794" t="s">
        <v>106</v>
      </c>
      <c r="AX794">
        <v>1127</v>
      </c>
      <c r="AY794">
        <v>886</v>
      </c>
      <c r="AZ794">
        <v>0</v>
      </c>
      <c r="BA794">
        <v>2013</v>
      </c>
      <c r="BB794">
        <v>1</v>
      </c>
      <c r="BC794">
        <v>0</v>
      </c>
      <c r="BD794">
        <v>2</v>
      </c>
      <c r="BE794">
        <v>1</v>
      </c>
      <c r="BF794">
        <v>3</v>
      </c>
      <c r="BG794">
        <v>1</v>
      </c>
      <c r="BH794" t="s">
        <v>98</v>
      </c>
      <c r="BI794">
        <v>8</v>
      </c>
      <c r="BJ794" t="s">
        <v>107</v>
      </c>
      <c r="BK794">
        <v>1</v>
      </c>
      <c r="BL794" t="s">
        <v>98</v>
      </c>
      <c r="BM794" t="s">
        <v>108</v>
      </c>
      <c r="BN794">
        <v>1997</v>
      </c>
      <c r="BO794" t="s">
        <v>102</v>
      </c>
      <c r="BP794">
        <v>2</v>
      </c>
      <c r="BQ794">
        <v>455</v>
      </c>
      <c r="BR794" t="s">
        <v>98</v>
      </c>
      <c r="BS794" t="s">
        <v>98</v>
      </c>
      <c r="BT794" t="s">
        <v>105</v>
      </c>
      <c r="BU794">
        <v>180</v>
      </c>
      <c r="BV794">
        <v>130</v>
      </c>
      <c r="BW794">
        <v>0</v>
      </c>
      <c r="BX794">
        <v>0</v>
      </c>
      <c r="BY794">
        <v>0</v>
      </c>
      <c r="BZ794">
        <v>0</v>
      </c>
      <c r="CA794" t="s">
        <v>83</v>
      </c>
      <c r="CB794" t="s">
        <v>83</v>
      </c>
      <c r="CC794" t="s">
        <v>83</v>
      </c>
      <c r="CD794">
        <v>0</v>
      </c>
      <c r="CE794">
        <v>6</v>
      </c>
      <c r="CF794">
        <v>2007</v>
      </c>
      <c r="CG794" t="str">
        <f t="shared" si="90"/>
        <v>6/2007</v>
      </c>
      <c r="CH794" t="s">
        <v>110</v>
      </c>
      <c r="CI794" t="s">
        <v>111</v>
      </c>
      <c r="CJ794" s="1">
        <v>269790</v>
      </c>
    </row>
    <row r="795" spans="1:88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 t="str">
        <f t="shared" si="86"/>
        <v>2000's</v>
      </c>
      <c r="V795">
        <v>2007</v>
      </c>
      <c r="W795">
        <f t="shared" si="84"/>
        <v>0</v>
      </c>
      <c r="X795" t="str">
        <f t="shared" si="85"/>
        <v>N</v>
      </c>
      <c r="Y795" t="str">
        <f t="shared" si="87"/>
        <v>Y</v>
      </c>
      <c r="Z795" t="str">
        <f t="shared" si="88"/>
        <v>Y</v>
      </c>
      <c r="AA795" t="str">
        <f t="shared" si="89"/>
        <v>Y</v>
      </c>
      <c r="AB795" t="s">
        <v>93</v>
      </c>
      <c r="AC795" t="s">
        <v>94</v>
      </c>
      <c r="AD795" t="s">
        <v>180</v>
      </c>
      <c r="AE795" t="s">
        <v>181</v>
      </c>
      <c r="AF795" t="s">
        <v>137</v>
      </c>
      <c r="AG795">
        <v>140</v>
      </c>
      <c r="AH795" t="s">
        <v>97</v>
      </c>
      <c r="AI795" t="s">
        <v>98</v>
      </c>
      <c r="AJ795" t="s">
        <v>99</v>
      </c>
      <c r="AK795" t="s">
        <v>97</v>
      </c>
      <c r="AL795" t="s">
        <v>98</v>
      </c>
      <c r="AM795" t="s">
        <v>130</v>
      </c>
      <c r="AN795" t="s">
        <v>102</v>
      </c>
      <c r="AO795">
        <v>0</v>
      </c>
      <c r="AP795" t="s">
        <v>102</v>
      </c>
      <c r="AQ795">
        <v>0</v>
      </c>
      <c r="AR795">
        <v>1496</v>
      </c>
      <c r="AS795">
        <v>1496</v>
      </c>
      <c r="AT795" t="s">
        <v>103</v>
      </c>
      <c r="AU795" t="s">
        <v>104</v>
      </c>
      <c r="AV795" t="s">
        <v>105</v>
      </c>
      <c r="AW795" t="s">
        <v>106</v>
      </c>
      <c r="AX795">
        <v>1496</v>
      </c>
      <c r="AY795">
        <v>0</v>
      </c>
      <c r="AZ795">
        <v>0</v>
      </c>
      <c r="BA795">
        <v>1496</v>
      </c>
      <c r="BB795">
        <v>0</v>
      </c>
      <c r="BC795">
        <v>0</v>
      </c>
      <c r="BD795">
        <v>2</v>
      </c>
      <c r="BE795">
        <v>0</v>
      </c>
      <c r="BF795">
        <v>3</v>
      </c>
      <c r="BG795">
        <v>1</v>
      </c>
      <c r="BH795" t="s">
        <v>97</v>
      </c>
      <c r="BI795">
        <v>7</v>
      </c>
      <c r="BJ795" t="s">
        <v>107</v>
      </c>
      <c r="BK795">
        <v>0</v>
      </c>
      <c r="BL795" t="s">
        <v>83</v>
      </c>
      <c r="BM795" t="s">
        <v>108</v>
      </c>
      <c r="BN795">
        <v>2007</v>
      </c>
      <c r="BO795" t="s">
        <v>157</v>
      </c>
      <c r="BP795">
        <v>2</v>
      </c>
      <c r="BQ795">
        <v>474</v>
      </c>
      <c r="BR795" t="s">
        <v>98</v>
      </c>
      <c r="BS795" t="s">
        <v>98</v>
      </c>
      <c r="BT795" t="s">
        <v>105</v>
      </c>
      <c r="BU795">
        <v>168</v>
      </c>
      <c r="BV795">
        <v>130</v>
      </c>
      <c r="BW795">
        <v>0</v>
      </c>
      <c r="BX795">
        <v>0</v>
      </c>
      <c r="BY795">
        <v>0</v>
      </c>
      <c r="BZ795">
        <v>0</v>
      </c>
      <c r="CA795" t="s">
        <v>83</v>
      </c>
      <c r="CB795" t="s">
        <v>83</v>
      </c>
      <c r="CC795" t="s">
        <v>83</v>
      </c>
      <c r="CD795">
        <v>0</v>
      </c>
      <c r="CE795">
        <v>6</v>
      </c>
      <c r="CF795">
        <v>2007</v>
      </c>
      <c r="CG795" t="str">
        <f t="shared" si="90"/>
        <v>6/2007</v>
      </c>
      <c r="CH795" t="s">
        <v>158</v>
      </c>
      <c r="CI795" t="s">
        <v>159</v>
      </c>
      <c r="CJ795" s="1">
        <v>225000</v>
      </c>
    </row>
    <row r="796" spans="1:88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 t="str">
        <f t="shared" si="86"/>
        <v>90's</v>
      </c>
      <c r="V796">
        <v>1996</v>
      </c>
      <c r="W796">
        <f t="shared" si="84"/>
        <v>2</v>
      </c>
      <c r="X796" t="str">
        <f t="shared" si="85"/>
        <v>Y</v>
      </c>
      <c r="Y796" t="str">
        <f t="shared" si="87"/>
        <v>N</v>
      </c>
      <c r="Z796" t="str">
        <f t="shared" si="88"/>
        <v>N</v>
      </c>
      <c r="AA796" t="str">
        <f t="shared" si="89"/>
        <v>Y</v>
      </c>
      <c r="AB796" t="s">
        <v>93</v>
      </c>
      <c r="AC796" t="s">
        <v>94</v>
      </c>
      <c r="AD796" t="s">
        <v>116</v>
      </c>
      <c r="AE796" t="s">
        <v>116</v>
      </c>
      <c r="AF796" t="s">
        <v>117</v>
      </c>
      <c r="AG796">
        <v>0</v>
      </c>
      <c r="AH796" t="s">
        <v>97</v>
      </c>
      <c r="AI796" t="s">
        <v>98</v>
      </c>
      <c r="AJ796" t="s">
        <v>99</v>
      </c>
      <c r="AK796" t="s">
        <v>97</v>
      </c>
      <c r="AL796" t="s">
        <v>98</v>
      </c>
      <c r="AM796" t="s">
        <v>100</v>
      </c>
      <c r="AN796" t="s">
        <v>102</v>
      </c>
      <c r="AO796">
        <v>0</v>
      </c>
      <c r="AP796" t="s">
        <v>102</v>
      </c>
      <c r="AQ796">
        <v>0</v>
      </c>
      <c r="AR796">
        <v>712</v>
      </c>
      <c r="AS796">
        <v>712</v>
      </c>
      <c r="AT796" t="s">
        <v>103</v>
      </c>
      <c r="AU796" t="s">
        <v>104</v>
      </c>
      <c r="AV796" t="s">
        <v>105</v>
      </c>
      <c r="AW796" t="s">
        <v>106</v>
      </c>
      <c r="AX796">
        <v>1086</v>
      </c>
      <c r="AY796">
        <v>809</v>
      </c>
      <c r="AZ796">
        <v>0</v>
      </c>
      <c r="BA796">
        <v>1895</v>
      </c>
      <c r="BB796">
        <v>0</v>
      </c>
      <c r="BC796">
        <v>0</v>
      </c>
      <c r="BD796">
        <v>2</v>
      </c>
      <c r="BE796">
        <v>1</v>
      </c>
      <c r="BF796">
        <v>3</v>
      </c>
      <c r="BG796">
        <v>1</v>
      </c>
      <c r="BH796" t="s">
        <v>97</v>
      </c>
      <c r="BI796">
        <v>7</v>
      </c>
      <c r="BJ796" t="s">
        <v>107</v>
      </c>
      <c r="BK796">
        <v>1</v>
      </c>
      <c r="BL796" t="s">
        <v>98</v>
      </c>
      <c r="BM796" t="s">
        <v>108</v>
      </c>
      <c r="BN796">
        <v>1994</v>
      </c>
      <c r="BO796" t="s">
        <v>157</v>
      </c>
      <c r="BP796">
        <v>2</v>
      </c>
      <c r="BQ796">
        <v>409</v>
      </c>
      <c r="BR796" t="s">
        <v>98</v>
      </c>
      <c r="BS796" t="s">
        <v>98</v>
      </c>
      <c r="BT796" t="s">
        <v>105</v>
      </c>
      <c r="BU796">
        <v>143</v>
      </c>
      <c r="BV796">
        <v>46</v>
      </c>
      <c r="BW796">
        <v>0</v>
      </c>
      <c r="BX796">
        <v>0</v>
      </c>
      <c r="BY796">
        <v>0</v>
      </c>
      <c r="BZ796">
        <v>0</v>
      </c>
      <c r="CA796" t="s">
        <v>83</v>
      </c>
      <c r="CB796" t="s">
        <v>83</v>
      </c>
      <c r="CC796" t="s">
        <v>135</v>
      </c>
      <c r="CD796">
        <v>500</v>
      </c>
      <c r="CE796">
        <v>10</v>
      </c>
      <c r="CF796">
        <v>2008</v>
      </c>
      <c r="CG796" t="str">
        <f t="shared" si="90"/>
        <v>10/2008</v>
      </c>
      <c r="CH796" t="s">
        <v>110</v>
      </c>
      <c r="CI796" t="s">
        <v>111</v>
      </c>
      <c r="CJ796" s="1">
        <v>194500</v>
      </c>
    </row>
    <row r="797" spans="1:88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 t="str">
        <f t="shared" si="86"/>
        <v>80's</v>
      </c>
      <c r="V797">
        <v>1981</v>
      </c>
      <c r="W797">
        <f t="shared" si="84"/>
        <v>1</v>
      </c>
      <c r="X797" t="str">
        <f t="shared" si="85"/>
        <v>Y</v>
      </c>
      <c r="Y797" t="str">
        <f t="shared" si="87"/>
        <v>N</v>
      </c>
      <c r="Z797" t="str">
        <f t="shared" si="88"/>
        <v>N</v>
      </c>
      <c r="AA797" t="str">
        <f t="shared" si="89"/>
        <v>N</v>
      </c>
      <c r="AB797" t="s">
        <v>93</v>
      </c>
      <c r="AC797" t="s">
        <v>94</v>
      </c>
      <c r="AD797" t="s">
        <v>140</v>
      </c>
      <c r="AE797" t="s">
        <v>140</v>
      </c>
      <c r="AF797" t="s">
        <v>96</v>
      </c>
      <c r="AG797">
        <v>130</v>
      </c>
      <c r="AH797" t="s">
        <v>98</v>
      </c>
      <c r="AI797" t="s">
        <v>98</v>
      </c>
      <c r="AJ797" t="s">
        <v>118</v>
      </c>
      <c r="AK797" t="s">
        <v>97</v>
      </c>
      <c r="AL797" t="s">
        <v>98</v>
      </c>
      <c r="AM797" t="s">
        <v>100</v>
      </c>
      <c r="AN797" t="s">
        <v>102</v>
      </c>
      <c r="AO797">
        <v>0</v>
      </c>
      <c r="AP797" t="s">
        <v>102</v>
      </c>
      <c r="AQ797">
        <v>0</v>
      </c>
      <c r="AR797">
        <v>650</v>
      </c>
      <c r="AS797">
        <v>650</v>
      </c>
      <c r="AT797" t="s">
        <v>103</v>
      </c>
      <c r="AU797" t="s">
        <v>98</v>
      </c>
      <c r="AV797" t="s">
        <v>105</v>
      </c>
      <c r="AW797" t="s">
        <v>106</v>
      </c>
      <c r="AX797">
        <v>888</v>
      </c>
      <c r="AY797">
        <v>676</v>
      </c>
      <c r="AZ797">
        <v>0</v>
      </c>
      <c r="BA797">
        <v>1564</v>
      </c>
      <c r="BB797">
        <v>0</v>
      </c>
      <c r="BC797">
        <v>0</v>
      </c>
      <c r="BD797">
        <v>2</v>
      </c>
      <c r="BE797">
        <v>1</v>
      </c>
      <c r="BF797">
        <v>3</v>
      </c>
      <c r="BG797">
        <v>1</v>
      </c>
      <c r="BH797" t="s">
        <v>98</v>
      </c>
      <c r="BI797">
        <v>7</v>
      </c>
      <c r="BJ797" t="s">
        <v>107</v>
      </c>
      <c r="BK797">
        <v>1</v>
      </c>
      <c r="BL797" t="s">
        <v>98</v>
      </c>
      <c r="BM797" t="s">
        <v>108</v>
      </c>
      <c r="BN797">
        <v>1980</v>
      </c>
      <c r="BO797" t="s">
        <v>102</v>
      </c>
      <c r="BP797">
        <v>2</v>
      </c>
      <c r="BQ797">
        <v>476</v>
      </c>
      <c r="BR797" t="s">
        <v>98</v>
      </c>
      <c r="BS797" t="s">
        <v>98</v>
      </c>
      <c r="BT797" t="s">
        <v>105</v>
      </c>
      <c r="BU797">
        <v>0</v>
      </c>
      <c r="BV797">
        <v>50</v>
      </c>
      <c r="BW797">
        <v>0</v>
      </c>
      <c r="BX797">
        <v>0</v>
      </c>
      <c r="BY797">
        <v>204</v>
      </c>
      <c r="BZ797">
        <v>0</v>
      </c>
      <c r="CA797" t="s">
        <v>83</v>
      </c>
      <c r="CB797" t="s">
        <v>134</v>
      </c>
      <c r="CC797" t="s">
        <v>83</v>
      </c>
      <c r="CD797">
        <v>0</v>
      </c>
      <c r="CE797">
        <v>4</v>
      </c>
      <c r="CF797">
        <v>2010</v>
      </c>
      <c r="CG797" t="str">
        <f t="shared" si="90"/>
        <v>4/2010</v>
      </c>
      <c r="CH797" t="s">
        <v>110</v>
      </c>
      <c r="CI797" t="s">
        <v>111</v>
      </c>
      <c r="CJ797" s="1">
        <v>171000</v>
      </c>
    </row>
    <row r="798" spans="1:88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 t="str">
        <f t="shared" si="86"/>
        <v>70's</v>
      </c>
      <c r="V798">
        <v>1977</v>
      </c>
      <c r="W798">
        <f t="shared" si="84"/>
        <v>0</v>
      </c>
      <c r="X798" t="str">
        <f t="shared" si="85"/>
        <v>N</v>
      </c>
      <c r="Y798" t="str">
        <f t="shared" si="87"/>
        <v>N</v>
      </c>
      <c r="Z798" t="str">
        <f t="shared" si="88"/>
        <v>N</v>
      </c>
      <c r="AA798" t="str">
        <f t="shared" si="89"/>
        <v>N</v>
      </c>
      <c r="AB798" t="s">
        <v>93</v>
      </c>
      <c r="AC798" t="s">
        <v>94</v>
      </c>
      <c r="AD798" t="s">
        <v>161</v>
      </c>
      <c r="AE798" t="s">
        <v>161</v>
      </c>
      <c r="AF798" t="s">
        <v>96</v>
      </c>
      <c r="AG798">
        <v>148</v>
      </c>
      <c r="AH798" t="s">
        <v>98</v>
      </c>
      <c r="AI798" t="s">
        <v>98</v>
      </c>
      <c r="AJ798" t="s">
        <v>118</v>
      </c>
      <c r="AK798" t="s">
        <v>98</v>
      </c>
      <c r="AL798" t="s">
        <v>98</v>
      </c>
      <c r="AM798" t="s">
        <v>100</v>
      </c>
      <c r="AN798" t="s">
        <v>102</v>
      </c>
      <c r="AO798">
        <v>0</v>
      </c>
      <c r="AP798" t="s">
        <v>102</v>
      </c>
      <c r="AQ798">
        <v>0</v>
      </c>
      <c r="AR798">
        <v>660</v>
      </c>
      <c r="AS798">
        <v>660</v>
      </c>
      <c r="AT798" t="s">
        <v>103</v>
      </c>
      <c r="AU798" t="s">
        <v>104</v>
      </c>
      <c r="AV798" t="s">
        <v>105</v>
      </c>
      <c r="AW798" t="s">
        <v>106</v>
      </c>
      <c r="AX798">
        <v>1285</v>
      </c>
      <c r="AY798">
        <v>0</v>
      </c>
      <c r="AZ798">
        <v>0</v>
      </c>
      <c r="BA798">
        <v>1285</v>
      </c>
      <c r="BB798">
        <v>0</v>
      </c>
      <c r="BC798">
        <v>0</v>
      </c>
      <c r="BD798">
        <v>1</v>
      </c>
      <c r="BE798">
        <v>1</v>
      </c>
      <c r="BF798">
        <v>3</v>
      </c>
      <c r="BG798">
        <v>1</v>
      </c>
      <c r="BH798" t="s">
        <v>98</v>
      </c>
      <c r="BI798">
        <v>7</v>
      </c>
      <c r="BJ798" t="s">
        <v>107</v>
      </c>
      <c r="BK798">
        <v>1</v>
      </c>
      <c r="BL798" t="s">
        <v>98</v>
      </c>
      <c r="BM798" t="s">
        <v>108</v>
      </c>
      <c r="BN798">
        <v>1977</v>
      </c>
      <c r="BO798" t="s">
        <v>109</v>
      </c>
      <c r="BP798">
        <v>2</v>
      </c>
      <c r="BQ798">
        <v>528</v>
      </c>
      <c r="BR798" t="s">
        <v>98</v>
      </c>
      <c r="BS798" t="s">
        <v>98</v>
      </c>
      <c r="BT798" t="s">
        <v>105</v>
      </c>
      <c r="BU798">
        <v>138</v>
      </c>
      <c r="BV798">
        <v>0</v>
      </c>
      <c r="BW798">
        <v>0</v>
      </c>
      <c r="BX798">
        <v>0</v>
      </c>
      <c r="BY798">
        <v>0</v>
      </c>
      <c r="BZ798">
        <v>0</v>
      </c>
      <c r="CA798" t="s">
        <v>83</v>
      </c>
      <c r="CB798" t="s">
        <v>134</v>
      </c>
      <c r="CC798" t="s">
        <v>83</v>
      </c>
      <c r="CD798">
        <v>0</v>
      </c>
      <c r="CE798">
        <v>4</v>
      </c>
      <c r="CF798">
        <v>2007</v>
      </c>
      <c r="CG798" t="str">
        <f t="shared" si="90"/>
        <v>4/2007</v>
      </c>
      <c r="CH798" t="s">
        <v>110</v>
      </c>
      <c r="CI798" t="s">
        <v>111</v>
      </c>
      <c r="CJ798" s="1">
        <v>143500</v>
      </c>
    </row>
    <row r="799" spans="1:88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 t="str">
        <f t="shared" si="86"/>
        <v>50's</v>
      </c>
      <c r="V799">
        <v>1953</v>
      </c>
      <c r="W799">
        <f t="shared" si="84"/>
        <v>0</v>
      </c>
      <c r="X799" t="str">
        <f t="shared" si="85"/>
        <v>N</v>
      </c>
      <c r="Y799" t="str">
        <f t="shared" si="87"/>
        <v>N</v>
      </c>
      <c r="Z799" t="str">
        <f t="shared" si="88"/>
        <v>N</v>
      </c>
      <c r="AA799" t="str">
        <f t="shared" si="89"/>
        <v>N</v>
      </c>
      <c r="AB799" t="s">
        <v>93</v>
      </c>
      <c r="AC799" t="s">
        <v>94</v>
      </c>
      <c r="AD799" t="s">
        <v>95</v>
      </c>
      <c r="AE799" t="s">
        <v>95</v>
      </c>
      <c r="AF799" t="s">
        <v>117</v>
      </c>
      <c r="AG799">
        <v>0</v>
      </c>
      <c r="AH799" t="s">
        <v>98</v>
      </c>
      <c r="AI799" t="s">
        <v>98</v>
      </c>
      <c r="AJ799" t="s">
        <v>118</v>
      </c>
      <c r="AK799" t="s">
        <v>98</v>
      </c>
      <c r="AL799" t="s">
        <v>98</v>
      </c>
      <c r="AM799" t="s">
        <v>100</v>
      </c>
      <c r="AN799" t="s">
        <v>141</v>
      </c>
      <c r="AO799">
        <v>570</v>
      </c>
      <c r="AP799" t="s">
        <v>102</v>
      </c>
      <c r="AQ799">
        <v>0</v>
      </c>
      <c r="AR799">
        <v>203</v>
      </c>
      <c r="AS799">
        <v>773</v>
      </c>
      <c r="AT799" t="s">
        <v>103</v>
      </c>
      <c r="AU799" t="s">
        <v>97</v>
      </c>
      <c r="AV799" t="s">
        <v>105</v>
      </c>
      <c r="AW799" t="s">
        <v>106</v>
      </c>
      <c r="AX799">
        <v>773</v>
      </c>
      <c r="AY799">
        <v>0</v>
      </c>
      <c r="AZ799">
        <v>0</v>
      </c>
      <c r="BA799">
        <v>773</v>
      </c>
      <c r="BB799">
        <v>0</v>
      </c>
      <c r="BC799">
        <v>0</v>
      </c>
      <c r="BD799">
        <v>1</v>
      </c>
      <c r="BE799">
        <v>0</v>
      </c>
      <c r="BF799">
        <v>2</v>
      </c>
      <c r="BG799">
        <v>1</v>
      </c>
      <c r="BH799" t="s">
        <v>98</v>
      </c>
      <c r="BI799">
        <v>4</v>
      </c>
      <c r="BJ799" t="s">
        <v>107</v>
      </c>
      <c r="BK799">
        <v>0</v>
      </c>
      <c r="BL799" t="s">
        <v>83</v>
      </c>
      <c r="BM799" t="s">
        <v>108</v>
      </c>
      <c r="BN799">
        <v>1953</v>
      </c>
      <c r="BO799" t="s">
        <v>102</v>
      </c>
      <c r="BP799">
        <v>1</v>
      </c>
      <c r="BQ799">
        <v>240</v>
      </c>
      <c r="BR799" t="s">
        <v>98</v>
      </c>
      <c r="BS799" t="s">
        <v>98</v>
      </c>
      <c r="BT799" t="s">
        <v>105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 t="s">
        <v>83</v>
      </c>
      <c r="CB799" t="s">
        <v>83</v>
      </c>
      <c r="CC799" t="s">
        <v>83</v>
      </c>
      <c r="CD799">
        <v>0</v>
      </c>
      <c r="CE799">
        <v>4</v>
      </c>
      <c r="CF799">
        <v>2008</v>
      </c>
      <c r="CG799" t="str">
        <f t="shared" si="90"/>
        <v>4/2008</v>
      </c>
      <c r="CH799" t="s">
        <v>110</v>
      </c>
      <c r="CI799" t="s">
        <v>128</v>
      </c>
      <c r="CJ799" s="1">
        <v>110000</v>
      </c>
    </row>
    <row r="800" spans="1:88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 t="str">
        <f t="shared" si="86"/>
        <v>2000's</v>
      </c>
      <c r="V800">
        <v>2009</v>
      </c>
      <c r="W800">
        <f t="shared" si="84"/>
        <v>1</v>
      </c>
      <c r="X800" t="str">
        <f t="shared" si="85"/>
        <v>Y</v>
      </c>
      <c r="Y800" t="str">
        <f t="shared" si="87"/>
        <v>Y</v>
      </c>
      <c r="Z800" t="str">
        <f t="shared" si="88"/>
        <v>Y</v>
      </c>
      <c r="AA800" t="str">
        <f t="shared" si="89"/>
        <v>Y</v>
      </c>
      <c r="AB800" t="s">
        <v>152</v>
      </c>
      <c r="AC800" t="s">
        <v>94</v>
      </c>
      <c r="AD800" t="s">
        <v>95</v>
      </c>
      <c r="AE800" t="s">
        <v>95</v>
      </c>
      <c r="AF800" t="s">
        <v>137</v>
      </c>
      <c r="AG800">
        <v>860</v>
      </c>
      <c r="AH800" t="s">
        <v>104</v>
      </c>
      <c r="AI800" t="s">
        <v>98</v>
      </c>
      <c r="AJ800" t="s">
        <v>99</v>
      </c>
      <c r="AK800" t="s">
        <v>104</v>
      </c>
      <c r="AL800" t="s">
        <v>98</v>
      </c>
      <c r="AM800" t="s">
        <v>100</v>
      </c>
      <c r="AN800" t="s">
        <v>102</v>
      </c>
      <c r="AO800">
        <v>0</v>
      </c>
      <c r="AP800" t="s">
        <v>102</v>
      </c>
      <c r="AQ800">
        <v>0</v>
      </c>
      <c r="AR800">
        <v>1926</v>
      </c>
      <c r="AS800">
        <v>1926</v>
      </c>
      <c r="AT800" t="s">
        <v>103</v>
      </c>
      <c r="AU800" t="s">
        <v>104</v>
      </c>
      <c r="AV800" t="s">
        <v>105</v>
      </c>
      <c r="AW800" t="s">
        <v>106</v>
      </c>
      <c r="AX800">
        <v>1966</v>
      </c>
      <c r="AY800">
        <v>1174</v>
      </c>
      <c r="AZ800">
        <v>0</v>
      </c>
      <c r="BA800">
        <v>3140</v>
      </c>
      <c r="BB800">
        <v>0</v>
      </c>
      <c r="BC800">
        <v>0</v>
      </c>
      <c r="BD800">
        <v>3</v>
      </c>
      <c r="BE800">
        <v>1</v>
      </c>
      <c r="BF800">
        <v>4</v>
      </c>
      <c r="BG800">
        <v>1</v>
      </c>
      <c r="BH800" t="s">
        <v>104</v>
      </c>
      <c r="BI800">
        <v>11</v>
      </c>
      <c r="BJ800" t="s">
        <v>107</v>
      </c>
      <c r="BK800">
        <v>2</v>
      </c>
      <c r="BL800" t="s">
        <v>97</v>
      </c>
      <c r="BM800" t="s">
        <v>156</v>
      </c>
      <c r="BN800">
        <v>2009</v>
      </c>
      <c r="BO800" t="s">
        <v>157</v>
      </c>
      <c r="BP800">
        <v>3</v>
      </c>
      <c r="BQ800">
        <v>820</v>
      </c>
      <c r="BR800" t="s">
        <v>98</v>
      </c>
      <c r="BS800" t="s">
        <v>98</v>
      </c>
      <c r="BT800" t="s">
        <v>105</v>
      </c>
      <c r="BU800">
        <v>144</v>
      </c>
      <c r="BV800">
        <v>78</v>
      </c>
      <c r="BW800">
        <v>0</v>
      </c>
      <c r="BX800">
        <v>0</v>
      </c>
      <c r="BY800">
        <v>0</v>
      </c>
      <c r="BZ800">
        <v>0</v>
      </c>
      <c r="CA800" t="s">
        <v>83</v>
      </c>
      <c r="CB800" t="s">
        <v>83</v>
      </c>
      <c r="CC800" t="s">
        <v>83</v>
      </c>
      <c r="CD800">
        <v>0</v>
      </c>
      <c r="CE800">
        <v>7</v>
      </c>
      <c r="CF800">
        <v>2009</v>
      </c>
      <c r="CG800" t="str">
        <f t="shared" si="90"/>
        <v>7/2009</v>
      </c>
      <c r="CH800" t="s">
        <v>158</v>
      </c>
      <c r="CI800" t="s">
        <v>159</v>
      </c>
      <c r="CJ800" s="1">
        <v>485000</v>
      </c>
    </row>
    <row r="801" spans="1:88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 t="str">
        <f t="shared" si="86"/>
        <v>30's</v>
      </c>
      <c r="V801">
        <v>1950</v>
      </c>
      <c r="W801">
        <f t="shared" si="84"/>
        <v>13</v>
      </c>
      <c r="X801" t="str">
        <f t="shared" si="85"/>
        <v>Y</v>
      </c>
      <c r="Y801" t="str">
        <f t="shared" si="87"/>
        <v>N</v>
      </c>
      <c r="Z801" t="str">
        <f t="shared" si="88"/>
        <v>N</v>
      </c>
      <c r="AA801" t="str">
        <f t="shared" si="89"/>
        <v>N</v>
      </c>
      <c r="AB801" t="s">
        <v>93</v>
      </c>
      <c r="AC801" t="s">
        <v>94</v>
      </c>
      <c r="AD801" t="s">
        <v>124</v>
      </c>
      <c r="AE801" t="s">
        <v>124</v>
      </c>
      <c r="AF801" t="s">
        <v>96</v>
      </c>
      <c r="AG801">
        <v>252</v>
      </c>
      <c r="AH801" t="s">
        <v>98</v>
      </c>
      <c r="AI801" t="s">
        <v>98</v>
      </c>
      <c r="AJ801" t="s">
        <v>126</v>
      </c>
      <c r="AK801" t="s">
        <v>97</v>
      </c>
      <c r="AL801" t="s">
        <v>98</v>
      </c>
      <c r="AM801" t="s">
        <v>100</v>
      </c>
      <c r="AN801" t="s">
        <v>119</v>
      </c>
      <c r="AO801">
        <v>569</v>
      </c>
      <c r="AP801" t="s">
        <v>102</v>
      </c>
      <c r="AQ801">
        <v>0</v>
      </c>
      <c r="AR801">
        <v>162</v>
      </c>
      <c r="AS801">
        <v>731</v>
      </c>
      <c r="AT801" t="s">
        <v>103</v>
      </c>
      <c r="AU801" t="s">
        <v>104</v>
      </c>
      <c r="AV801" t="s">
        <v>105</v>
      </c>
      <c r="AW801" t="s">
        <v>106</v>
      </c>
      <c r="AX801">
        <v>981</v>
      </c>
      <c r="AY801">
        <v>787</v>
      </c>
      <c r="AZ801">
        <v>0</v>
      </c>
      <c r="BA801">
        <v>1768</v>
      </c>
      <c r="BB801">
        <v>1</v>
      </c>
      <c r="BC801">
        <v>0</v>
      </c>
      <c r="BD801">
        <v>1</v>
      </c>
      <c r="BE801">
        <v>1</v>
      </c>
      <c r="BF801">
        <v>3</v>
      </c>
      <c r="BG801">
        <v>1</v>
      </c>
      <c r="BH801" t="s">
        <v>97</v>
      </c>
      <c r="BI801">
        <v>7</v>
      </c>
      <c r="BJ801" t="s">
        <v>107</v>
      </c>
      <c r="BK801">
        <v>2</v>
      </c>
      <c r="BL801" t="s">
        <v>98</v>
      </c>
      <c r="BM801" t="s">
        <v>127</v>
      </c>
      <c r="BN801">
        <v>1939</v>
      </c>
      <c r="BO801" t="s">
        <v>102</v>
      </c>
      <c r="BP801">
        <v>1</v>
      </c>
      <c r="BQ801">
        <v>240</v>
      </c>
      <c r="BR801" t="s">
        <v>98</v>
      </c>
      <c r="BS801" t="s">
        <v>98</v>
      </c>
      <c r="BT801" t="s">
        <v>105</v>
      </c>
      <c r="BU801">
        <v>0</v>
      </c>
      <c r="BV801">
        <v>0</v>
      </c>
      <c r="BW801">
        <v>264</v>
      </c>
      <c r="BX801">
        <v>0</v>
      </c>
      <c r="BY801">
        <v>0</v>
      </c>
      <c r="BZ801">
        <v>0</v>
      </c>
      <c r="CA801" t="s">
        <v>83</v>
      </c>
      <c r="CB801" t="s">
        <v>134</v>
      </c>
      <c r="CC801" t="s">
        <v>83</v>
      </c>
      <c r="CD801">
        <v>0</v>
      </c>
      <c r="CE801">
        <v>6</v>
      </c>
      <c r="CF801">
        <v>2007</v>
      </c>
      <c r="CG801" t="str">
        <f t="shared" si="90"/>
        <v>6/2007</v>
      </c>
      <c r="CH801" t="s">
        <v>110</v>
      </c>
      <c r="CI801" t="s">
        <v>111</v>
      </c>
      <c r="CJ801" s="1">
        <v>175000</v>
      </c>
    </row>
    <row r="802" spans="1:88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 t="str">
        <f t="shared" si="86"/>
        <v>90's</v>
      </c>
      <c r="V802">
        <v>1997</v>
      </c>
      <c r="W802">
        <f t="shared" si="84"/>
        <v>0</v>
      </c>
      <c r="X802" t="str">
        <f t="shared" si="85"/>
        <v>N</v>
      </c>
      <c r="Y802" t="str">
        <f t="shared" si="87"/>
        <v>N</v>
      </c>
      <c r="Z802" t="str">
        <f t="shared" si="88"/>
        <v>N</v>
      </c>
      <c r="AA802" t="str">
        <f t="shared" si="89"/>
        <v>Y</v>
      </c>
      <c r="AB802" t="s">
        <v>93</v>
      </c>
      <c r="AC802" t="s">
        <v>94</v>
      </c>
      <c r="AD802" t="s">
        <v>95</v>
      </c>
      <c r="AE802" t="s">
        <v>95</v>
      </c>
      <c r="AF802" t="s">
        <v>117</v>
      </c>
      <c r="AG802">
        <v>0</v>
      </c>
      <c r="AH802" t="s">
        <v>98</v>
      </c>
      <c r="AI802" t="s">
        <v>98</v>
      </c>
      <c r="AJ802" t="s">
        <v>99</v>
      </c>
      <c r="AK802" t="s">
        <v>97</v>
      </c>
      <c r="AL802" t="s">
        <v>98</v>
      </c>
      <c r="AM802" t="s">
        <v>97</v>
      </c>
      <c r="AN802" t="s">
        <v>101</v>
      </c>
      <c r="AO802">
        <v>462</v>
      </c>
      <c r="AP802" t="s">
        <v>102</v>
      </c>
      <c r="AQ802">
        <v>0</v>
      </c>
      <c r="AR802">
        <v>154</v>
      </c>
      <c r="AS802">
        <v>616</v>
      </c>
      <c r="AT802" t="s">
        <v>103</v>
      </c>
      <c r="AU802" t="s">
        <v>97</v>
      </c>
      <c r="AV802" t="s">
        <v>105</v>
      </c>
      <c r="AW802" t="s">
        <v>106</v>
      </c>
      <c r="AX802">
        <v>616</v>
      </c>
      <c r="AY802">
        <v>1072</v>
      </c>
      <c r="AZ802">
        <v>0</v>
      </c>
      <c r="BA802">
        <v>1688</v>
      </c>
      <c r="BB802">
        <v>1</v>
      </c>
      <c r="BC802">
        <v>0</v>
      </c>
      <c r="BD802">
        <v>2</v>
      </c>
      <c r="BE802">
        <v>1</v>
      </c>
      <c r="BF802">
        <v>4</v>
      </c>
      <c r="BG802">
        <v>1</v>
      </c>
      <c r="BH802" t="s">
        <v>97</v>
      </c>
      <c r="BI802">
        <v>8</v>
      </c>
      <c r="BJ802" t="s">
        <v>107</v>
      </c>
      <c r="BK802">
        <v>0</v>
      </c>
      <c r="BL802" t="s">
        <v>83</v>
      </c>
      <c r="BM802" t="s">
        <v>108</v>
      </c>
      <c r="BN802">
        <v>1997</v>
      </c>
      <c r="BO802" t="s">
        <v>109</v>
      </c>
      <c r="BP802">
        <v>2</v>
      </c>
      <c r="BQ802">
        <v>603</v>
      </c>
      <c r="BR802" t="s">
        <v>98</v>
      </c>
      <c r="BS802" t="s">
        <v>98</v>
      </c>
      <c r="BT802" t="s">
        <v>105</v>
      </c>
      <c r="BU802">
        <v>403</v>
      </c>
      <c r="BV802">
        <v>114</v>
      </c>
      <c r="BW802">
        <v>185</v>
      </c>
      <c r="BX802">
        <v>0</v>
      </c>
      <c r="BY802">
        <v>0</v>
      </c>
      <c r="BZ802">
        <v>0</v>
      </c>
      <c r="CA802" t="s">
        <v>83</v>
      </c>
      <c r="CB802" t="s">
        <v>83</v>
      </c>
      <c r="CC802" t="s">
        <v>135</v>
      </c>
      <c r="CD802">
        <v>400</v>
      </c>
      <c r="CE802">
        <v>5</v>
      </c>
      <c r="CF802">
        <v>2008</v>
      </c>
      <c r="CG802" t="str">
        <f t="shared" si="90"/>
        <v>5/2008</v>
      </c>
      <c r="CH802" t="s">
        <v>110</v>
      </c>
      <c r="CI802" t="s">
        <v>111</v>
      </c>
      <c r="CJ802" s="1">
        <v>200000</v>
      </c>
    </row>
    <row r="803" spans="1:88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 t="str">
        <f t="shared" si="86"/>
        <v>10's</v>
      </c>
      <c r="V803">
        <v>1990</v>
      </c>
      <c r="W803">
        <f t="shared" si="84"/>
        <v>74</v>
      </c>
      <c r="X803" t="str">
        <f t="shared" si="85"/>
        <v>Y</v>
      </c>
      <c r="Y803" t="str">
        <f t="shared" si="87"/>
        <v>N</v>
      </c>
      <c r="Z803" t="str">
        <f t="shared" si="88"/>
        <v>N</v>
      </c>
      <c r="AA803" t="str">
        <f t="shared" si="89"/>
        <v>N</v>
      </c>
      <c r="AB803" t="s">
        <v>93</v>
      </c>
      <c r="AC803" t="s">
        <v>94</v>
      </c>
      <c r="AD803" t="s">
        <v>116</v>
      </c>
      <c r="AE803" t="s">
        <v>116</v>
      </c>
      <c r="AF803" t="s">
        <v>117</v>
      </c>
      <c r="AG803">
        <v>0</v>
      </c>
      <c r="AH803" t="s">
        <v>98</v>
      </c>
      <c r="AI803" t="s">
        <v>98</v>
      </c>
      <c r="AJ803" t="s">
        <v>118</v>
      </c>
      <c r="AK803" t="s">
        <v>98</v>
      </c>
      <c r="AL803" t="s">
        <v>98</v>
      </c>
      <c r="AM803" t="s">
        <v>100</v>
      </c>
      <c r="AN803" t="s">
        <v>172</v>
      </c>
      <c r="AO803">
        <v>197</v>
      </c>
      <c r="AP803" t="s">
        <v>102</v>
      </c>
      <c r="AQ803">
        <v>0</v>
      </c>
      <c r="AR803">
        <v>999</v>
      </c>
      <c r="AS803">
        <v>1196</v>
      </c>
      <c r="AT803" t="s">
        <v>103</v>
      </c>
      <c r="AU803" t="s">
        <v>104</v>
      </c>
      <c r="AV803" t="s">
        <v>105</v>
      </c>
      <c r="AW803" t="s">
        <v>164</v>
      </c>
      <c r="AX803">
        <v>1196</v>
      </c>
      <c r="AY803">
        <v>0</v>
      </c>
      <c r="AZ803">
        <v>0</v>
      </c>
      <c r="BA803">
        <v>1196</v>
      </c>
      <c r="BB803">
        <v>1</v>
      </c>
      <c r="BC803">
        <v>0</v>
      </c>
      <c r="BD803">
        <v>1</v>
      </c>
      <c r="BE803">
        <v>0</v>
      </c>
      <c r="BF803">
        <v>2</v>
      </c>
      <c r="BG803">
        <v>1</v>
      </c>
      <c r="BH803" t="s">
        <v>98</v>
      </c>
      <c r="BI803">
        <v>5</v>
      </c>
      <c r="BJ803" t="s">
        <v>107</v>
      </c>
      <c r="BK803">
        <v>0</v>
      </c>
      <c r="BL803" t="s">
        <v>83</v>
      </c>
      <c r="BM803" t="s">
        <v>127</v>
      </c>
      <c r="BN803">
        <v>1957</v>
      </c>
      <c r="BO803" t="s">
        <v>102</v>
      </c>
      <c r="BP803">
        <v>2</v>
      </c>
      <c r="BQ803">
        <v>440</v>
      </c>
      <c r="BR803" t="s">
        <v>98</v>
      </c>
      <c r="BS803" t="s">
        <v>98</v>
      </c>
      <c r="BT803" t="s">
        <v>105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 t="s">
        <v>83</v>
      </c>
      <c r="CB803" t="s">
        <v>83</v>
      </c>
      <c r="CC803" t="s">
        <v>83</v>
      </c>
      <c r="CD803">
        <v>0</v>
      </c>
      <c r="CE803">
        <v>7</v>
      </c>
      <c r="CF803">
        <v>2007</v>
      </c>
      <c r="CG803" t="str">
        <f t="shared" si="90"/>
        <v>7/2007</v>
      </c>
      <c r="CH803" t="s">
        <v>110</v>
      </c>
      <c r="CI803" t="s">
        <v>111</v>
      </c>
      <c r="CJ803" s="1">
        <v>109900</v>
      </c>
    </row>
    <row r="804" spans="1:88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 t="str">
        <f t="shared" si="86"/>
        <v>2000's</v>
      </c>
      <c r="V804">
        <v>2005</v>
      </c>
      <c r="W804">
        <f t="shared" si="84"/>
        <v>0</v>
      </c>
      <c r="X804" t="str">
        <f t="shared" si="85"/>
        <v>N</v>
      </c>
      <c r="Y804" t="str">
        <f t="shared" si="87"/>
        <v>Y</v>
      </c>
      <c r="Z804" t="str">
        <f t="shared" si="88"/>
        <v>Y</v>
      </c>
      <c r="AA804" t="str">
        <f t="shared" si="89"/>
        <v>Y</v>
      </c>
      <c r="AB804" t="s">
        <v>93</v>
      </c>
      <c r="AC804" t="s">
        <v>94</v>
      </c>
      <c r="AD804" t="s">
        <v>155</v>
      </c>
      <c r="AE804" t="s">
        <v>125</v>
      </c>
      <c r="AF804" t="s">
        <v>117</v>
      </c>
      <c r="AG804">
        <v>0</v>
      </c>
      <c r="AH804" t="s">
        <v>97</v>
      </c>
      <c r="AI804" t="s">
        <v>98</v>
      </c>
      <c r="AJ804" t="s">
        <v>99</v>
      </c>
      <c r="AK804" t="s">
        <v>97</v>
      </c>
      <c r="AL804" t="s">
        <v>98</v>
      </c>
      <c r="AM804" t="s">
        <v>130</v>
      </c>
      <c r="AN804" t="s">
        <v>101</v>
      </c>
      <c r="AO804">
        <v>648</v>
      </c>
      <c r="AP804" t="s">
        <v>102</v>
      </c>
      <c r="AQ804">
        <v>0</v>
      </c>
      <c r="AR804">
        <v>80</v>
      </c>
      <c r="AS804">
        <v>728</v>
      </c>
      <c r="AT804" t="s">
        <v>103</v>
      </c>
      <c r="AU804" t="s">
        <v>104</v>
      </c>
      <c r="AV804" t="s">
        <v>105</v>
      </c>
      <c r="AW804" t="s">
        <v>106</v>
      </c>
      <c r="AX804">
        <v>728</v>
      </c>
      <c r="AY804">
        <v>728</v>
      </c>
      <c r="AZ804">
        <v>0</v>
      </c>
      <c r="BA804">
        <v>1456</v>
      </c>
      <c r="BB804">
        <v>1</v>
      </c>
      <c r="BC804">
        <v>0</v>
      </c>
      <c r="BD804">
        <v>2</v>
      </c>
      <c r="BE804">
        <v>1</v>
      </c>
      <c r="BF804">
        <v>3</v>
      </c>
      <c r="BG804">
        <v>1</v>
      </c>
      <c r="BH804" t="s">
        <v>97</v>
      </c>
      <c r="BI804">
        <v>7</v>
      </c>
      <c r="BJ804" t="s">
        <v>107</v>
      </c>
      <c r="BK804">
        <v>1</v>
      </c>
      <c r="BL804" t="s">
        <v>97</v>
      </c>
      <c r="BM804" t="s">
        <v>108</v>
      </c>
      <c r="BN804">
        <v>2005</v>
      </c>
      <c r="BO804" t="s">
        <v>157</v>
      </c>
      <c r="BP804">
        <v>2</v>
      </c>
      <c r="BQ804">
        <v>410</v>
      </c>
      <c r="BR804" t="s">
        <v>98</v>
      </c>
      <c r="BS804" t="s">
        <v>98</v>
      </c>
      <c r="BT804" t="s">
        <v>105</v>
      </c>
      <c r="BU804">
        <v>36</v>
      </c>
      <c r="BV804">
        <v>18</v>
      </c>
      <c r="BW804">
        <v>0</v>
      </c>
      <c r="BX804">
        <v>0</v>
      </c>
      <c r="BY804">
        <v>0</v>
      </c>
      <c r="BZ804">
        <v>0</v>
      </c>
      <c r="CA804" t="s">
        <v>83</v>
      </c>
      <c r="CB804" t="s">
        <v>83</v>
      </c>
      <c r="CC804" t="s">
        <v>83</v>
      </c>
      <c r="CD804">
        <v>0</v>
      </c>
      <c r="CE804">
        <v>10</v>
      </c>
      <c r="CF804">
        <v>2008</v>
      </c>
      <c r="CG804" t="str">
        <f t="shared" si="90"/>
        <v>10/2008</v>
      </c>
      <c r="CH804" t="s">
        <v>110</v>
      </c>
      <c r="CI804" t="s">
        <v>111</v>
      </c>
      <c r="CJ804" s="1">
        <v>189000</v>
      </c>
    </row>
    <row r="805" spans="1:88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 t="str">
        <f t="shared" si="86"/>
        <v>2000's</v>
      </c>
      <c r="V805">
        <v>2009</v>
      </c>
      <c r="W805">
        <f t="shared" si="84"/>
        <v>1</v>
      </c>
      <c r="X805" t="str">
        <f t="shared" si="85"/>
        <v>Y</v>
      </c>
      <c r="Y805" t="str">
        <f t="shared" si="87"/>
        <v>Y</v>
      </c>
      <c r="Z805" t="str">
        <f t="shared" si="88"/>
        <v>Y</v>
      </c>
      <c r="AA805" t="str">
        <f t="shared" si="89"/>
        <v>Y</v>
      </c>
      <c r="AB805" t="s">
        <v>152</v>
      </c>
      <c r="AC805" t="s">
        <v>94</v>
      </c>
      <c r="AD805" t="s">
        <v>95</v>
      </c>
      <c r="AE805" t="s">
        <v>95</v>
      </c>
      <c r="AF805" t="s">
        <v>137</v>
      </c>
      <c r="AG805">
        <v>424</v>
      </c>
      <c r="AH805" t="s">
        <v>104</v>
      </c>
      <c r="AI805" t="s">
        <v>98</v>
      </c>
      <c r="AJ805" t="s">
        <v>99</v>
      </c>
      <c r="AK805" t="s">
        <v>104</v>
      </c>
      <c r="AL805" t="s">
        <v>98</v>
      </c>
      <c r="AM805" t="s">
        <v>97</v>
      </c>
      <c r="AN805" t="s">
        <v>102</v>
      </c>
      <c r="AO805">
        <v>0</v>
      </c>
      <c r="AP805" t="s">
        <v>102</v>
      </c>
      <c r="AQ805">
        <v>0</v>
      </c>
      <c r="AR805">
        <v>1734</v>
      </c>
      <c r="AS805">
        <v>1734</v>
      </c>
      <c r="AT805" t="s">
        <v>103</v>
      </c>
      <c r="AU805" t="s">
        <v>104</v>
      </c>
      <c r="AV805" t="s">
        <v>105</v>
      </c>
      <c r="AW805" t="s">
        <v>106</v>
      </c>
      <c r="AX805">
        <v>1734</v>
      </c>
      <c r="AY805">
        <v>1088</v>
      </c>
      <c r="AZ805">
        <v>0</v>
      </c>
      <c r="BA805">
        <v>2822</v>
      </c>
      <c r="BB805">
        <v>0</v>
      </c>
      <c r="BC805">
        <v>0</v>
      </c>
      <c r="BD805">
        <v>3</v>
      </c>
      <c r="BE805">
        <v>1</v>
      </c>
      <c r="BF805">
        <v>4</v>
      </c>
      <c r="BG805">
        <v>1</v>
      </c>
      <c r="BH805" t="s">
        <v>104</v>
      </c>
      <c r="BI805">
        <v>12</v>
      </c>
      <c r="BJ805" t="s">
        <v>107</v>
      </c>
      <c r="BK805">
        <v>1</v>
      </c>
      <c r="BL805" t="s">
        <v>97</v>
      </c>
      <c r="BM805" t="s">
        <v>156</v>
      </c>
      <c r="BN805">
        <v>2009</v>
      </c>
      <c r="BO805" t="s">
        <v>109</v>
      </c>
      <c r="BP805">
        <v>3</v>
      </c>
      <c r="BQ805">
        <v>1020</v>
      </c>
      <c r="BR805" t="s">
        <v>98</v>
      </c>
      <c r="BS805" t="s">
        <v>98</v>
      </c>
      <c r="BT805" t="s">
        <v>105</v>
      </c>
      <c r="BU805">
        <v>52</v>
      </c>
      <c r="BV805">
        <v>170</v>
      </c>
      <c r="BW805">
        <v>0</v>
      </c>
      <c r="BX805">
        <v>0</v>
      </c>
      <c r="BY805">
        <v>192</v>
      </c>
      <c r="BZ805">
        <v>0</v>
      </c>
      <c r="CA805" t="s">
        <v>83</v>
      </c>
      <c r="CB805" t="s">
        <v>83</v>
      </c>
      <c r="CC805" t="s">
        <v>83</v>
      </c>
      <c r="CD805">
        <v>0</v>
      </c>
      <c r="CE805">
        <v>1</v>
      </c>
      <c r="CF805">
        <v>2009</v>
      </c>
      <c r="CG805" t="str">
        <f t="shared" si="90"/>
        <v>1/2009</v>
      </c>
      <c r="CH805" t="s">
        <v>158</v>
      </c>
      <c r="CI805" t="s">
        <v>159</v>
      </c>
      <c r="CJ805" s="1">
        <v>582933</v>
      </c>
    </row>
    <row r="806" spans="1:88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 t="str">
        <f t="shared" si="86"/>
        <v>50's</v>
      </c>
      <c r="V806">
        <v>1954</v>
      </c>
      <c r="W806">
        <f t="shared" si="84"/>
        <v>0</v>
      </c>
      <c r="X806" t="str">
        <f t="shared" si="85"/>
        <v>N</v>
      </c>
      <c r="Y806" t="str">
        <f t="shared" si="87"/>
        <v>N</v>
      </c>
      <c r="Z806" t="str">
        <f t="shared" si="88"/>
        <v>N</v>
      </c>
      <c r="AA806" t="str">
        <f t="shared" si="89"/>
        <v>N</v>
      </c>
      <c r="AB806" t="s">
        <v>93</v>
      </c>
      <c r="AC806" t="s">
        <v>94</v>
      </c>
      <c r="AD806" t="s">
        <v>124</v>
      </c>
      <c r="AE806" t="s">
        <v>124</v>
      </c>
      <c r="AF806" t="s">
        <v>117</v>
      </c>
      <c r="AG806">
        <v>0</v>
      </c>
      <c r="AH806" t="s">
        <v>98</v>
      </c>
      <c r="AI806" t="s">
        <v>98</v>
      </c>
      <c r="AJ806" t="s">
        <v>118</v>
      </c>
      <c r="AK806" t="s">
        <v>98</v>
      </c>
      <c r="AL806" t="s">
        <v>98</v>
      </c>
      <c r="AM806" t="s">
        <v>100</v>
      </c>
      <c r="AN806" t="s">
        <v>172</v>
      </c>
      <c r="AO806">
        <v>812</v>
      </c>
      <c r="AP806" t="s">
        <v>102</v>
      </c>
      <c r="AQ806">
        <v>0</v>
      </c>
      <c r="AR806">
        <v>124</v>
      </c>
      <c r="AS806">
        <v>936</v>
      </c>
      <c r="AT806" t="s">
        <v>103</v>
      </c>
      <c r="AU806" t="s">
        <v>98</v>
      </c>
      <c r="AV806" t="s">
        <v>105</v>
      </c>
      <c r="AW806" t="s">
        <v>106</v>
      </c>
      <c r="AX806">
        <v>1128</v>
      </c>
      <c r="AY806">
        <v>0</v>
      </c>
      <c r="AZ806">
        <v>0</v>
      </c>
      <c r="BA806">
        <v>1128</v>
      </c>
      <c r="BB806">
        <v>0</v>
      </c>
      <c r="BC806">
        <v>0</v>
      </c>
      <c r="BD806">
        <v>1</v>
      </c>
      <c r="BE806">
        <v>0</v>
      </c>
      <c r="BF806">
        <v>2</v>
      </c>
      <c r="BG806">
        <v>1</v>
      </c>
      <c r="BH806" t="s">
        <v>98</v>
      </c>
      <c r="BI806">
        <v>5</v>
      </c>
      <c r="BJ806" t="s">
        <v>146</v>
      </c>
      <c r="BK806">
        <v>0</v>
      </c>
      <c r="BL806" t="s">
        <v>83</v>
      </c>
      <c r="BM806" t="s">
        <v>108</v>
      </c>
      <c r="BN806">
        <v>1954</v>
      </c>
      <c r="BO806" t="s">
        <v>102</v>
      </c>
      <c r="BP806">
        <v>1</v>
      </c>
      <c r="BQ806">
        <v>286</v>
      </c>
      <c r="BR806" t="s">
        <v>98</v>
      </c>
      <c r="BS806" t="s">
        <v>98</v>
      </c>
      <c r="BT806" t="s">
        <v>105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 t="s">
        <v>83</v>
      </c>
      <c r="CB806" t="s">
        <v>163</v>
      </c>
      <c r="CC806" t="s">
        <v>83</v>
      </c>
      <c r="CD806">
        <v>0</v>
      </c>
      <c r="CE806">
        <v>6</v>
      </c>
      <c r="CF806">
        <v>2006</v>
      </c>
      <c r="CG806" t="str">
        <f t="shared" si="90"/>
        <v>6/2006</v>
      </c>
      <c r="CH806" t="s">
        <v>110</v>
      </c>
      <c r="CI806" t="s">
        <v>219</v>
      </c>
      <c r="CJ806" s="1">
        <v>118000</v>
      </c>
    </row>
    <row r="807" spans="1:88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 t="str">
        <f t="shared" si="86"/>
        <v>2000's</v>
      </c>
      <c r="V807">
        <v>2008</v>
      </c>
      <c r="W807">
        <f t="shared" si="84"/>
        <v>0</v>
      </c>
      <c r="X807" t="str">
        <f t="shared" si="85"/>
        <v>N</v>
      </c>
      <c r="Y807" t="str">
        <f t="shared" si="87"/>
        <v>Y</v>
      </c>
      <c r="Z807" t="str">
        <f t="shared" si="88"/>
        <v>Y</v>
      </c>
      <c r="AA807" t="str">
        <f t="shared" si="89"/>
        <v>Y</v>
      </c>
      <c r="AB807" t="s">
        <v>93</v>
      </c>
      <c r="AC807" t="s">
        <v>94</v>
      </c>
      <c r="AD807" t="s">
        <v>95</v>
      </c>
      <c r="AE807" t="s">
        <v>95</v>
      </c>
      <c r="AF807" t="s">
        <v>137</v>
      </c>
      <c r="AG807">
        <v>256</v>
      </c>
      <c r="AH807" t="s">
        <v>97</v>
      </c>
      <c r="AI807" t="s">
        <v>98</v>
      </c>
      <c r="AJ807" t="s">
        <v>99</v>
      </c>
      <c r="AK807" t="s">
        <v>97</v>
      </c>
      <c r="AL807" t="s">
        <v>98</v>
      </c>
      <c r="AM807" t="s">
        <v>100</v>
      </c>
      <c r="AN807" t="s">
        <v>102</v>
      </c>
      <c r="AO807">
        <v>0</v>
      </c>
      <c r="AP807" t="s">
        <v>102</v>
      </c>
      <c r="AQ807">
        <v>0</v>
      </c>
      <c r="AR807">
        <v>1417</v>
      </c>
      <c r="AS807">
        <v>1417</v>
      </c>
      <c r="AT807" t="s">
        <v>103</v>
      </c>
      <c r="AU807" t="s">
        <v>104</v>
      </c>
      <c r="AV807" t="s">
        <v>105</v>
      </c>
      <c r="AW807" t="s">
        <v>106</v>
      </c>
      <c r="AX807">
        <v>1428</v>
      </c>
      <c r="AY807">
        <v>0</v>
      </c>
      <c r="AZ807">
        <v>0</v>
      </c>
      <c r="BA807">
        <v>1428</v>
      </c>
      <c r="BB807">
        <v>0</v>
      </c>
      <c r="BC807">
        <v>0</v>
      </c>
      <c r="BD807">
        <v>2</v>
      </c>
      <c r="BE807">
        <v>0</v>
      </c>
      <c r="BF807">
        <v>3</v>
      </c>
      <c r="BG807">
        <v>1</v>
      </c>
      <c r="BH807" t="s">
        <v>104</v>
      </c>
      <c r="BI807">
        <v>6</v>
      </c>
      <c r="BJ807" t="s">
        <v>107</v>
      </c>
      <c r="BK807">
        <v>0</v>
      </c>
      <c r="BL807" t="s">
        <v>83</v>
      </c>
      <c r="BM807" t="s">
        <v>108</v>
      </c>
      <c r="BN807">
        <v>2008</v>
      </c>
      <c r="BO807" t="s">
        <v>109</v>
      </c>
      <c r="BP807">
        <v>2</v>
      </c>
      <c r="BQ807">
        <v>554</v>
      </c>
      <c r="BR807" t="s">
        <v>98</v>
      </c>
      <c r="BS807" t="s">
        <v>98</v>
      </c>
      <c r="BT807" t="s">
        <v>105</v>
      </c>
      <c r="BU807">
        <v>0</v>
      </c>
      <c r="BV807">
        <v>60</v>
      </c>
      <c r="BW807">
        <v>0</v>
      </c>
      <c r="BX807">
        <v>0</v>
      </c>
      <c r="BY807">
        <v>0</v>
      </c>
      <c r="BZ807">
        <v>0</v>
      </c>
      <c r="CA807" t="s">
        <v>83</v>
      </c>
      <c r="CB807" t="s">
        <v>83</v>
      </c>
      <c r="CC807" t="s">
        <v>83</v>
      </c>
      <c r="CD807">
        <v>0</v>
      </c>
      <c r="CE807">
        <v>7</v>
      </c>
      <c r="CF807">
        <v>2008</v>
      </c>
      <c r="CG807" t="str">
        <f t="shared" si="90"/>
        <v>7/2008</v>
      </c>
      <c r="CH807" t="s">
        <v>158</v>
      </c>
      <c r="CI807" t="s">
        <v>159</v>
      </c>
      <c r="CJ807" s="1">
        <v>227680</v>
      </c>
    </row>
    <row r="808" spans="1:88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 t="str">
        <f t="shared" si="86"/>
        <v>60's</v>
      </c>
      <c r="V808">
        <v>1967</v>
      </c>
      <c r="W808">
        <f t="shared" si="84"/>
        <v>0</v>
      </c>
      <c r="X808" t="str">
        <f t="shared" si="85"/>
        <v>N</v>
      </c>
      <c r="Y808" t="str">
        <f t="shared" si="87"/>
        <v>N</v>
      </c>
      <c r="Z808" t="str">
        <f t="shared" si="88"/>
        <v>N</v>
      </c>
      <c r="AA808" t="str">
        <f t="shared" si="89"/>
        <v>N</v>
      </c>
      <c r="AB808" t="s">
        <v>93</v>
      </c>
      <c r="AC808" t="s">
        <v>94</v>
      </c>
      <c r="AD808" t="s">
        <v>95</v>
      </c>
      <c r="AE808" t="s">
        <v>95</v>
      </c>
      <c r="AF808" t="s">
        <v>117</v>
      </c>
      <c r="AG808">
        <v>0</v>
      </c>
      <c r="AH808" t="s">
        <v>98</v>
      </c>
      <c r="AI808" t="s">
        <v>98</v>
      </c>
      <c r="AJ808" t="s">
        <v>99</v>
      </c>
      <c r="AK808" t="s">
        <v>98</v>
      </c>
      <c r="AL808" t="s">
        <v>98</v>
      </c>
      <c r="AM808" t="s">
        <v>130</v>
      </c>
      <c r="AN808" t="s">
        <v>119</v>
      </c>
      <c r="AO808">
        <v>400</v>
      </c>
      <c r="AP808" t="s">
        <v>153</v>
      </c>
      <c r="AQ808">
        <v>480</v>
      </c>
      <c r="AR808">
        <v>100</v>
      </c>
      <c r="AS808">
        <v>980</v>
      </c>
      <c r="AT808" t="s">
        <v>103</v>
      </c>
      <c r="AU808" t="s">
        <v>97</v>
      </c>
      <c r="AV808" t="s">
        <v>105</v>
      </c>
      <c r="AW808" t="s">
        <v>106</v>
      </c>
      <c r="AX808">
        <v>980</v>
      </c>
      <c r="AY808">
        <v>0</v>
      </c>
      <c r="AZ808">
        <v>0</v>
      </c>
      <c r="BA808">
        <v>980</v>
      </c>
      <c r="BB808">
        <v>0</v>
      </c>
      <c r="BC808">
        <v>0</v>
      </c>
      <c r="BD808">
        <v>2</v>
      </c>
      <c r="BE808">
        <v>0</v>
      </c>
      <c r="BF808">
        <v>3</v>
      </c>
      <c r="BG808">
        <v>1</v>
      </c>
      <c r="BH808" t="s">
        <v>98</v>
      </c>
      <c r="BI808">
        <v>6</v>
      </c>
      <c r="BJ808" t="s">
        <v>107</v>
      </c>
      <c r="BK808">
        <v>0</v>
      </c>
      <c r="BL808" t="s">
        <v>83</v>
      </c>
      <c r="BM808" t="s">
        <v>108</v>
      </c>
      <c r="BN808">
        <v>1967</v>
      </c>
      <c r="BO808" t="s">
        <v>157</v>
      </c>
      <c r="BP808">
        <v>1</v>
      </c>
      <c r="BQ808">
        <v>384</v>
      </c>
      <c r="BR808" t="s">
        <v>98</v>
      </c>
      <c r="BS808" t="s">
        <v>98</v>
      </c>
      <c r="BT808" t="s">
        <v>105</v>
      </c>
      <c r="BU808">
        <v>68</v>
      </c>
      <c r="BV808">
        <v>0</v>
      </c>
      <c r="BW808">
        <v>0</v>
      </c>
      <c r="BX808">
        <v>0</v>
      </c>
      <c r="BY808">
        <v>0</v>
      </c>
      <c r="BZ808">
        <v>0</v>
      </c>
      <c r="CA808" t="s">
        <v>83</v>
      </c>
      <c r="CB808" t="s">
        <v>83</v>
      </c>
      <c r="CC808" t="s">
        <v>83</v>
      </c>
      <c r="CD808">
        <v>0</v>
      </c>
      <c r="CE808">
        <v>10</v>
      </c>
      <c r="CF808">
        <v>2006</v>
      </c>
      <c r="CG808" t="str">
        <f t="shared" si="90"/>
        <v>10/2006</v>
      </c>
      <c r="CH808" t="s">
        <v>110</v>
      </c>
      <c r="CI808" t="s">
        <v>111</v>
      </c>
      <c r="CJ808" s="1">
        <v>135500</v>
      </c>
    </row>
    <row r="809" spans="1:88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 t="str">
        <f t="shared" si="86"/>
        <v>20's</v>
      </c>
      <c r="V809">
        <v>2004</v>
      </c>
      <c r="W809">
        <f t="shared" si="84"/>
        <v>81</v>
      </c>
      <c r="X809" t="str">
        <f t="shared" si="85"/>
        <v>Y</v>
      </c>
      <c r="Y809" t="str">
        <f t="shared" si="87"/>
        <v>N</v>
      </c>
      <c r="Z809" t="str">
        <f t="shared" si="88"/>
        <v>Y</v>
      </c>
      <c r="AA809" t="str">
        <f t="shared" si="89"/>
        <v>Y</v>
      </c>
      <c r="AB809" t="s">
        <v>93</v>
      </c>
      <c r="AC809" t="s">
        <v>94</v>
      </c>
      <c r="AD809" t="s">
        <v>124</v>
      </c>
      <c r="AE809" t="s">
        <v>124</v>
      </c>
      <c r="AF809" t="s">
        <v>117</v>
      </c>
      <c r="AG809">
        <v>0</v>
      </c>
      <c r="AH809" t="s">
        <v>98</v>
      </c>
      <c r="AI809" t="s">
        <v>98</v>
      </c>
      <c r="AJ809" t="s">
        <v>118</v>
      </c>
      <c r="AK809" t="s">
        <v>98</v>
      </c>
      <c r="AL809" t="s">
        <v>98</v>
      </c>
      <c r="AM809" t="s">
        <v>97</v>
      </c>
      <c r="AN809" t="s">
        <v>101</v>
      </c>
      <c r="AO809">
        <v>1309</v>
      </c>
      <c r="AP809" t="s">
        <v>102</v>
      </c>
      <c r="AQ809">
        <v>0</v>
      </c>
      <c r="AR809">
        <v>15</v>
      </c>
      <c r="AS809">
        <v>1324</v>
      </c>
      <c r="AT809" t="s">
        <v>103</v>
      </c>
      <c r="AU809" t="s">
        <v>104</v>
      </c>
      <c r="AV809" t="s">
        <v>105</v>
      </c>
      <c r="AW809" t="s">
        <v>106</v>
      </c>
      <c r="AX809">
        <v>1072</v>
      </c>
      <c r="AY809">
        <v>504</v>
      </c>
      <c r="AZ809">
        <v>0</v>
      </c>
      <c r="BA809">
        <v>1576</v>
      </c>
      <c r="BB809">
        <v>2</v>
      </c>
      <c r="BC809">
        <v>0</v>
      </c>
      <c r="BD809">
        <v>1</v>
      </c>
      <c r="BE809">
        <v>1</v>
      </c>
      <c r="BF809">
        <v>3</v>
      </c>
      <c r="BG809">
        <v>1</v>
      </c>
      <c r="BH809" t="s">
        <v>97</v>
      </c>
      <c r="BI809">
        <v>6</v>
      </c>
      <c r="BJ809" t="s">
        <v>107</v>
      </c>
      <c r="BK809">
        <v>1</v>
      </c>
      <c r="BL809" t="s">
        <v>98</v>
      </c>
      <c r="BM809" t="s">
        <v>108</v>
      </c>
      <c r="BN809">
        <v>1923</v>
      </c>
      <c r="BO809" t="s">
        <v>109</v>
      </c>
      <c r="BP809">
        <v>2</v>
      </c>
      <c r="BQ809">
        <v>528</v>
      </c>
      <c r="BR809" t="s">
        <v>98</v>
      </c>
      <c r="BS809" t="s">
        <v>98</v>
      </c>
      <c r="BT809" t="s">
        <v>105</v>
      </c>
      <c r="BU809">
        <v>0</v>
      </c>
      <c r="BV809">
        <v>312</v>
      </c>
      <c r="BW809">
        <v>0</v>
      </c>
      <c r="BX809">
        <v>0</v>
      </c>
      <c r="BY809">
        <v>0</v>
      </c>
      <c r="BZ809">
        <v>0</v>
      </c>
      <c r="CA809" t="s">
        <v>83</v>
      </c>
      <c r="CB809" t="s">
        <v>83</v>
      </c>
      <c r="CC809" t="s">
        <v>83</v>
      </c>
      <c r="CD809">
        <v>0</v>
      </c>
      <c r="CE809">
        <v>5</v>
      </c>
      <c r="CF809">
        <v>2009</v>
      </c>
      <c r="CG809" t="str">
        <f t="shared" si="90"/>
        <v>5/2009</v>
      </c>
      <c r="CH809" t="s">
        <v>110</v>
      </c>
      <c r="CI809" t="s">
        <v>111</v>
      </c>
      <c r="CJ809" s="1">
        <v>223500</v>
      </c>
    </row>
    <row r="810" spans="1:88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 t="str">
        <f t="shared" si="86"/>
        <v>60's</v>
      </c>
      <c r="V810">
        <v>1966</v>
      </c>
      <c r="W810">
        <f t="shared" si="84"/>
        <v>0</v>
      </c>
      <c r="X810" t="str">
        <f t="shared" si="85"/>
        <v>N</v>
      </c>
      <c r="Y810" t="str">
        <f t="shared" si="87"/>
        <v>N</v>
      </c>
      <c r="Z810" t="str">
        <f t="shared" si="88"/>
        <v>N</v>
      </c>
      <c r="AA810" t="str">
        <f t="shared" si="89"/>
        <v>N</v>
      </c>
      <c r="AB810" t="s">
        <v>93</v>
      </c>
      <c r="AC810" t="s">
        <v>94</v>
      </c>
      <c r="AD810" t="s">
        <v>95</v>
      </c>
      <c r="AE810" t="s">
        <v>95</v>
      </c>
      <c r="AF810" t="s">
        <v>96</v>
      </c>
      <c r="AG810">
        <v>1047</v>
      </c>
      <c r="AH810" t="s">
        <v>98</v>
      </c>
      <c r="AI810" t="s">
        <v>98</v>
      </c>
      <c r="AJ810" t="s">
        <v>118</v>
      </c>
      <c r="AK810" t="s">
        <v>98</v>
      </c>
      <c r="AL810" t="s">
        <v>98</v>
      </c>
      <c r="AM810" t="s">
        <v>130</v>
      </c>
      <c r="AN810" t="s">
        <v>119</v>
      </c>
      <c r="AO810">
        <v>516</v>
      </c>
      <c r="AP810" t="s">
        <v>141</v>
      </c>
      <c r="AQ810">
        <v>128</v>
      </c>
      <c r="AR810">
        <v>380</v>
      </c>
      <c r="AS810">
        <v>1024</v>
      </c>
      <c r="AT810" t="s">
        <v>103</v>
      </c>
      <c r="AU810" t="s">
        <v>98</v>
      </c>
      <c r="AV810" t="s">
        <v>105</v>
      </c>
      <c r="AW810" t="s">
        <v>106</v>
      </c>
      <c r="AX810">
        <v>1086</v>
      </c>
      <c r="AY810">
        <v>0</v>
      </c>
      <c r="AZ810">
        <v>0</v>
      </c>
      <c r="BA810">
        <v>1086</v>
      </c>
      <c r="BB810">
        <v>1</v>
      </c>
      <c r="BC810">
        <v>0</v>
      </c>
      <c r="BD810">
        <v>1</v>
      </c>
      <c r="BE810">
        <v>0</v>
      </c>
      <c r="BF810">
        <v>3</v>
      </c>
      <c r="BG810">
        <v>1</v>
      </c>
      <c r="BH810" t="s">
        <v>98</v>
      </c>
      <c r="BI810">
        <v>6</v>
      </c>
      <c r="BJ810" t="s">
        <v>107</v>
      </c>
      <c r="BK810">
        <v>1</v>
      </c>
      <c r="BL810" t="s">
        <v>97</v>
      </c>
      <c r="BM810" t="s">
        <v>108</v>
      </c>
      <c r="BN810">
        <v>1966</v>
      </c>
      <c r="BO810" t="s">
        <v>109</v>
      </c>
      <c r="BP810">
        <v>2</v>
      </c>
      <c r="BQ810">
        <v>484</v>
      </c>
      <c r="BR810" t="s">
        <v>98</v>
      </c>
      <c r="BS810" t="s">
        <v>98</v>
      </c>
      <c r="BT810" t="s">
        <v>105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 t="s">
        <v>83</v>
      </c>
      <c r="CB810" t="s">
        <v>163</v>
      </c>
      <c r="CC810" t="s">
        <v>83</v>
      </c>
      <c r="CD810">
        <v>0</v>
      </c>
      <c r="CE810">
        <v>6</v>
      </c>
      <c r="CF810">
        <v>2006</v>
      </c>
      <c r="CG810" t="str">
        <f t="shared" si="90"/>
        <v>6/2006</v>
      </c>
      <c r="CH810" t="s">
        <v>110</v>
      </c>
      <c r="CI810" t="s">
        <v>111</v>
      </c>
      <c r="CJ810" s="1">
        <v>159950</v>
      </c>
    </row>
    <row r="811" spans="1:88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 t="str">
        <f t="shared" si="86"/>
        <v>1890's</v>
      </c>
      <c r="V811">
        <v>1965</v>
      </c>
      <c r="W811">
        <f t="shared" si="84"/>
        <v>67</v>
      </c>
      <c r="X811" t="str">
        <f t="shared" si="85"/>
        <v>Y</v>
      </c>
      <c r="Y811" t="str">
        <f t="shared" si="87"/>
        <v>N</v>
      </c>
      <c r="Z811" t="str">
        <f t="shared" si="88"/>
        <v>N</v>
      </c>
      <c r="AA811" t="str">
        <f t="shared" si="89"/>
        <v>N</v>
      </c>
      <c r="AB811" t="s">
        <v>152</v>
      </c>
      <c r="AC811" t="s">
        <v>94</v>
      </c>
      <c r="AD811" t="s">
        <v>186</v>
      </c>
      <c r="AE811" t="s">
        <v>186</v>
      </c>
      <c r="AF811" t="s">
        <v>117</v>
      </c>
      <c r="AG811">
        <v>0</v>
      </c>
      <c r="AH811" t="s">
        <v>98</v>
      </c>
      <c r="AI811" t="s">
        <v>98</v>
      </c>
      <c r="AJ811" t="s">
        <v>99</v>
      </c>
      <c r="AK811" t="s">
        <v>98</v>
      </c>
      <c r="AL811" t="s">
        <v>98</v>
      </c>
      <c r="AM811" t="s">
        <v>100</v>
      </c>
      <c r="AN811" t="s">
        <v>102</v>
      </c>
      <c r="AO811">
        <v>0</v>
      </c>
      <c r="AP811" t="s">
        <v>102</v>
      </c>
      <c r="AQ811">
        <v>0</v>
      </c>
      <c r="AR811">
        <v>849</v>
      </c>
      <c r="AS811">
        <v>849</v>
      </c>
      <c r="AT811" t="s">
        <v>103</v>
      </c>
      <c r="AU811" t="s">
        <v>98</v>
      </c>
      <c r="AV811" t="s">
        <v>177</v>
      </c>
      <c r="AW811" t="s">
        <v>164</v>
      </c>
      <c r="AX811">
        <v>1075</v>
      </c>
      <c r="AY811">
        <v>1063</v>
      </c>
      <c r="AZ811">
        <v>0</v>
      </c>
      <c r="BA811">
        <v>2138</v>
      </c>
      <c r="BB811">
        <v>0</v>
      </c>
      <c r="BC811">
        <v>0</v>
      </c>
      <c r="BD811">
        <v>2</v>
      </c>
      <c r="BE811">
        <v>0</v>
      </c>
      <c r="BF811">
        <v>2</v>
      </c>
      <c r="BG811">
        <v>3</v>
      </c>
      <c r="BH811" t="s">
        <v>98</v>
      </c>
      <c r="BI811">
        <v>11</v>
      </c>
      <c r="BJ811" t="s">
        <v>107</v>
      </c>
      <c r="BK811">
        <v>0</v>
      </c>
      <c r="BL811" t="s">
        <v>83</v>
      </c>
      <c r="BM811" t="s">
        <v>127</v>
      </c>
      <c r="BN811">
        <v>1910</v>
      </c>
      <c r="BO811" t="s">
        <v>102</v>
      </c>
      <c r="BP811">
        <v>2</v>
      </c>
      <c r="BQ811">
        <v>360</v>
      </c>
      <c r="BR811" t="s">
        <v>147</v>
      </c>
      <c r="BS811" t="s">
        <v>212</v>
      </c>
      <c r="BT811" t="s">
        <v>177</v>
      </c>
      <c r="BU811">
        <v>40</v>
      </c>
      <c r="BV811">
        <v>156</v>
      </c>
      <c r="BW811">
        <v>0</v>
      </c>
      <c r="BX811">
        <v>0</v>
      </c>
      <c r="BY811">
        <v>0</v>
      </c>
      <c r="BZ811">
        <v>0</v>
      </c>
      <c r="CA811" t="s">
        <v>83</v>
      </c>
      <c r="CB811" t="s">
        <v>134</v>
      </c>
      <c r="CC811" t="s">
        <v>83</v>
      </c>
      <c r="CD811">
        <v>0</v>
      </c>
      <c r="CE811">
        <v>11</v>
      </c>
      <c r="CF811">
        <v>2009</v>
      </c>
      <c r="CG811" t="str">
        <f t="shared" si="90"/>
        <v>11/2009</v>
      </c>
      <c r="CH811" t="s">
        <v>110</v>
      </c>
      <c r="CI811" t="s">
        <v>111</v>
      </c>
      <c r="CJ811" s="1">
        <v>106000</v>
      </c>
    </row>
    <row r="812" spans="1:88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 t="str">
        <f t="shared" si="86"/>
        <v>70's</v>
      </c>
      <c r="V812">
        <v>1999</v>
      </c>
      <c r="W812">
        <f t="shared" si="84"/>
        <v>25</v>
      </c>
      <c r="X812" t="str">
        <f t="shared" si="85"/>
        <v>Y</v>
      </c>
      <c r="Y812" t="str">
        <f t="shared" si="87"/>
        <v>N</v>
      </c>
      <c r="Z812" t="str">
        <f t="shared" si="88"/>
        <v>N</v>
      </c>
      <c r="AA812" t="str">
        <f t="shared" si="89"/>
        <v>Y</v>
      </c>
      <c r="AB812" t="s">
        <v>152</v>
      </c>
      <c r="AC812" t="s">
        <v>94</v>
      </c>
      <c r="AD812" t="s">
        <v>140</v>
      </c>
      <c r="AE812" t="s">
        <v>140</v>
      </c>
      <c r="AF812" t="s">
        <v>96</v>
      </c>
      <c r="AG812">
        <v>99</v>
      </c>
      <c r="AH812" t="s">
        <v>98</v>
      </c>
      <c r="AI812" t="s">
        <v>98</v>
      </c>
      <c r="AJ812" t="s">
        <v>118</v>
      </c>
      <c r="AK812" t="s">
        <v>98</v>
      </c>
      <c r="AL812" t="s">
        <v>98</v>
      </c>
      <c r="AM812" t="s">
        <v>100</v>
      </c>
      <c r="AN812" t="s">
        <v>119</v>
      </c>
      <c r="AO812">
        <v>663</v>
      </c>
      <c r="AP812" t="s">
        <v>172</v>
      </c>
      <c r="AQ812">
        <v>377</v>
      </c>
      <c r="AR812">
        <v>0</v>
      </c>
      <c r="AS812">
        <v>1040</v>
      </c>
      <c r="AT812" t="s">
        <v>103</v>
      </c>
      <c r="AU812" t="s">
        <v>147</v>
      </c>
      <c r="AV812" t="s">
        <v>105</v>
      </c>
      <c r="AW812" t="s">
        <v>106</v>
      </c>
      <c r="AX812">
        <v>1309</v>
      </c>
      <c r="AY812">
        <v>0</v>
      </c>
      <c r="AZ812">
        <v>0</v>
      </c>
      <c r="BA812">
        <v>1309</v>
      </c>
      <c r="BB812">
        <v>1</v>
      </c>
      <c r="BC812">
        <v>0</v>
      </c>
      <c r="BD812">
        <v>1</v>
      </c>
      <c r="BE812">
        <v>1</v>
      </c>
      <c r="BF812">
        <v>3</v>
      </c>
      <c r="BG812">
        <v>1</v>
      </c>
      <c r="BH812" t="s">
        <v>97</v>
      </c>
      <c r="BI812">
        <v>5</v>
      </c>
      <c r="BJ812" t="s">
        <v>107</v>
      </c>
      <c r="BK812">
        <v>1</v>
      </c>
      <c r="BL812" t="s">
        <v>147</v>
      </c>
      <c r="BM812" t="s">
        <v>108</v>
      </c>
      <c r="BN812">
        <v>1974</v>
      </c>
      <c r="BO812" t="s">
        <v>109</v>
      </c>
      <c r="BP812">
        <v>2</v>
      </c>
      <c r="BQ812">
        <v>484</v>
      </c>
      <c r="BR812" t="s">
        <v>98</v>
      </c>
      <c r="BS812" t="s">
        <v>98</v>
      </c>
      <c r="BT812" t="s">
        <v>105</v>
      </c>
      <c r="BU812">
        <v>265</v>
      </c>
      <c r="BV812">
        <v>0</v>
      </c>
      <c r="BW812">
        <v>0</v>
      </c>
      <c r="BX812">
        <v>0</v>
      </c>
      <c r="BY812">
        <v>0</v>
      </c>
      <c r="BZ812">
        <v>648</v>
      </c>
      <c r="CA812" t="s">
        <v>147</v>
      </c>
      <c r="CB812" t="s">
        <v>165</v>
      </c>
      <c r="CC812" t="s">
        <v>83</v>
      </c>
      <c r="CD812">
        <v>0</v>
      </c>
      <c r="CE812">
        <v>1</v>
      </c>
      <c r="CF812">
        <v>2006</v>
      </c>
      <c r="CG812" t="str">
        <f t="shared" si="90"/>
        <v>1/2006</v>
      </c>
      <c r="CH812" t="s">
        <v>110</v>
      </c>
      <c r="CI812" t="s">
        <v>111</v>
      </c>
      <c r="CJ812" s="1">
        <v>181000</v>
      </c>
    </row>
    <row r="813" spans="1:88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 t="str">
        <f t="shared" si="86"/>
        <v>2000's</v>
      </c>
      <c r="V813">
        <v>2004</v>
      </c>
      <c r="W813">
        <f t="shared" si="84"/>
        <v>0</v>
      </c>
      <c r="X813" t="str">
        <f t="shared" si="85"/>
        <v>N</v>
      </c>
      <c r="Y813" t="str">
        <f t="shared" si="87"/>
        <v>N</v>
      </c>
      <c r="Z813" t="str">
        <f t="shared" si="88"/>
        <v>Y</v>
      </c>
      <c r="AA813" t="str">
        <f t="shared" si="89"/>
        <v>Y</v>
      </c>
      <c r="AB813" t="s">
        <v>93</v>
      </c>
      <c r="AC813" t="s">
        <v>94</v>
      </c>
      <c r="AD813" t="s">
        <v>95</v>
      </c>
      <c r="AE813" t="s">
        <v>95</v>
      </c>
      <c r="AF813" t="s">
        <v>96</v>
      </c>
      <c r="AG813">
        <v>169</v>
      </c>
      <c r="AH813" t="s">
        <v>97</v>
      </c>
      <c r="AI813" t="s">
        <v>98</v>
      </c>
      <c r="AJ813" t="s">
        <v>99</v>
      </c>
      <c r="AK813" t="s">
        <v>97</v>
      </c>
      <c r="AL813" t="s">
        <v>98</v>
      </c>
      <c r="AM813" t="s">
        <v>97</v>
      </c>
      <c r="AN813" t="s">
        <v>101</v>
      </c>
      <c r="AO813">
        <v>662</v>
      </c>
      <c r="AP813" t="s">
        <v>102</v>
      </c>
      <c r="AQ813">
        <v>0</v>
      </c>
      <c r="AR813">
        <v>186</v>
      </c>
      <c r="AS813">
        <v>848</v>
      </c>
      <c r="AT813" t="s">
        <v>103</v>
      </c>
      <c r="AU813" t="s">
        <v>104</v>
      </c>
      <c r="AV813" t="s">
        <v>105</v>
      </c>
      <c r="AW813" t="s">
        <v>106</v>
      </c>
      <c r="AX813">
        <v>848</v>
      </c>
      <c r="AY813">
        <v>0</v>
      </c>
      <c r="AZ813">
        <v>0</v>
      </c>
      <c r="BA813">
        <v>848</v>
      </c>
      <c r="BB813">
        <v>1</v>
      </c>
      <c r="BC813">
        <v>0</v>
      </c>
      <c r="BD813">
        <v>1</v>
      </c>
      <c r="BE813">
        <v>0</v>
      </c>
      <c r="BF813">
        <v>1</v>
      </c>
      <c r="BG813">
        <v>1</v>
      </c>
      <c r="BH813" t="s">
        <v>97</v>
      </c>
      <c r="BI813">
        <v>4</v>
      </c>
      <c r="BJ813" t="s">
        <v>107</v>
      </c>
      <c r="BK813">
        <v>1</v>
      </c>
      <c r="BL813" t="s">
        <v>97</v>
      </c>
      <c r="BM813" t="s">
        <v>108</v>
      </c>
      <c r="BN813">
        <v>2004</v>
      </c>
      <c r="BO813" t="s">
        <v>157</v>
      </c>
      <c r="BP813">
        <v>2</v>
      </c>
      <c r="BQ813">
        <v>420</v>
      </c>
      <c r="BR813" t="s">
        <v>98</v>
      </c>
      <c r="BS813" t="s">
        <v>98</v>
      </c>
      <c r="BT813" t="s">
        <v>105</v>
      </c>
      <c r="BU813">
        <v>140</v>
      </c>
      <c r="BV813">
        <v>0</v>
      </c>
      <c r="BW813">
        <v>0</v>
      </c>
      <c r="BX813">
        <v>0</v>
      </c>
      <c r="BY813">
        <v>0</v>
      </c>
      <c r="BZ813">
        <v>0</v>
      </c>
      <c r="CA813" t="s">
        <v>83</v>
      </c>
      <c r="CB813" t="s">
        <v>83</v>
      </c>
      <c r="CC813" t="s">
        <v>83</v>
      </c>
      <c r="CD813">
        <v>0</v>
      </c>
      <c r="CE813">
        <v>6</v>
      </c>
      <c r="CF813">
        <v>2008</v>
      </c>
      <c r="CG813" t="str">
        <f t="shared" si="90"/>
        <v>6/2008</v>
      </c>
      <c r="CH813" t="s">
        <v>208</v>
      </c>
      <c r="CI813" t="s">
        <v>111</v>
      </c>
      <c r="CJ813" s="1">
        <v>144500</v>
      </c>
    </row>
    <row r="814" spans="1:88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 t="str">
        <f t="shared" si="86"/>
        <v>50's</v>
      </c>
      <c r="V814">
        <v>1952</v>
      </c>
      <c r="W814">
        <f t="shared" si="84"/>
        <v>0</v>
      </c>
      <c r="X814" t="str">
        <f t="shared" si="85"/>
        <v>N</v>
      </c>
      <c r="Y814" t="str">
        <f t="shared" si="87"/>
        <v>N</v>
      </c>
      <c r="Z814" t="str">
        <f t="shared" si="88"/>
        <v>N</v>
      </c>
      <c r="AA814" t="str">
        <f t="shared" si="89"/>
        <v>N</v>
      </c>
      <c r="AB814" t="s">
        <v>152</v>
      </c>
      <c r="AC814" t="s">
        <v>94</v>
      </c>
      <c r="AD814" t="s">
        <v>124</v>
      </c>
      <c r="AE814" t="s">
        <v>124</v>
      </c>
      <c r="AF814" t="s">
        <v>117</v>
      </c>
      <c r="AG814">
        <v>0</v>
      </c>
      <c r="AH814" t="s">
        <v>147</v>
      </c>
      <c r="AI814" t="s">
        <v>98</v>
      </c>
      <c r="AJ814" t="s">
        <v>118</v>
      </c>
      <c r="AK814" t="s">
        <v>98</v>
      </c>
      <c r="AL814" t="s">
        <v>98</v>
      </c>
      <c r="AM814" t="s">
        <v>130</v>
      </c>
      <c r="AN814" t="s">
        <v>102</v>
      </c>
      <c r="AO814">
        <v>0</v>
      </c>
      <c r="AP814" t="s">
        <v>102</v>
      </c>
      <c r="AQ814">
        <v>0</v>
      </c>
      <c r="AR814">
        <v>540</v>
      </c>
      <c r="AS814">
        <v>540</v>
      </c>
      <c r="AT814" t="s">
        <v>103</v>
      </c>
      <c r="AU814" t="s">
        <v>98</v>
      </c>
      <c r="AV814" t="s">
        <v>177</v>
      </c>
      <c r="AW814" t="s">
        <v>164</v>
      </c>
      <c r="AX814">
        <v>1044</v>
      </c>
      <c r="AY814">
        <v>0</v>
      </c>
      <c r="AZ814">
        <v>0</v>
      </c>
      <c r="BA814">
        <v>1044</v>
      </c>
      <c r="BB814">
        <v>0</v>
      </c>
      <c r="BC814">
        <v>0</v>
      </c>
      <c r="BD814">
        <v>1</v>
      </c>
      <c r="BE814">
        <v>0</v>
      </c>
      <c r="BF814">
        <v>2</v>
      </c>
      <c r="BG814">
        <v>1</v>
      </c>
      <c r="BH814" t="s">
        <v>147</v>
      </c>
      <c r="BI814">
        <v>4</v>
      </c>
      <c r="BJ814" t="s">
        <v>107</v>
      </c>
      <c r="BK814">
        <v>0</v>
      </c>
      <c r="BL814" t="s">
        <v>83</v>
      </c>
      <c r="BM814" t="s">
        <v>209</v>
      </c>
      <c r="BN814">
        <v>1952</v>
      </c>
      <c r="BO814" t="s">
        <v>102</v>
      </c>
      <c r="BP814">
        <v>2</v>
      </c>
      <c r="BQ814">
        <v>504</v>
      </c>
      <c r="BR814" t="s">
        <v>98</v>
      </c>
      <c r="BS814" t="s">
        <v>98</v>
      </c>
      <c r="BT814" t="s">
        <v>177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 t="s">
        <v>83</v>
      </c>
      <c r="CB814" t="s">
        <v>83</v>
      </c>
      <c r="CC814" t="s">
        <v>135</v>
      </c>
      <c r="CD814">
        <v>54</v>
      </c>
      <c r="CE814">
        <v>6</v>
      </c>
      <c r="CF814">
        <v>2010</v>
      </c>
      <c r="CG814" t="str">
        <f t="shared" si="90"/>
        <v>6/2010</v>
      </c>
      <c r="CH814" t="s">
        <v>110</v>
      </c>
      <c r="CI814" t="s">
        <v>210</v>
      </c>
      <c r="CJ814" s="1">
        <v>55993</v>
      </c>
    </row>
    <row r="815" spans="1:88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 t="str">
        <f t="shared" si="86"/>
        <v>50's</v>
      </c>
      <c r="V815">
        <v>1958</v>
      </c>
      <c r="W815">
        <f t="shared" si="84"/>
        <v>0</v>
      </c>
      <c r="X815" t="str">
        <f t="shared" si="85"/>
        <v>N</v>
      </c>
      <c r="Y815" t="str">
        <f t="shared" si="87"/>
        <v>N</v>
      </c>
      <c r="Z815" t="str">
        <f t="shared" si="88"/>
        <v>N</v>
      </c>
      <c r="AA815" t="str">
        <f t="shared" si="89"/>
        <v>N</v>
      </c>
      <c r="AB815" t="s">
        <v>93</v>
      </c>
      <c r="AC815" t="s">
        <v>94</v>
      </c>
      <c r="AD815" t="s">
        <v>116</v>
      </c>
      <c r="AE815" t="s">
        <v>116</v>
      </c>
      <c r="AF815" t="s">
        <v>96</v>
      </c>
      <c r="AG815">
        <v>243</v>
      </c>
      <c r="AH815" t="s">
        <v>98</v>
      </c>
      <c r="AI815" t="s">
        <v>98</v>
      </c>
      <c r="AJ815" t="s">
        <v>118</v>
      </c>
      <c r="AK815" t="s">
        <v>98</v>
      </c>
      <c r="AL815" t="s">
        <v>98</v>
      </c>
      <c r="AM815" t="s">
        <v>100</v>
      </c>
      <c r="AN815" t="s">
        <v>153</v>
      </c>
      <c r="AO815">
        <v>608</v>
      </c>
      <c r="AP815" t="s">
        <v>102</v>
      </c>
      <c r="AQ815">
        <v>0</v>
      </c>
      <c r="AR815">
        <v>834</v>
      </c>
      <c r="AS815">
        <v>1442</v>
      </c>
      <c r="AT815" t="s">
        <v>103</v>
      </c>
      <c r="AU815" t="s">
        <v>97</v>
      </c>
      <c r="AV815" t="s">
        <v>105</v>
      </c>
      <c r="AW815" t="s">
        <v>106</v>
      </c>
      <c r="AX815">
        <v>1442</v>
      </c>
      <c r="AY815">
        <v>0</v>
      </c>
      <c r="AZ815">
        <v>0</v>
      </c>
      <c r="BA815">
        <v>1442</v>
      </c>
      <c r="BB815">
        <v>0</v>
      </c>
      <c r="BC815">
        <v>0</v>
      </c>
      <c r="BD815">
        <v>1</v>
      </c>
      <c r="BE815">
        <v>1</v>
      </c>
      <c r="BF815">
        <v>4</v>
      </c>
      <c r="BG815">
        <v>1</v>
      </c>
      <c r="BH815" t="s">
        <v>98</v>
      </c>
      <c r="BI815">
        <v>7</v>
      </c>
      <c r="BJ815" t="s">
        <v>107</v>
      </c>
      <c r="BK815">
        <v>0</v>
      </c>
      <c r="BL815" t="s">
        <v>83</v>
      </c>
      <c r="BM815" t="s">
        <v>108</v>
      </c>
      <c r="BN815">
        <v>1958</v>
      </c>
      <c r="BO815" t="s">
        <v>109</v>
      </c>
      <c r="BP815">
        <v>1</v>
      </c>
      <c r="BQ815">
        <v>301</v>
      </c>
      <c r="BR815" t="s">
        <v>98</v>
      </c>
      <c r="BS815" t="s">
        <v>98</v>
      </c>
      <c r="BT815" t="s">
        <v>105</v>
      </c>
      <c r="BU815">
        <v>0</v>
      </c>
      <c r="BV815">
        <v>0</v>
      </c>
      <c r="BW815">
        <v>275</v>
      </c>
      <c r="BX815">
        <v>0</v>
      </c>
      <c r="BY815">
        <v>0</v>
      </c>
      <c r="BZ815">
        <v>0</v>
      </c>
      <c r="CA815" t="s">
        <v>83</v>
      </c>
      <c r="CB815" t="s">
        <v>83</v>
      </c>
      <c r="CC815" t="s">
        <v>135</v>
      </c>
      <c r="CD815">
        <v>500</v>
      </c>
      <c r="CE815">
        <v>4</v>
      </c>
      <c r="CF815">
        <v>2007</v>
      </c>
      <c r="CG815" t="str">
        <f t="shared" si="90"/>
        <v>4/2007</v>
      </c>
      <c r="CH815" t="s">
        <v>173</v>
      </c>
      <c r="CI815" t="s">
        <v>111</v>
      </c>
      <c r="CJ815" s="1">
        <v>157900</v>
      </c>
    </row>
    <row r="816" spans="1:88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 t="str">
        <f t="shared" si="86"/>
        <v>10's</v>
      </c>
      <c r="V816">
        <v>1950</v>
      </c>
      <c r="W816">
        <f t="shared" si="84"/>
        <v>32</v>
      </c>
      <c r="X816" t="str">
        <f t="shared" si="85"/>
        <v>Y</v>
      </c>
      <c r="Y816" t="str">
        <f t="shared" si="87"/>
        <v>N</v>
      </c>
      <c r="Z816" t="str">
        <f t="shared" si="88"/>
        <v>N</v>
      </c>
      <c r="AA816" t="str">
        <f t="shared" si="89"/>
        <v>N</v>
      </c>
      <c r="AB816" t="s">
        <v>93</v>
      </c>
      <c r="AC816" t="s">
        <v>94</v>
      </c>
      <c r="AD816" t="s">
        <v>203</v>
      </c>
      <c r="AE816" t="s">
        <v>203</v>
      </c>
      <c r="AF816" t="s">
        <v>117</v>
      </c>
      <c r="AG816">
        <v>0</v>
      </c>
      <c r="AH816" t="s">
        <v>98</v>
      </c>
      <c r="AI816" t="s">
        <v>98</v>
      </c>
      <c r="AJ816" t="s">
        <v>126</v>
      </c>
      <c r="AK816" t="s">
        <v>98</v>
      </c>
      <c r="AL816" t="s">
        <v>98</v>
      </c>
      <c r="AM816" t="s">
        <v>100</v>
      </c>
      <c r="AN816" t="s">
        <v>102</v>
      </c>
      <c r="AO816">
        <v>0</v>
      </c>
      <c r="AP816" t="s">
        <v>102</v>
      </c>
      <c r="AQ816">
        <v>0</v>
      </c>
      <c r="AR816">
        <v>686</v>
      </c>
      <c r="AS816">
        <v>686</v>
      </c>
      <c r="AT816" t="s">
        <v>206</v>
      </c>
      <c r="AU816" t="s">
        <v>97</v>
      </c>
      <c r="AV816" t="s">
        <v>105</v>
      </c>
      <c r="AW816" t="s">
        <v>106</v>
      </c>
      <c r="AX816">
        <v>686</v>
      </c>
      <c r="AY816">
        <v>564</v>
      </c>
      <c r="AZ816">
        <v>0</v>
      </c>
      <c r="BA816">
        <v>1250</v>
      </c>
      <c r="BB816">
        <v>0</v>
      </c>
      <c r="BC816">
        <v>1</v>
      </c>
      <c r="BD816">
        <v>1</v>
      </c>
      <c r="BE816">
        <v>1</v>
      </c>
      <c r="BF816">
        <v>3</v>
      </c>
      <c r="BG816">
        <v>1</v>
      </c>
      <c r="BH816" t="s">
        <v>147</v>
      </c>
      <c r="BI816">
        <v>7</v>
      </c>
      <c r="BJ816" t="s">
        <v>107</v>
      </c>
      <c r="BK816">
        <v>0</v>
      </c>
      <c r="BL816" t="s">
        <v>83</v>
      </c>
      <c r="BM816" t="s">
        <v>127</v>
      </c>
      <c r="BN816">
        <v>1955</v>
      </c>
      <c r="BO816" t="s">
        <v>102</v>
      </c>
      <c r="BP816">
        <v>1</v>
      </c>
      <c r="BQ816">
        <v>280</v>
      </c>
      <c r="BR816" t="s">
        <v>98</v>
      </c>
      <c r="BS816" t="s">
        <v>98</v>
      </c>
      <c r="BT816" t="s">
        <v>190</v>
      </c>
      <c r="BU816">
        <v>207</v>
      </c>
      <c r="BV816">
        <v>0</v>
      </c>
      <c r="BW816">
        <v>96</v>
      </c>
      <c r="BX816">
        <v>0</v>
      </c>
      <c r="BY816">
        <v>0</v>
      </c>
      <c r="BZ816">
        <v>0</v>
      </c>
      <c r="CA816" t="s">
        <v>83</v>
      </c>
      <c r="CB816" t="s">
        <v>83</v>
      </c>
      <c r="CC816" t="s">
        <v>83</v>
      </c>
      <c r="CD816">
        <v>0</v>
      </c>
      <c r="CE816">
        <v>7</v>
      </c>
      <c r="CF816">
        <v>2006</v>
      </c>
      <c r="CG816" t="str">
        <f t="shared" si="90"/>
        <v>7/2006</v>
      </c>
      <c r="CH816" t="s">
        <v>110</v>
      </c>
      <c r="CI816" t="s">
        <v>111</v>
      </c>
      <c r="CJ816" s="1">
        <v>116000</v>
      </c>
    </row>
    <row r="817" spans="1:88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 t="str">
        <f t="shared" si="86"/>
        <v>90's</v>
      </c>
      <c r="V817">
        <v>1998</v>
      </c>
      <c r="W817">
        <f t="shared" si="84"/>
        <v>0</v>
      </c>
      <c r="X817" t="str">
        <f t="shared" si="85"/>
        <v>N</v>
      </c>
      <c r="Y817" t="str">
        <f t="shared" si="87"/>
        <v>N</v>
      </c>
      <c r="Z817" t="str">
        <f t="shared" si="88"/>
        <v>N</v>
      </c>
      <c r="AA817" t="str">
        <f t="shared" si="89"/>
        <v>Y</v>
      </c>
      <c r="AB817" t="s">
        <v>93</v>
      </c>
      <c r="AC817" t="s">
        <v>94</v>
      </c>
      <c r="AD817" t="s">
        <v>95</v>
      </c>
      <c r="AE817" t="s">
        <v>95</v>
      </c>
      <c r="AF817" t="s">
        <v>96</v>
      </c>
      <c r="AG817">
        <v>442</v>
      </c>
      <c r="AH817" t="s">
        <v>98</v>
      </c>
      <c r="AI817" t="s">
        <v>98</v>
      </c>
      <c r="AJ817" t="s">
        <v>99</v>
      </c>
      <c r="AK817" t="s">
        <v>97</v>
      </c>
      <c r="AL817" t="s">
        <v>98</v>
      </c>
      <c r="AM817" t="s">
        <v>100</v>
      </c>
      <c r="AN817" t="s">
        <v>102</v>
      </c>
      <c r="AO817">
        <v>0</v>
      </c>
      <c r="AP817" t="s">
        <v>102</v>
      </c>
      <c r="AQ817">
        <v>0</v>
      </c>
      <c r="AR817">
        <v>1649</v>
      </c>
      <c r="AS817">
        <v>1649</v>
      </c>
      <c r="AT817" t="s">
        <v>103</v>
      </c>
      <c r="AU817" t="s">
        <v>104</v>
      </c>
      <c r="AV817" t="s">
        <v>105</v>
      </c>
      <c r="AW817" t="s">
        <v>106</v>
      </c>
      <c r="AX817">
        <v>1661</v>
      </c>
      <c r="AY817">
        <v>0</v>
      </c>
      <c r="AZ817">
        <v>0</v>
      </c>
      <c r="BA817">
        <v>1661</v>
      </c>
      <c r="BB817">
        <v>0</v>
      </c>
      <c r="BC817">
        <v>0</v>
      </c>
      <c r="BD817">
        <v>2</v>
      </c>
      <c r="BE817">
        <v>0</v>
      </c>
      <c r="BF817">
        <v>3</v>
      </c>
      <c r="BG817">
        <v>1</v>
      </c>
      <c r="BH817" t="s">
        <v>97</v>
      </c>
      <c r="BI817">
        <v>6</v>
      </c>
      <c r="BJ817" t="s">
        <v>107</v>
      </c>
      <c r="BK817">
        <v>0</v>
      </c>
      <c r="BL817" t="s">
        <v>83</v>
      </c>
      <c r="BM817" t="s">
        <v>108</v>
      </c>
      <c r="BN817">
        <v>1998</v>
      </c>
      <c r="BO817" t="s">
        <v>109</v>
      </c>
      <c r="BP817">
        <v>2</v>
      </c>
      <c r="BQ817">
        <v>598</v>
      </c>
      <c r="BR817" t="s">
        <v>98</v>
      </c>
      <c r="BS817" t="s">
        <v>98</v>
      </c>
      <c r="BT817" t="s">
        <v>105</v>
      </c>
      <c r="BU817">
        <v>0</v>
      </c>
      <c r="BV817">
        <v>34</v>
      </c>
      <c r="BW817">
        <v>0</v>
      </c>
      <c r="BX817">
        <v>0</v>
      </c>
      <c r="BY817">
        <v>0</v>
      </c>
      <c r="BZ817">
        <v>0</v>
      </c>
      <c r="CA817" t="s">
        <v>83</v>
      </c>
      <c r="CB817" t="s">
        <v>83</v>
      </c>
      <c r="CC817" t="s">
        <v>83</v>
      </c>
      <c r="CD817">
        <v>0</v>
      </c>
      <c r="CE817">
        <v>5</v>
      </c>
      <c r="CF817">
        <v>2010</v>
      </c>
      <c r="CG817" t="str">
        <f t="shared" si="90"/>
        <v>5/2010</v>
      </c>
      <c r="CH817" t="s">
        <v>110</v>
      </c>
      <c r="CI817" t="s">
        <v>111</v>
      </c>
      <c r="CJ817" s="1">
        <v>224900</v>
      </c>
    </row>
    <row r="818" spans="1:88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 t="str">
        <f t="shared" si="86"/>
        <v>50's</v>
      </c>
      <c r="V818">
        <v>1954</v>
      </c>
      <c r="W818">
        <f t="shared" si="84"/>
        <v>0</v>
      </c>
      <c r="X818" t="str">
        <f t="shared" si="85"/>
        <v>N</v>
      </c>
      <c r="Y818" t="str">
        <f t="shared" si="87"/>
        <v>N</v>
      </c>
      <c r="Z818" t="str">
        <f t="shared" si="88"/>
        <v>N</v>
      </c>
      <c r="AA818" t="str">
        <f t="shared" si="89"/>
        <v>N</v>
      </c>
      <c r="AB818" t="s">
        <v>93</v>
      </c>
      <c r="AC818" t="s">
        <v>94</v>
      </c>
      <c r="AD818" t="s">
        <v>96</v>
      </c>
      <c r="AE818" t="s">
        <v>96</v>
      </c>
      <c r="AF818" t="s">
        <v>117</v>
      </c>
      <c r="AG818">
        <v>0</v>
      </c>
      <c r="AH818" t="s">
        <v>98</v>
      </c>
      <c r="AI818" t="s">
        <v>98</v>
      </c>
      <c r="AJ818" t="s">
        <v>118</v>
      </c>
      <c r="AK818" t="s">
        <v>98</v>
      </c>
      <c r="AL818" t="s">
        <v>98</v>
      </c>
      <c r="AM818" t="s">
        <v>100</v>
      </c>
      <c r="AN818" t="s">
        <v>141</v>
      </c>
      <c r="AO818">
        <v>486</v>
      </c>
      <c r="AP818" t="s">
        <v>102</v>
      </c>
      <c r="AQ818">
        <v>0</v>
      </c>
      <c r="AR818">
        <v>522</v>
      </c>
      <c r="AS818">
        <v>1008</v>
      </c>
      <c r="AT818" t="s">
        <v>103</v>
      </c>
      <c r="AU818" t="s">
        <v>97</v>
      </c>
      <c r="AV818" t="s">
        <v>105</v>
      </c>
      <c r="AW818" t="s">
        <v>106</v>
      </c>
      <c r="AX818">
        <v>1008</v>
      </c>
      <c r="AY818">
        <v>0</v>
      </c>
      <c r="AZ818">
        <v>0</v>
      </c>
      <c r="BA818">
        <v>1008</v>
      </c>
      <c r="BB818">
        <v>0</v>
      </c>
      <c r="BC818">
        <v>0</v>
      </c>
      <c r="BD818">
        <v>1</v>
      </c>
      <c r="BE818">
        <v>0</v>
      </c>
      <c r="BF818">
        <v>2</v>
      </c>
      <c r="BG818">
        <v>1</v>
      </c>
      <c r="BH818" t="s">
        <v>98</v>
      </c>
      <c r="BI818">
        <v>4</v>
      </c>
      <c r="BJ818" t="s">
        <v>107</v>
      </c>
      <c r="BK818">
        <v>1</v>
      </c>
      <c r="BL818" t="s">
        <v>97</v>
      </c>
      <c r="BM818" t="s">
        <v>108</v>
      </c>
      <c r="BN818">
        <v>1954</v>
      </c>
      <c r="BO818" t="s">
        <v>109</v>
      </c>
      <c r="BP818">
        <v>1</v>
      </c>
      <c r="BQ818">
        <v>275</v>
      </c>
      <c r="BR818" t="s">
        <v>98</v>
      </c>
      <c r="BS818" t="s">
        <v>98</v>
      </c>
      <c r="BT818" t="s">
        <v>105</v>
      </c>
      <c r="BU818">
        <v>0</v>
      </c>
      <c r="BV818">
        <v>0</v>
      </c>
      <c r="BW818">
        <v>120</v>
      </c>
      <c r="BX818">
        <v>0</v>
      </c>
      <c r="BY818">
        <v>0</v>
      </c>
      <c r="BZ818">
        <v>0</v>
      </c>
      <c r="CA818" t="s">
        <v>83</v>
      </c>
      <c r="CB818" t="s">
        <v>83</v>
      </c>
      <c r="CC818" t="s">
        <v>83</v>
      </c>
      <c r="CD818">
        <v>0</v>
      </c>
      <c r="CE818">
        <v>7</v>
      </c>
      <c r="CF818">
        <v>2006</v>
      </c>
      <c r="CG818" t="str">
        <f t="shared" si="90"/>
        <v>7/2006</v>
      </c>
      <c r="CH818" t="s">
        <v>110</v>
      </c>
      <c r="CI818" t="s">
        <v>111</v>
      </c>
      <c r="CJ818" s="1">
        <v>137000</v>
      </c>
    </row>
    <row r="819" spans="1:88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 t="str">
        <f t="shared" si="86"/>
        <v>2000's</v>
      </c>
      <c r="V819">
        <v>2002</v>
      </c>
      <c r="W819">
        <f t="shared" si="84"/>
        <v>0</v>
      </c>
      <c r="X819" t="str">
        <f t="shared" si="85"/>
        <v>N</v>
      </c>
      <c r="Y819" t="str">
        <f t="shared" si="87"/>
        <v>N</v>
      </c>
      <c r="Z819" t="str">
        <f t="shared" si="88"/>
        <v>Y</v>
      </c>
      <c r="AA819" t="str">
        <f t="shared" si="89"/>
        <v>Y</v>
      </c>
      <c r="AB819" t="s">
        <v>152</v>
      </c>
      <c r="AC819" t="s">
        <v>94</v>
      </c>
      <c r="AD819" t="s">
        <v>180</v>
      </c>
      <c r="AE819" t="s">
        <v>181</v>
      </c>
      <c r="AF819" t="s">
        <v>96</v>
      </c>
      <c r="AG819">
        <v>148</v>
      </c>
      <c r="AH819" t="s">
        <v>97</v>
      </c>
      <c r="AI819" t="s">
        <v>98</v>
      </c>
      <c r="AJ819" t="s">
        <v>99</v>
      </c>
      <c r="AK819" t="s">
        <v>97</v>
      </c>
      <c r="AL819" t="s">
        <v>98</v>
      </c>
      <c r="AM819" t="s">
        <v>100</v>
      </c>
      <c r="AN819" t="s">
        <v>101</v>
      </c>
      <c r="AO819">
        <v>1218</v>
      </c>
      <c r="AP819" t="s">
        <v>102</v>
      </c>
      <c r="AQ819">
        <v>0</v>
      </c>
      <c r="AR819">
        <v>350</v>
      </c>
      <c r="AS819">
        <v>1568</v>
      </c>
      <c r="AT819" t="s">
        <v>103</v>
      </c>
      <c r="AU819" t="s">
        <v>104</v>
      </c>
      <c r="AV819" t="s">
        <v>105</v>
      </c>
      <c r="AW819" t="s">
        <v>106</v>
      </c>
      <c r="AX819">
        <v>1689</v>
      </c>
      <c r="AY819">
        <v>0</v>
      </c>
      <c r="AZ819">
        <v>0</v>
      </c>
      <c r="BA819">
        <v>1689</v>
      </c>
      <c r="BB819">
        <v>1</v>
      </c>
      <c r="BC819">
        <v>0</v>
      </c>
      <c r="BD819">
        <v>2</v>
      </c>
      <c r="BE819">
        <v>0</v>
      </c>
      <c r="BF819">
        <v>3</v>
      </c>
      <c r="BG819">
        <v>1</v>
      </c>
      <c r="BH819" t="s">
        <v>97</v>
      </c>
      <c r="BI819">
        <v>7</v>
      </c>
      <c r="BJ819" t="s">
        <v>107</v>
      </c>
      <c r="BK819">
        <v>2</v>
      </c>
      <c r="BL819" t="s">
        <v>97</v>
      </c>
      <c r="BM819" t="s">
        <v>108</v>
      </c>
      <c r="BN819">
        <v>2002</v>
      </c>
      <c r="BO819" t="s">
        <v>109</v>
      </c>
      <c r="BP819">
        <v>3</v>
      </c>
      <c r="BQ819">
        <v>857</v>
      </c>
      <c r="BR819" t="s">
        <v>98</v>
      </c>
      <c r="BS819" t="s">
        <v>98</v>
      </c>
      <c r="BT819" t="s">
        <v>105</v>
      </c>
      <c r="BU819">
        <v>150</v>
      </c>
      <c r="BV819">
        <v>59</v>
      </c>
      <c r="BW819">
        <v>0</v>
      </c>
      <c r="BX819">
        <v>0</v>
      </c>
      <c r="BY819">
        <v>0</v>
      </c>
      <c r="BZ819">
        <v>0</v>
      </c>
      <c r="CA819" t="s">
        <v>83</v>
      </c>
      <c r="CB819" t="s">
        <v>83</v>
      </c>
      <c r="CC819" t="s">
        <v>83</v>
      </c>
      <c r="CD819">
        <v>0</v>
      </c>
      <c r="CE819">
        <v>7</v>
      </c>
      <c r="CF819">
        <v>2008</v>
      </c>
      <c r="CG819" t="str">
        <f t="shared" si="90"/>
        <v>7/2008</v>
      </c>
      <c r="CH819" t="s">
        <v>110</v>
      </c>
      <c r="CI819" t="s">
        <v>111</v>
      </c>
      <c r="CJ819" s="1">
        <v>271000</v>
      </c>
    </row>
    <row r="820" spans="1:88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 t="str">
        <f t="shared" si="86"/>
        <v>70's</v>
      </c>
      <c r="V820">
        <v>1971</v>
      </c>
      <c r="W820">
        <f t="shared" si="84"/>
        <v>0</v>
      </c>
      <c r="X820" t="str">
        <f t="shared" si="85"/>
        <v>N</v>
      </c>
      <c r="Y820" t="str">
        <f t="shared" si="87"/>
        <v>N</v>
      </c>
      <c r="Z820" t="str">
        <f t="shared" si="88"/>
        <v>N</v>
      </c>
      <c r="AA820" t="str">
        <f t="shared" si="89"/>
        <v>N</v>
      </c>
      <c r="AB820" t="s">
        <v>93</v>
      </c>
      <c r="AC820" t="s">
        <v>94</v>
      </c>
      <c r="AD820" t="s">
        <v>140</v>
      </c>
      <c r="AE820" t="s">
        <v>140</v>
      </c>
      <c r="AF820" t="s">
        <v>96</v>
      </c>
      <c r="AG820">
        <v>80</v>
      </c>
      <c r="AH820" t="s">
        <v>98</v>
      </c>
      <c r="AI820" t="s">
        <v>98</v>
      </c>
      <c r="AJ820" t="s">
        <v>118</v>
      </c>
      <c r="AK820" t="s">
        <v>98</v>
      </c>
      <c r="AL820" t="s">
        <v>98</v>
      </c>
      <c r="AM820" t="s">
        <v>130</v>
      </c>
      <c r="AN820" t="s">
        <v>101</v>
      </c>
      <c r="AO820">
        <v>504</v>
      </c>
      <c r="AP820" t="s">
        <v>102</v>
      </c>
      <c r="AQ820">
        <v>0</v>
      </c>
      <c r="AR820">
        <v>506</v>
      </c>
      <c r="AS820">
        <v>1010</v>
      </c>
      <c r="AT820" t="s">
        <v>103</v>
      </c>
      <c r="AU820" t="s">
        <v>97</v>
      </c>
      <c r="AV820" t="s">
        <v>105</v>
      </c>
      <c r="AW820" t="s">
        <v>106</v>
      </c>
      <c r="AX820">
        <v>1052</v>
      </c>
      <c r="AY820">
        <v>0</v>
      </c>
      <c r="AZ820">
        <v>0</v>
      </c>
      <c r="BA820">
        <v>1052</v>
      </c>
      <c r="BB820">
        <v>1</v>
      </c>
      <c r="BC820">
        <v>0</v>
      </c>
      <c r="BD820">
        <v>1</v>
      </c>
      <c r="BE820">
        <v>0</v>
      </c>
      <c r="BF820">
        <v>3</v>
      </c>
      <c r="BG820">
        <v>1</v>
      </c>
      <c r="BH820" t="s">
        <v>98</v>
      </c>
      <c r="BI820">
        <v>6</v>
      </c>
      <c r="BJ820" t="s">
        <v>107</v>
      </c>
      <c r="BK820">
        <v>0</v>
      </c>
      <c r="BL820" t="s">
        <v>83</v>
      </c>
      <c r="BM820" t="s">
        <v>108</v>
      </c>
      <c r="BN820">
        <v>1971</v>
      </c>
      <c r="BO820" t="s">
        <v>102</v>
      </c>
      <c r="BP820">
        <v>2</v>
      </c>
      <c r="BQ820">
        <v>440</v>
      </c>
      <c r="BR820" t="s">
        <v>98</v>
      </c>
      <c r="BS820" t="s">
        <v>98</v>
      </c>
      <c r="BT820" t="s">
        <v>105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 t="s">
        <v>83</v>
      </c>
      <c r="CB820" t="s">
        <v>134</v>
      </c>
      <c r="CC820" t="s">
        <v>83</v>
      </c>
      <c r="CD820">
        <v>0</v>
      </c>
      <c r="CE820">
        <v>6</v>
      </c>
      <c r="CF820">
        <v>2010</v>
      </c>
      <c r="CG820" t="str">
        <f t="shared" si="90"/>
        <v>6/2010</v>
      </c>
      <c r="CH820" t="s">
        <v>110</v>
      </c>
      <c r="CI820" t="s">
        <v>111</v>
      </c>
      <c r="CJ820" s="1">
        <v>155000</v>
      </c>
    </row>
    <row r="821" spans="1:88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 t="str">
        <f t="shared" si="86"/>
        <v>2000's</v>
      </c>
      <c r="V821">
        <v>2010</v>
      </c>
      <c r="W821">
        <f t="shared" si="84"/>
        <v>1</v>
      </c>
      <c r="X821" t="str">
        <f t="shared" si="85"/>
        <v>Y</v>
      </c>
      <c r="Y821" t="str">
        <f t="shared" si="87"/>
        <v>Y</v>
      </c>
      <c r="Z821" t="str">
        <f t="shared" si="88"/>
        <v>Y</v>
      </c>
      <c r="AA821" t="str">
        <f t="shared" si="89"/>
        <v>Y</v>
      </c>
      <c r="AB821" t="s">
        <v>93</v>
      </c>
      <c r="AC821" t="s">
        <v>94</v>
      </c>
      <c r="AD821" t="s">
        <v>95</v>
      </c>
      <c r="AE821" t="s">
        <v>95</v>
      </c>
      <c r="AF821" t="s">
        <v>137</v>
      </c>
      <c r="AG821">
        <v>128</v>
      </c>
      <c r="AH821" t="s">
        <v>97</v>
      </c>
      <c r="AI821" t="s">
        <v>98</v>
      </c>
      <c r="AJ821" t="s">
        <v>99</v>
      </c>
      <c r="AK821" t="s">
        <v>97</v>
      </c>
      <c r="AL821" t="s">
        <v>98</v>
      </c>
      <c r="AM821" t="s">
        <v>121</v>
      </c>
      <c r="AN821" t="s">
        <v>101</v>
      </c>
      <c r="AO821">
        <v>733</v>
      </c>
      <c r="AP821" t="s">
        <v>102</v>
      </c>
      <c r="AQ821">
        <v>0</v>
      </c>
      <c r="AR821">
        <v>625</v>
      </c>
      <c r="AS821">
        <v>1358</v>
      </c>
      <c r="AT821" t="s">
        <v>103</v>
      </c>
      <c r="AU821" t="s">
        <v>104</v>
      </c>
      <c r="AV821" t="s">
        <v>105</v>
      </c>
      <c r="AW821" t="s">
        <v>106</v>
      </c>
      <c r="AX821">
        <v>1358</v>
      </c>
      <c r="AY821">
        <v>0</v>
      </c>
      <c r="AZ821">
        <v>0</v>
      </c>
      <c r="BA821">
        <v>1358</v>
      </c>
      <c r="BB821">
        <v>1</v>
      </c>
      <c r="BC821">
        <v>0</v>
      </c>
      <c r="BD821">
        <v>2</v>
      </c>
      <c r="BE821">
        <v>0</v>
      </c>
      <c r="BF821">
        <v>2</v>
      </c>
      <c r="BG821">
        <v>1</v>
      </c>
      <c r="BH821" t="s">
        <v>97</v>
      </c>
      <c r="BI821">
        <v>6</v>
      </c>
      <c r="BJ821" t="s">
        <v>107</v>
      </c>
      <c r="BK821">
        <v>1</v>
      </c>
      <c r="BL821" t="s">
        <v>97</v>
      </c>
      <c r="BM821" t="s">
        <v>108</v>
      </c>
      <c r="BN821">
        <v>2010</v>
      </c>
      <c r="BO821" t="s">
        <v>109</v>
      </c>
      <c r="BP821">
        <v>2</v>
      </c>
      <c r="BQ821">
        <v>484</v>
      </c>
      <c r="BR821" t="s">
        <v>98</v>
      </c>
      <c r="BS821" t="s">
        <v>98</v>
      </c>
      <c r="BT821" t="s">
        <v>105</v>
      </c>
      <c r="BU821">
        <v>192</v>
      </c>
      <c r="BV821">
        <v>35</v>
      </c>
      <c r="BW821">
        <v>0</v>
      </c>
      <c r="BX821">
        <v>0</v>
      </c>
      <c r="BY821">
        <v>0</v>
      </c>
      <c r="BZ821">
        <v>0</v>
      </c>
      <c r="CA821" t="s">
        <v>83</v>
      </c>
      <c r="CB821" t="s">
        <v>83</v>
      </c>
      <c r="CC821" t="s">
        <v>83</v>
      </c>
      <c r="CD821">
        <v>0</v>
      </c>
      <c r="CE821">
        <v>6</v>
      </c>
      <c r="CF821">
        <v>2010</v>
      </c>
      <c r="CG821" t="str">
        <f t="shared" si="90"/>
        <v>6/2010</v>
      </c>
      <c r="CH821" t="s">
        <v>158</v>
      </c>
      <c r="CI821" t="s">
        <v>159</v>
      </c>
      <c r="CJ821" s="1">
        <v>224000</v>
      </c>
    </row>
    <row r="822" spans="1:88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 t="str">
        <f t="shared" si="86"/>
        <v>2000's</v>
      </c>
      <c r="V822">
        <v>2003</v>
      </c>
      <c r="W822">
        <f t="shared" si="84"/>
        <v>0</v>
      </c>
      <c r="X822" t="str">
        <f t="shared" si="85"/>
        <v>N</v>
      </c>
      <c r="Y822" t="str">
        <f t="shared" si="87"/>
        <v>N</v>
      </c>
      <c r="Z822" t="str">
        <f t="shared" si="88"/>
        <v>Y</v>
      </c>
      <c r="AA822" t="str">
        <f t="shared" si="89"/>
        <v>Y</v>
      </c>
      <c r="AB822" t="s">
        <v>93</v>
      </c>
      <c r="AC822" t="s">
        <v>94</v>
      </c>
      <c r="AD822" t="s">
        <v>95</v>
      </c>
      <c r="AE822" t="s">
        <v>95</v>
      </c>
      <c r="AF822" t="s">
        <v>117</v>
      </c>
      <c r="AG822">
        <v>0</v>
      </c>
      <c r="AH822" t="s">
        <v>97</v>
      </c>
      <c r="AI822" t="s">
        <v>98</v>
      </c>
      <c r="AJ822" t="s">
        <v>99</v>
      </c>
      <c r="AK822" t="s">
        <v>97</v>
      </c>
      <c r="AL822" t="s">
        <v>98</v>
      </c>
      <c r="AM822" t="s">
        <v>100</v>
      </c>
      <c r="AN822" t="s">
        <v>102</v>
      </c>
      <c r="AO822">
        <v>0</v>
      </c>
      <c r="AP822" t="s">
        <v>102</v>
      </c>
      <c r="AQ822">
        <v>0</v>
      </c>
      <c r="AR822">
        <v>798</v>
      </c>
      <c r="AS822">
        <v>798</v>
      </c>
      <c r="AT822" t="s">
        <v>103</v>
      </c>
      <c r="AU822" t="s">
        <v>104</v>
      </c>
      <c r="AV822" t="s">
        <v>105</v>
      </c>
      <c r="AW822" t="s">
        <v>106</v>
      </c>
      <c r="AX822">
        <v>798</v>
      </c>
      <c r="AY822">
        <v>842</v>
      </c>
      <c r="AZ822">
        <v>0</v>
      </c>
      <c r="BA822">
        <v>1640</v>
      </c>
      <c r="BB822">
        <v>0</v>
      </c>
      <c r="BC822">
        <v>0</v>
      </c>
      <c r="BD822">
        <v>2</v>
      </c>
      <c r="BE822">
        <v>1</v>
      </c>
      <c r="BF822">
        <v>3</v>
      </c>
      <c r="BG822">
        <v>1</v>
      </c>
      <c r="BH822" t="s">
        <v>97</v>
      </c>
      <c r="BI822">
        <v>6</v>
      </c>
      <c r="BJ822" t="s">
        <v>107</v>
      </c>
      <c r="BK822">
        <v>0</v>
      </c>
      <c r="BL822" t="s">
        <v>83</v>
      </c>
      <c r="BM822" t="s">
        <v>108</v>
      </c>
      <c r="BN822">
        <v>2003</v>
      </c>
      <c r="BO822" t="s">
        <v>109</v>
      </c>
      <c r="BP822">
        <v>2</v>
      </c>
      <c r="BQ822">
        <v>595</v>
      </c>
      <c r="BR822" t="s">
        <v>98</v>
      </c>
      <c r="BS822" t="s">
        <v>98</v>
      </c>
      <c r="BT822" t="s">
        <v>105</v>
      </c>
      <c r="BU822">
        <v>0</v>
      </c>
      <c r="BV822">
        <v>45</v>
      </c>
      <c r="BW822">
        <v>0</v>
      </c>
      <c r="BX822">
        <v>0</v>
      </c>
      <c r="BY822">
        <v>0</v>
      </c>
      <c r="BZ822">
        <v>0</v>
      </c>
      <c r="CA822" t="s">
        <v>83</v>
      </c>
      <c r="CB822" t="s">
        <v>83</v>
      </c>
      <c r="CC822" t="s">
        <v>83</v>
      </c>
      <c r="CD822">
        <v>0</v>
      </c>
      <c r="CE822">
        <v>6</v>
      </c>
      <c r="CF822">
        <v>2008</v>
      </c>
      <c r="CG822" t="str">
        <f t="shared" si="90"/>
        <v>6/2008</v>
      </c>
      <c r="CH822" t="s">
        <v>110</v>
      </c>
      <c r="CI822" t="s">
        <v>111</v>
      </c>
      <c r="CJ822" s="1">
        <v>183000</v>
      </c>
    </row>
    <row r="823" spans="1:88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 t="str">
        <f t="shared" si="86"/>
        <v>50's</v>
      </c>
      <c r="V823">
        <v>1953</v>
      </c>
      <c r="W823">
        <f t="shared" si="84"/>
        <v>0</v>
      </c>
      <c r="X823" t="str">
        <f t="shared" si="85"/>
        <v>N</v>
      </c>
      <c r="Y823" t="str">
        <f t="shared" si="87"/>
        <v>N</v>
      </c>
      <c r="Z823" t="str">
        <f t="shared" si="88"/>
        <v>N</v>
      </c>
      <c r="AA823" t="str">
        <f t="shared" si="89"/>
        <v>N</v>
      </c>
      <c r="AB823" t="s">
        <v>93</v>
      </c>
      <c r="AC823" t="s">
        <v>94</v>
      </c>
      <c r="AD823" t="s">
        <v>116</v>
      </c>
      <c r="AE823" t="s">
        <v>116</v>
      </c>
      <c r="AF823" t="s">
        <v>117</v>
      </c>
      <c r="AG823">
        <v>0</v>
      </c>
      <c r="AH823" t="s">
        <v>147</v>
      </c>
      <c r="AI823" t="s">
        <v>98</v>
      </c>
      <c r="AJ823" t="s">
        <v>118</v>
      </c>
      <c r="AK823" t="s">
        <v>147</v>
      </c>
      <c r="AL823" t="s">
        <v>98</v>
      </c>
      <c r="AM823" t="s">
        <v>100</v>
      </c>
      <c r="AN823" t="s">
        <v>102</v>
      </c>
      <c r="AO823">
        <v>0</v>
      </c>
      <c r="AP823" t="s">
        <v>102</v>
      </c>
      <c r="AQ823">
        <v>0</v>
      </c>
      <c r="AR823">
        <v>936</v>
      </c>
      <c r="AS823">
        <v>936</v>
      </c>
      <c r="AT823" t="s">
        <v>103</v>
      </c>
      <c r="AU823" t="s">
        <v>98</v>
      </c>
      <c r="AV823" t="s">
        <v>177</v>
      </c>
      <c r="AW823" t="s">
        <v>106</v>
      </c>
      <c r="AX823">
        <v>936</v>
      </c>
      <c r="AY823">
        <v>0</v>
      </c>
      <c r="AZ823">
        <v>0</v>
      </c>
      <c r="BA823">
        <v>936</v>
      </c>
      <c r="BB823">
        <v>0</v>
      </c>
      <c r="BC823">
        <v>0</v>
      </c>
      <c r="BD823">
        <v>1</v>
      </c>
      <c r="BE823">
        <v>0</v>
      </c>
      <c r="BF823">
        <v>2</v>
      </c>
      <c r="BG823">
        <v>1</v>
      </c>
      <c r="BH823" t="s">
        <v>98</v>
      </c>
      <c r="BI823">
        <v>4</v>
      </c>
      <c r="BJ823" t="s">
        <v>224</v>
      </c>
      <c r="BK823">
        <v>0</v>
      </c>
      <c r="BL823" t="s">
        <v>83</v>
      </c>
      <c r="BM823" t="s">
        <v>127</v>
      </c>
      <c r="BN823">
        <v>1974</v>
      </c>
      <c r="BO823" t="s">
        <v>102</v>
      </c>
      <c r="BP823">
        <v>2</v>
      </c>
      <c r="BQ823">
        <v>576</v>
      </c>
      <c r="BR823" t="s">
        <v>98</v>
      </c>
      <c r="BS823" t="s">
        <v>98</v>
      </c>
      <c r="BT823" t="s">
        <v>105</v>
      </c>
      <c r="BU823">
        <v>0</v>
      </c>
      <c r="BV823">
        <v>32</v>
      </c>
      <c r="BW823">
        <v>112</v>
      </c>
      <c r="BX823">
        <v>0</v>
      </c>
      <c r="BY823">
        <v>0</v>
      </c>
      <c r="BZ823">
        <v>0</v>
      </c>
      <c r="CA823" t="s">
        <v>83</v>
      </c>
      <c r="CB823" t="s">
        <v>83</v>
      </c>
      <c r="CC823" t="s">
        <v>83</v>
      </c>
      <c r="CD823">
        <v>0</v>
      </c>
      <c r="CE823">
        <v>2</v>
      </c>
      <c r="CF823">
        <v>2009</v>
      </c>
      <c r="CG823" t="str">
        <f t="shared" si="90"/>
        <v>2/2009</v>
      </c>
      <c r="CH823" t="s">
        <v>110</v>
      </c>
      <c r="CI823" t="s">
        <v>111</v>
      </c>
      <c r="CJ823" s="1">
        <v>93000</v>
      </c>
    </row>
    <row r="824" spans="1:88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 t="str">
        <f t="shared" si="86"/>
        <v>2000's</v>
      </c>
      <c r="V824">
        <v>2003</v>
      </c>
      <c r="W824">
        <f t="shared" si="84"/>
        <v>0</v>
      </c>
      <c r="X824" t="str">
        <f t="shared" si="85"/>
        <v>N</v>
      </c>
      <c r="Y824" t="str">
        <f t="shared" si="87"/>
        <v>N</v>
      </c>
      <c r="Z824" t="str">
        <f t="shared" si="88"/>
        <v>Y</v>
      </c>
      <c r="AA824" t="str">
        <f t="shared" si="89"/>
        <v>Y</v>
      </c>
      <c r="AB824" t="s">
        <v>93</v>
      </c>
      <c r="AC824" t="s">
        <v>94</v>
      </c>
      <c r="AD824" t="s">
        <v>95</v>
      </c>
      <c r="AE824" t="s">
        <v>95</v>
      </c>
      <c r="AF824" t="s">
        <v>117</v>
      </c>
      <c r="AG824">
        <v>0</v>
      </c>
      <c r="AH824" t="s">
        <v>97</v>
      </c>
      <c r="AI824" t="s">
        <v>98</v>
      </c>
      <c r="AJ824" t="s">
        <v>99</v>
      </c>
      <c r="AK824" t="s">
        <v>97</v>
      </c>
      <c r="AL824" t="s">
        <v>98</v>
      </c>
      <c r="AM824" t="s">
        <v>97</v>
      </c>
      <c r="AN824" t="s">
        <v>102</v>
      </c>
      <c r="AO824">
        <v>0</v>
      </c>
      <c r="AP824" t="s">
        <v>102</v>
      </c>
      <c r="AQ824">
        <v>0</v>
      </c>
      <c r="AR824">
        <v>847</v>
      </c>
      <c r="AS824">
        <v>847</v>
      </c>
      <c r="AT824" t="s">
        <v>103</v>
      </c>
      <c r="AU824" t="s">
        <v>104</v>
      </c>
      <c r="AV824" t="s">
        <v>105</v>
      </c>
      <c r="AW824" t="s">
        <v>106</v>
      </c>
      <c r="AX824">
        <v>847</v>
      </c>
      <c r="AY824">
        <v>886</v>
      </c>
      <c r="AZ824">
        <v>0</v>
      </c>
      <c r="BA824">
        <v>1733</v>
      </c>
      <c r="BB824">
        <v>0</v>
      </c>
      <c r="BC824">
        <v>0</v>
      </c>
      <c r="BD824">
        <v>2</v>
      </c>
      <c r="BE824">
        <v>1</v>
      </c>
      <c r="BF824">
        <v>3</v>
      </c>
      <c r="BG824">
        <v>1</v>
      </c>
      <c r="BH824" t="s">
        <v>97</v>
      </c>
      <c r="BI824">
        <v>7</v>
      </c>
      <c r="BJ824" t="s">
        <v>107</v>
      </c>
      <c r="BK824">
        <v>1</v>
      </c>
      <c r="BL824" t="s">
        <v>97</v>
      </c>
      <c r="BM824" t="s">
        <v>156</v>
      </c>
      <c r="BN824">
        <v>2003</v>
      </c>
      <c r="BO824" t="s">
        <v>157</v>
      </c>
      <c r="BP824">
        <v>2</v>
      </c>
      <c r="BQ824">
        <v>433</v>
      </c>
      <c r="BR824" t="s">
        <v>98</v>
      </c>
      <c r="BS824" t="s">
        <v>98</v>
      </c>
      <c r="BT824" t="s">
        <v>105</v>
      </c>
      <c r="BU824">
        <v>100</v>
      </c>
      <c r="BV824">
        <v>48</v>
      </c>
      <c r="BW824">
        <v>0</v>
      </c>
      <c r="BX824">
        <v>0</v>
      </c>
      <c r="BY824">
        <v>0</v>
      </c>
      <c r="BZ824">
        <v>0</v>
      </c>
      <c r="CA824" t="s">
        <v>83</v>
      </c>
      <c r="CB824" t="s">
        <v>83</v>
      </c>
      <c r="CC824" t="s">
        <v>83</v>
      </c>
      <c r="CD824">
        <v>0</v>
      </c>
      <c r="CE824">
        <v>10</v>
      </c>
      <c r="CF824">
        <v>2007</v>
      </c>
      <c r="CG824" t="str">
        <f t="shared" si="90"/>
        <v>10/2007</v>
      </c>
      <c r="CH824" t="s">
        <v>110</v>
      </c>
      <c r="CI824" t="s">
        <v>219</v>
      </c>
      <c r="CJ824" s="1">
        <v>225000</v>
      </c>
    </row>
    <row r="825" spans="1:88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 t="str">
        <f t="shared" si="86"/>
        <v>40's</v>
      </c>
      <c r="V825">
        <v>1950</v>
      </c>
      <c r="W825">
        <f t="shared" si="84"/>
        <v>10</v>
      </c>
      <c r="X825" t="str">
        <f t="shared" si="85"/>
        <v>Y</v>
      </c>
      <c r="Y825" t="str">
        <f t="shared" si="87"/>
        <v>N</v>
      </c>
      <c r="Z825" t="str">
        <f t="shared" si="88"/>
        <v>N</v>
      </c>
      <c r="AA825" t="str">
        <f t="shared" si="89"/>
        <v>N</v>
      </c>
      <c r="AB825" t="s">
        <v>93</v>
      </c>
      <c r="AC825" t="s">
        <v>94</v>
      </c>
      <c r="AD825" t="s">
        <v>95</v>
      </c>
      <c r="AE825" t="s">
        <v>95</v>
      </c>
      <c r="AF825" t="s">
        <v>117</v>
      </c>
      <c r="AG825">
        <v>0</v>
      </c>
      <c r="AH825" t="s">
        <v>98</v>
      </c>
      <c r="AI825" t="s">
        <v>98</v>
      </c>
      <c r="AJ825" t="s">
        <v>126</v>
      </c>
      <c r="AK825" t="s">
        <v>98</v>
      </c>
      <c r="AL825" t="s">
        <v>98</v>
      </c>
      <c r="AM825" t="s">
        <v>100</v>
      </c>
      <c r="AN825" t="s">
        <v>102</v>
      </c>
      <c r="AO825">
        <v>0</v>
      </c>
      <c r="AP825" t="s">
        <v>102</v>
      </c>
      <c r="AQ825">
        <v>0</v>
      </c>
      <c r="AR825">
        <v>778</v>
      </c>
      <c r="AS825">
        <v>778</v>
      </c>
      <c r="AT825" t="s">
        <v>103</v>
      </c>
      <c r="AU825" t="s">
        <v>98</v>
      </c>
      <c r="AV825" t="s">
        <v>105</v>
      </c>
      <c r="AW825" t="s">
        <v>106</v>
      </c>
      <c r="AX825">
        <v>944</v>
      </c>
      <c r="AY825">
        <v>545</v>
      </c>
      <c r="AZ825">
        <v>0</v>
      </c>
      <c r="BA825">
        <v>1489</v>
      </c>
      <c r="BB825">
        <v>0</v>
      </c>
      <c r="BC825">
        <v>0</v>
      </c>
      <c r="BD825">
        <v>2</v>
      </c>
      <c r="BE825">
        <v>0</v>
      </c>
      <c r="BF825">
        <v>3</v>
      </c>
      <c r="BG825">
        <v>1</v>
      </c>
      <c r="BH825" t="s">
        <v>98</v>
      </c>
      <c r="BI825">
        <v>7</v>
      </c>
      <c r="BJ825" t="s">
        <v>107</v>
      </c>
      <c r="BK825">
        <v>1</v>
      </c>
      <c r="BL825" t="s">
        <v>97</v>
      </c>
      <c r="BM825" t="s">
        <v>127</v>
      </c>
      <c r="BN825">
        <v>1940</v>
      </c>
      <c r="BO825" t="s">
        <v>102</v>
      </c>
      <c r="BP825">
        <v>1</v>
      </c>
      <c r="BQ825">
        <v>240</v>
      </c>
      <c r="BR825" t="s">
        <v>98</v>
      </c>
      <c r="BS825" t="s">
        <v>98</v>
      </c>
      <c r="BT825" t="s">
        <v>105</v>
      </c>
      <c r="BU825">
        <v>335</v>
      </c>
      <c r="BV825">
        <v>0</v>
      </c>
      <c r="BW825">
        <v>0</v>
      </c>
      <c r="BX825">
        <v>0</v>
      </c>
      <c r="BY825">
        <v>0</v>
      </c>
      <c r="BZ825">
        <v>0</v>
      </c>
      <c r="CA825" t="s">
        <v>83</v>
      </c>
      <c r="CB825" t="s">
        <v>163</v>
      </c>
      <c r="CC825" t="s">
        <v>83</v>
      </c>
      <c r="CD825">
        <v>0</v>
      </c>
      <c r="CE825">
        <v>7</v>
      </c>
      <c r="CF825">
        <v>2009</v>
      </c>
      <c r="CG825" t="str">
        <f t="shared" si="90"/>
        <v>7/2009</v>
      </c>
      <c r="CH825" t="s">
        <v>110</v>
      </c>
      <c r="CI825" t="s">
        <v>111</v>
      </c>
      <c r="CJ825" s="1">
        <v>139500</v>
      </c>
    </row>
    <row r="826" spans="1:88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 t="str">
        <f t="shared" si="86"/>
        <v>2000's</v>
      </c>
      <c r="V826">
        <v>2006</v>
      </c>
      <c r="W826">
        <f t="shared" si="84"/>
        <v>0</v>
      </c>
      <c r="X826" t="str">
        <f t="shared" si="85"/>
        <v>N</v>
      </c>
      <c r="Y826" t="str">
        <f t="shared" si="87"/>
        <v>Y</v>
      </c>
      <c r="Z826" t="str">
        <f t="shared" si="88"/>
        <v>Y</v>
      </c>
      <c r="AA826" t="str">
        <f t="shared" si="89"/>
        <v>Y</v>
      </c>
      <c r="AB826" t="s">
        <v>93</v>
      </c>
      <c r="AC826" t="s">
        <v>94</v>
      </c>
      <c r="AD826" t="s">
        <v>95</v>
      </c>
      <c r="AE826" t="s">
        <v>95</v>
      </c>
      <c r="AF826" t="s">
        <v>117</v>
      </c>
      <c r="AG826">
        <v>0</v>
      </c>
      <c r="AH826" t="s">
        <v>97</v>
      </c>
      <c r="AI826" t="s">
        <v>98</v>
      </c>
      <c r="AJ826" t="s">
        <v>99</v>
      </c>
      <c r="AK826" t="s">
        <v>97</v>
      </c>
      <c r="AL826" t="s">
        <v>97</v>
      </c>
      <c r="AM826" t="s">
        <v>100</v>
      </c>
      <c r="AN826" t="s">
        <v>102</v>
      </c>
      <c r="AO826">
        <v>0</v>
      </c>
      <c r="AP826" t="s">
        <v>102</v>
      </c>
      <c r="AQ826">
        <v>0</v>
      </c>
      <c r="AR826">
        <v>1489</v>
      </c>
      <c r="AS826">
        <v>1489</v>
      </c>
      <c r="AT826" t="s">
        <v>103</v>
      </c>
      <c r="AU826" t="s">
        <v>104</v>
      </c>
      <c r="AV826" t="s">
        <v>105</v>
      </c>
      <c r="AW826" t="s">
        <v>106</v>
      </c>
      <c r="AX826">
        <v>1489</v>
      </c>
      <c r="AY826">
        <v>0</v>
      </c>
      <c r="AZ826">
        <v>0</v>
      </c>
      <c r="BA826">
        <v>1489</v>
      </c>
      <c r="BB826">
        <v>0</v>
      </c>
      <c r="BC826">
        <v>0</v>
      </c>
      <c r="BD826">
        <v>2</v>
      </c>
      <c r="BE826">
        <v>0</v>
      </c>
      <c r="BF826">
        <v>3</v>
      </c>
      <c r="BG826">
        <v>1</v>
      </c>
      <c r="BH826" t="s">
        <v>97</v>
      </c>
      <c r="BI826">
        <v>7</v>
      </c>
      <c r="BJ826" t="s">
        <v>107</v>
      </c>
      <c r="BK826">
        <v>1</v>
      </c>
      <c r="BL826" t="s">
        <v>97</v>
      </c>
      <c r="BM826" t="s">
        <v>108</v>
      </c>
      <c r="BN826">
        <v>2006</v>
      </c>
      <c r="BO826" t="s">
        <v>109</v>
      </c>
      <c r="BP826">
        <v>2</v>
      </c>
      <c r="BQ826">
        <v>776</v>
      </c>
      <c r="BR826" t="s">
        <v>98</v>
      </c>
      <c r="BS826" t="s">
        <v>98</v>
      </c>
      <c r="BT826" t="s">
        <v>105</v>
      </c>
      <c r="BU826">
        <v>0</v>
      </c>
      <c r="BV826">
        <v>140</v>
      </c>
      <c r="BW826">
        <v>0</v>
      </c>
      <c r="BX826">
        <v>0</v>
      </c>
      <c r="BY826">
        <v>0</v>
      </c>
      <c r="BZ826">
        <v>0</v>
      </c>
      <c r="CA826" t="s">
        <v>83</v>
      </c>
      <c r="CB826" t="s">
        <v>83</v>
      </c>
      <c r="CC826" t="s">
        <v>83</v>
      </c>
      <c r="CD826">
        <v>0</v>
      </c>
      <c r="CE826">
        <v>6</v>
      </c>
      <c r="CF826">
        <v>2006</v>
      </c>
      <c r="CG826" t="str">
        <f t="shared" si="90"/>
        <v>6/2006</v>
      </c>
      <c r="CH826" t="s">
        <v>158</v>
      </c>
      <c r="CI826" t="s">
        <v>159</v>
      </c>
      <c r="CJ826" s="1">
        <v>232600</v>
      </c>
    </row>
    <row r="827" spans="1:88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 t="str">
        <f t="shared" si="86"/>
        <v>2000's</v>
      </c>
      <c r="V827">
        <v>2008</v>
      </c>
      <c r="W827">
        <f t="shared" si="84"/>
        <v>1</v>
      </c>
      <c r="X827" t="str">
        <f t="shared" si="85"/>
        <v>Y</v>
      </c>
      <c r="Y827" t="str">
        <f t="shared" si="87"/>
        <v>Y</v>
      </c>
      <c r="Z827" t="str">
        <f t="shared" si="88"/>
        <v>Y</v>
      </c>
      <c r="AA827" t="str">
        <f t="shared" si="89"/>
        <v>Y</v>
      </c>
      <c r="AB827" t="s">
        <v>152</v>
      </c>
      <c r="AC827" t="s">
        <v>94</v>
      </c>
      <c r="AD827" t="s">
        <v>180</v>
      </c>
      <c r="AE827" t="s">
        <v>181</v>
      </c>
      <c r="AF827" t="s">
        <v>96</v>
      </c>
      <c r="AG827">
        <v>816</v>
      </c>
      <c r="AH827" t="s">
        <v>104</v>
      </c>
      <c r="AI827" t="s">
        <v>98</v>
      </c>
      <c r="AJ827" t="s">
        <v>99</v>
      </c>
      <c r="AK827" t="s">
        <v>104</v>
      </c>
      <c r="AL827" t="s">
        <v>98</v>
      </c>
      <c r="AM827" t="s">
        <v>130</v>
      </c>
      <c r="AN827" t="s">
        <v>101</v>
      </c>
      <c r="AO827">
        <v>1636</v>
      </c>
      <c r="AP827" t="s">
        <v>102</v>
      </c>
      <c r="AQ827">
        <v>0</v>
      </c>
      <c r="AR827">
        <v>442</v>
      </c>
      <c r="AS827">
        <v>2078</v>
      </c>
      <c r="AT827" t="s">
        <v>103</v>
      </c>
      <c r="AU827" t="s">
        <v>104</v>
      </c>
      <c r="AV827" t="s">
        <v>105</v>
      </c>
      <c r="AW827" t="s">
        <v>106</v>
      </c>
      <c r="AX827">
        <v>2084</v>
      </c>
      <c r="AY827">
        <v>0</v>
      </c>
      <c r="AZ827">
        <v>0</v>
      </c>
      <c r="BA827">
        <v>2084</v>
      </c>
      <c r="BB827">
        <v>1</v>
      </c>
      <c r="BC827">
        <v>0</v>
      </c>
      <c r="BD827">
        <v>2</v>
      </c>
      <c r="BE827">
        <v>0</v>
      </c>
      <c r="BF827">
        <v>2</v>
      </c>
      <c r="BG827">
        <v>1</v>
      </c>
      <c r="BH827" t="s">
        <v>104</v>
      </c>
      <c r="BI827">
        <v>7</v>
      </c>
      <c r="BJ827" t="s">
        <v>107</v>
      </c>
      <c r="BK827">
        <v>1</v>
      </c>
      <c r="BL827" t="s">
        <v>97</v>
      </c>
      <c r="BM827" t="s">
        <v>108</v>
      </c>
      <c r="BN827">
        <v>2007</v>
      </c>
      <c r="BO827" t="s">
        <v>157</v>
      </c>
      <c r="BP827">
        <v>3</v>
      </c>
      <c r="BQ827">
        <v>1220</v>
      </c>
      <c r="BR827" t="s">
        <v>98</v>
      </c>
      <c r="BS827" t="s">
        <v>98</v>
      </c>
      <c r="BT827" t="s">
        <v>105</v>
      </c>
      <c r="BU827">
        <v>188</v>
      </c>
      <c r="BV827">
        <v>45</v>
      </c>
      <c r="BW827">
        <v>0</v>
      </c>
      <c r="BX827">
        <v>0</v>
      </c>
      <c r="BY827">
        <v>0</v>
      </c>
      <c r="BZ827">
        <v>0</v>
      </c>
      <c r="CA827" t="s">
        <v>83</v>
      </c>
      <c r="CB827" t="s">
        <v>83</v>
      </c>
      <c r="CC827" t="s">
        <v>83</v>
      </c>
      <c r="CD827">
        <v>0</v>
      </c>
      <c r="CE827">
        <v>6</v>
      </c>
      <c r="CF827">
        <v>2008</v>
      </c>
      <c r="CG827" t="str">
        <f t="shared" si="90"/>
        <v>6/2008</v>
      </c>
      <c r="CH827" t="s">
        <v>158</v>
      </c>
      <c r="CI827" t="s">
        <v>159</v>
      </c>
      <c r="CJ827" s="1">
        <v>385000</v>
      </c>
    </row>
    <row r="828" spans="1:88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 t="str">
        <f t="shared" si="86"/>
        <v>20's</v>
      </c>
      <c r="V828">
        <v>1950</v>
      </c>
      <c r="W828">
        <f t="shared" si="84"/>
        <v>26</v>
      </c>
      <c r="X828" t="str">
        <f t="shared" si="85"/>
        <v>Y</v>
      </c>
      <c r="Y828" t="str">
        <f t="shared" si="87"/>
        <v>N</v>
      </c>
      <c r="Z828" t="str">
        <f t="shared" si="88"/>
        <v>N</v>
      </c>
      <c r="AA828" t="str">
        <f t="shared" si="89"/>
        <v>N</v>
      </c>
      <c r="AB828" t="s">
        <v>93</v>
      </c>
      <c r="AC828" t="s">
        <v>94</v>
      </c>
      <c r="AD828" t="s">
        <v>116</v>
      </c>
      <c r="AE828" t="s">
        <v>116</v>
      </c>
      <c r="AF828" t="s">
        <v>117</v>
      </c>
      <c r="AG828">
        <v>0</v>
      </c>
      <c r="AH828" t="s">
        <v>98</v>
      </c>
      <c r="AI828" t="s">
        <v>98</v>
      </c>
      <c r="AJ828" t="s">
        <v>126</v>
      </c>
      <c r="AK828" t="s">
        <v>98</v>
      </c>
      <c r="AL828" t="s">
        <v>98</v>
      </c>
      <c r="AM828" t="s">
        <v>100</v>
      </c>
      <c r="AN828" t="s">
        <v>119</v>
      </c>
      <c r="AO828">
        <v>784</v>
      </c>
      <c r="AP828" t="s">
        <v>102</v>
      </c>
      <c r="AQ828">
        <v>0</v>
      </c>
      <c r="AR828">
        <v>0</v>
      </c>
      <c r="AS828">
        <v>784</v>
      </c>
      <c r="AT828" t="s">
        <v>103</v>
      </c>
      <c r="AU828" t="s">
        <v>97</v>
      </c>
      <c r="AV828" t="s">
        <v>105</v>
      </c>
      <c r="AW828" t="s">
        <v>106</v>
      </c>
      <c r="AX828">
        <v>784</v>
      </c>
      <c r="AY828">
        <v>0</v>
      </c>
      <c r="AZ828">
        <v>0</v>
      </c>
      <c r="BA828">
        <v>784</v>
      </c>
      <c r="BB828">
        <v>1</v>
      </c>
      <c r="BC828">
        <v>0</v>
      </c>
      <c r="BD828">
        <v>1</v>
      </c>
      <c r="BE828">
        <v>0</v>
      </c>
      <c r="BF828">
        <v>2</v>
      </c>
      <c r="BG828">
        <v>1</v>
      </c>
      <c r="BH828" t="s">
        <v>97</v>
      </c>
      <c r="BI828">
        <v>5</v>
      </c>
      <c r="BJ828" t="s">
        <v>107</v>
      </c>
      <c r="BK828">
        <v>0</v>
      </c>
      <c r="BL828" t="s">
        <v>83</v>
      </c>
      <c r="BM828" t="s">
        <v>83</v>
      </c>
      <c r="BN828" t="s">
        <v>83</v>
      </c>
      <c r="BO828" t="s">
        <v>83</v>
      </c>
      <c r="BP828">
        <v>0</v>
      </c>
      <c r="BQ828">
        <v>0</v>
      </c>
      <c r="BR828" t="s">
        <v>83</v>
      </c>
      <c r="BS828" t="s">
        <v>83</v>
      </c>
      <c r="BT828" t="s">
        <v>105</v>
      </c>
      <c r="BU828">
        <v>0</v>
      </c>
      <c r="BV828">
        <v>0</v>
      </c>
      <c r="BW828">
        <v>116</v>
      </c>
      <c r="BX828">
        <v>0</v>
      </c>
      <c r="BY828">
        <v>0</v>
      </c>
      <c r="BZ828">
        <v>0</v>
      </c>
      <c r="CA828" t="s">
        <v>83</v>
      </c>
      <c r="CB828" t="s">
        <v>83</v>
      </c>
      <c r="CC828" t="s">
        <v>83</v>
      </c>
      <c r="CD828">
        <v>0</v>
      </c>
      <c r="CE828">
        <v>5</v>
      </c>
      <c r="CF828">
        <v>2008</v>
      </c>
      <c r="CG828" t="str">
        <f t="shared" si="90"/>
        <v>5/2008</v>
      </c>
      <c r="CH828" t="s">
        <v>110</v>
      </c>
      <c r="CI828" t="s">
        <v>111</v>
      </c>
      <c r="CJ828" s="1">
        <v>109500</v>
      </c>
    </row>
    <row r="829" spans="1:88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 t="str">
        <f t="shared" si="86"/>
        <v>2000's</v>
      </c>
      <c r="V829">
        <v>2001</v>
      </c>
      <c r="W829">
        <f t="shared" si="84"/>
        <v>0</v>
      </c>
      <c r="X829" t="str">
        <f t="shared" si="85"/>
        <v>N</v>
      </c>
      <c r="Y829" t="str">
        <f t="shared" si="87"/>
        <v>N</v>
      </c>
      <c r="Z829" t="str">
        <f t="shared" si="88"/>
        <v>Y</v>
      </c>
      <c r="AA829" t="str">
        <f t="shared" si="89"/>
        <v>Y</v>
      </c>
      <c r="AB829" t="s">
        <v>93</v>
      </c>
      <c r="AC829" t="s">
        <v>94</v>
      </c>
      <c r="AD829" t="s">
        <v>95</v>
      </c>
      <c r="AE829" t="s">
        <v>95</v>
      </c>
      <c r="AF829" t="s">
        <v>117</v>
      </c>
      <c r="AG829">
        <v>0</v>
      </c>
      <c r="AH829" t="s">
        <v>97</v>
      </c>
      <c r="AI829" t="s">
        <v>98</v>
      </c>
      <c r="AJ829" t="s">
        <v>99</v>
      </c>
      <c r="AK829" t="s">
        <v>97</v>
      </c>
      <c r="AL829" t="s">
        <v>98</v>
      </c>
      <c r="AM829" t="s">
        <v>100</v>
      </c>
      <c r="AN829" t="s">
        <v>101</v>
      </c>
      <c r="AO829">
        <v>20</v>
      </c>
      <c r="AP829" t="s">
        <v>102</v>
      </c>
      <c r="AQ829">
        <v>0</v>
      </c>
      <c r="AR829">
        <v>1434</v>
      </c>
      <c r="AS829">
        <v>1454</v>
      </c>
      <c r="AT829" t="s">
        <v>103</v>
      </c>
      <c r="AU829" t="s">
        <v>104</v>
      </c>
      <c r="AV829" t="s">
        <v>105</v>
      </c>
      <c r="AW829" t="s">
        <v>106</v>
      </c>
      <c r="AX829">
        <v>1434</v>
      </c>
      <c r="AY829">
        <v>0</v>
      </c>
      <c r="AZ829">
        <v>0</v>
      </c>
      <c r="BA829">
        <v>1434</v>
      </c>
      <c r="BB829">
        <v>0</v>
      </c>
      <c r="BC829">
        <v>0</v>
      </c>
      <c r="BD829">
        <v>2</v>
      </c>
      <c r="BE829">
        <v>0</v>
      </c>
      <c r="BF829">
        <v>3</v>
      </c>
      <c r="BG829">
        <v>1</v>
      </c>
      <c r="BH829" t="s">
        <v>97</v>
      </c>
      <c r="BI829">
        <v>6</v>
      </c>
      <c r="BJ829" t="s">
        <v>107</v>
      </c>
      <c r="BK829">
        <v>1</v>
      </c>
      <c r="BL829" t="s">
        <v>98</v>
      </c>
      <c r="BM829" t="s">
        <v>108</v>
      </c>
      <c r="BN829">
        <v>2001</v>
      </c>
      <c r="BO829" t="s">
        <v>109</v>
      </c>
      <c r="BP829">
        <v>2</v>
      </c>
      <c r="BQ829">
        <v>527</v>
      </c>
      <c r="BR829" t="s">
        <v>98</v>
      </c>
      <c r="BS829" t="s">
        <v>98</v>
      </c>
      <c r="BT829" t="s">
        <v>105</v>
      </c>
      <c r="BU829">
        <v>290</v>
      </c>
      <c r="BV829">
        <v>39</v>
      </c>
      <c r="BW829">
        <v>0</v>
      </c>
      <c r="BX829">
        <v>0</v>
      </c>
      <c r="BY829">
        <v>0</v>
      </c>
      <c r="BZ829">
        <v>0</v>
      </c>
      <c r="CA829" t="s">
        <v>83</v>
      </c>
      <c r="CB829" t="s">
        <v>83</v>
      </c>
      <c r="CC829" t="s">
        <v>83</v>
      </c>
      <c r="CD829">
        <v>0</v>
      </c>
      <c r="CE829">
        <v>4</v>
      </c>
      <c r="CF829">
        <v>2009</v>
      </c>
      <c r="CG829" t="str">
        <f t="shared" si="90"/>
        <v>4/2009</v>
      </c>
      <c r="CH829" t="s">
        <v>110</v>
      </c>
      <c r="CI829" t="s">
        <v>111</v>
      </c>
      <c r="CJ829" s="1">
        <v>189000</v>
      </c>
    </row>
    <row r="830" spans="1:88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 t="str">
        <f t="shared" si="86"/>
        <v>60's</v>
      </c>
      <c r="V830">
        <v>1967</v>
      </c>
      <c r="W830">
        <f t="shared" si="84"/>
        <v>0</v>
      </c>
      <c r="X830" t="str">
        <f t="shared" si="85"/>
        <v>N</v>
      </c>
      <c r="Y830" t="str">
        <f t="shared" si="87"/>
        <v>N</v>
      </c>
      <c r="Z830" t="str">
        <f t="shared" si="88"/>
        <v>N</v>
      </c>
      <c r="AA830" t="str">
        <f t="shared" si="89"/>
        <v>N</v>
      </c>
      <c r="AB830" t="s">
        <v>214</v>
      </c>
      <c r="AC830" t="s">
        <v>242</v>
      </c>
      <c r="AD830" t="s">
        <v>161</v>
      </c>
      <c r="AE830" t="s">
        <v>161</v>
      </c>
      <c r="AF830" t="s">
        <v>117</v>
      </c>
      <c r="AG830">
        <v>0</v>
      </c>
      <c r="AH830" t="s">
        <v>98</v>
      </c>
      <c r="AI830" t="s">
        <v>98</v>
      </c>
      <c r="AJ830" t="s">
        <v>99</v>
      </c>
      <c r="AK830" t="s">
        <v>98</v>
      </c>
      <c r="AL830" t="s">
        <v>97</v>
      </c>
      <c r="AM830" t="s">
        <v>97</v>
      </c>
      <c r="AN830" t="s">
        <v>172</v>
      </c>
      <c r="AO830">
        <v>249</v>
      </c>
      <c r="AP830" t="s">
        <v>119</v>
      </c>
      <c r="AQ830">
        <v>764</v>
      </c>
      <c r="AR830">
        <v>0</v>
      </c>
      <c r="AS830">
        <v>1013</v>
      </c>
      <c r="AT830" t="s">
        <v>103</v>
      </c>
      <c r="AU830" t="s">
        <v>98</v>
      </c>
      <c r="AV830" t="s">
        <v>105</v>
      </c>
      <c r="AW830" t="s">
        <v>106</v>
      </c>
      <c r="AX830">
        <v>1160</v>
      </c>
      <c r="AY830">
        <v>966</v>
      </c>
      <c r="AZ830">
        <v>0</v>
      </c>
      <c r="BA830">
        <v>2126</v>
      </c>
      <c r="BB830">
        <v>0</v>
      </c>
      <c r="BC830">
        <v>1</v>
      </c>
      <c r="BD830">
        <v>2</v>
      </c>
      <c r="BE830">
        <v>1</v>
      </c>
      <c r="BF830">
        <v>3</v>
      </c>
      <c r="BG830">
        <v>1</v>
      </c>
      <c r="BH830" t="s">
        <v>98</v>
      </c>
      <c r="BI830">
        <v>7</v>
      </c>
      <c r="BJ830" t="s">
        <v>224</v>
      </c>
      <c r="BK830">
        <v>0</v>
      </c>
      <c r="BL830" t="s">
        <v>83</v>
      </c>
      <c r="BM830" t="s">
        <v>108</v>
      </c>
      <c r="BN830">
        <v>1967</v>
      </c>
      <c r="BO830" t="s">
        <v>157</v>
      </c>
      <c r="BP830">
        <v>2</v>
      </c>
      <c r="BQ830">
        <v>538</v>
      </c>
      <c r="BR830" t="s">
        <v>98</v>
      </c>
      <c r="BS830" t="s">
        <v>98</v>
      </c>
      <c r="BT830" t="s">
        <v>105</v>
      </c>
      <c r="BU830">
        <v>486</v>
      </c>
      <c r="BV830">
        <v>0</v>
      </c>
      <c r="BW830">
        <v>0</v>
      </c>
      <c r="BX830">
        <v>0</v>
      </c>
      <c r="BY830">
        <v>225</v>
      </c>
      <c r="BZ830">
        <v>0</v>
      </c>
      <c r="CA830" t="s">
        <v>83</v>
      </c>
      <c r="CB830" t="s">
        <v>83</v>
      </c>
      <c r="CC830" t="s">
        <v>83</v>
      </c>
      <c r="CD830">
        <v>0</v>
      </c>
      <c r="CE830">
        <v>6</v>
      </c>
      <c r="CF830">
        <v>2009</v>
      </c>
      <c r="CG830" t="str">
        <f t="shared" si="90"/>
        <v>6/2009</v>
      </c>
      <c r="CH830" t="s">
        <v>110</v>
      </c>
      <c r="CI830" t="s">
        <v>128</v>
      </c>
      <c r="CJ830" s="1">
        <v>185000</v>
      </c>
    </row>
    <row r="831" spans="1:88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 t="str">
        <f t="shared" si="86"/>
        <v>2000's</v>
      </c>
      <c r="V831">
        <v>2005</v>
      </c>
      <c r="W831">
        <f t="shared" si="84"/>
        <v>0</v>
      </c>
      <c r="X831" t="str">
        <f t="shared" si="85"/>
        <v>N</v>
      </c>
      <c r="Y831" t="str">
        <f t="shared" si="87"/>
        <v>Y</v>
      </c>
      <c r="Z831" t="str">
        <f t="shared" si="88"/>
        <v>Y</v>
      </c>
      <c r="AA831" t="str">
        <f t="shared" si="89"/>
        <v>Y</v>
      </c>
      <c r="AB831" t="s">
        <v>93</v>
      </c>
      <c r="AC831" t="s">
        <v>94</v>
      </c>
      <c r="AD831" t="s">
        <v>116</v>
      </c>
      <c r="AE831" t="s">
        <v>116</v>
      </c>
      <c r="AF831" t="s">
        <v>117</v>
      </c>
      <c r="AG831">
        <v>0</v>
      </c>
      <c r="AH831" t="s">
        <v>97</v>
      </c>
      <c r="AI831" t="s">
        <v>98</v>
      </c>
      <c r="AJ831" t="s">
        <v>99</v>
      </c>
      <c r="AK831" t="s">
        <v>97</v>
      </c>
      <c r="AL831" t="s">
        <v>98</v>
      </c>
      <c r="AM831" t="s">
        <v>100</v>
      </c>
      <c r="AN831" t="s">
        <v>102</v>
      </c>
      <c r="AO831">
        <v>0</v>
      </c>
      <c r="AP831" t="s">
        <v>102</v>
      </c>
      <c r="AQ831">
        <v>0</v>
      </c>
      <c r="AR831">
        <v>600</v>
      </c>
      <c r="AS831">
        <v>600</v>
      </c>
      <c r="AT831" t="s">
        <v>103</v>
      </c>
      <c r="AU831" t="s">
        <v>104</v>
      </c>
      <c r="AV831" t="s">
        <v>105</v>
      </c>
      <c r="AW831" t="s">
        <v>106</v>
      </c>
      <c r="AX831">
        <v>520</v>
      </c>
      <c r="AY831">
        <v>623</v>
      </c>
      <c r="AZ831">
        <v>80</v>
      </c>
      <c r="BA831">
        <v>1223</v>
      </c>
      <c r="BB831">
        <v>0</v>
      </c>
      <c r="BC831">
        <v>0</v>
      </c>
      <c r="BD831">
        <v>2</v>
      </c>
      <c r="BE831">
        <v>1</v>
      </c>
      <c r="BF831">
        <v>2</v>
      </c>
      <c r="BG831">
        <v>1</v>
      </c>
      <c r="BH831" t="s">
        <v>97</v>
      </c>
      <c r="BI831">
        <v>4</v>
      </c>
      <c r="BJ831" t="s">
        <v>107</v>
      </c>
      <c r="BK831">
        <v>0</v>
      </c>
      <c r="BL831" t="s">
        <v>83</v>
      </c>
      <c r="BM831" t="s">
        <v>127</v>
      </c>
      <c r="BN831">
        <v>2005</v>
      </c>
      <c r="BO831" t="s">
        <v>109</v>
      </c>
      <c r="BP831">
        <v>2</v>
      </c>
      <c r="BQ831">
        <v>480</v>
      </c>
      <c r="BR831" t="s">
        <v>98</v>
      </c>
      <c r="BS831" t="s">
        <v>98</v>
      </c>
      <c r="BT831" t="s">
        <v>105</v>
      </c>
      <c r="BU831">
        <v>0</v>
      </c>
      <c r="BV831">
        <v>166</v>
      </c>
      <c r="BW831">
        <v>0</v>
      </c>
      <c r="BX831">
        <v>0</v>
      </c>
      <c r="BY831">
        <v>0</v>
      </c>
      <c r="BZ831">
        <v>0</v>
      </c>
      <c r="CA831" t="s">
        <v>83</v>
      </c>
      <c r="CB831" t="s">
        <v>83</v>
      </c>
      <c r="CC831" t="s">
        <v>83</v>
      </c>
      <c r="CD831">
        <v>0</v>
      </c>
      <c r="CE831">
        <v>7</v>
      </c>
      <c r="CF831">
        <v>2006</v>
      </c>
      <c r="CG831" t="str">
        <f t="shared" si="90"/>
        <v>7/2006</v>
      </c>
      <c r="CH831" t="s">
        <v>110</v>
      </c>
      <c r="CI831" t="s">
        <v>111</v>
      </c>
      <c r="CJ831" s="1">
        <v>147400</v>
      </c>
    </row>
    <row r="832" spans="1:88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 t="str">
        <f t="shared" si="86"/>
        <v>50's</v>
      </c>
      <c r="V832">
        <v>1957</v>
      </c>
      <c r="W832">
        <f t="shared" si="84"/>
        <v>0</v>
      </c>
      <c r="X832" t="str">
        <f t="shared" si="85"/>
        <v>N</v>
      </c>
      <c r="Y832" t="str">
        <f t="shared" si="87"/>
        <v>N</v>
      </c>
      <c r="Z832" t="str">
        <f t="shared" si="88"/>
        <v>N</v>
      </c>
      <c r="AA832" t="str">
        <f t="shared" si="89"/>
        <v>N</v>
      </c>
      <c r="AB832" t="s">
        <v>93</v>
      </c>
      <c r="AC832" t="s">
        <v>94</v>
      </c>
      <c r="AD832" t="s">
        <v>140</v>
      </c>
      <c r="AE832" t="s">
        <v>140</v>
      </c>
      <c r="AF832" t="s">
        <v>96</v>
      </c>
      <c r="AG832">
        <v>387</v>
      </c>
      <c r="AH832" t="s">
        <v>98</v>
      </c>
      <c r="AI832" t="s">
        <v>98</v>
      </c>
      <c r="AJ832" t="s">
        <v>118</v>
      </c>
      <c r="AK832" t="s">
        <v>98</v>
      </c>
      <c r="AL832" t="s">
        <v>98</v>
      </c>
      <c r="AM832" t="s">
        <v>100</v>
      </c>
      <c r="AN832" t="s">
        <v>153</v>
      </c>
      <c r="AO832">
        <v>1040</v>
      </c>
      <c r="AP832" t="s">
        <v>102</v>
      </c>
      <c r="AQ832">
        <v>0</v>
      </c>
      <c r="AR832">
        <v>352</v>
      </c>
      <c r="AS832">
        <v>1392</v>
      </c>
      <c r="AT832" t="s">
        <v>103</v>
      </c>
      <c r="AU832" t="s">
        <v>98</v>
      </c>
      <c r="AV832" t="s">
        <v>105</v>
      </c>
      <c r="AW832" t="s">
        <v>164</v>
      </c>
      <c r="AX832">
        <v>1392</v>
      </c>
      <c r="AY832">
        <v>0</v>
      </c>
      <c r="AZ832">
        <v>0</v>
      </c>
      <c r="BA832">
        <v>1392</v>
      </c>
      <c r="BB832">
        <v>1</v>
      </c>
      <c r="BC832">
        <v>0</v>
      </c>
      <c r="BD832">
        <v>1</v>
      </c>
      <c r="BE832">
        <v>1</v>
      </c>
      <c r="BF832">
        <v>3</v>
      </c>
      <c r="BG832">
        <v>1</v>
      </c>
      <c r="BH832" t="s">
        <v>98</v>
      </c>
      <c r="BI832">
        <v>6</v>
      </c>
      <c r="BJ832" t="s">
        <v>107</v>
      </c>
      <c r="BK832">
        <v>2</v>
      </c>
      <c r="BL832" t="s">
        <v>97</v>
      </c>
      <c r="BM832" t="s">
        <v>108</v>
      </c>
      <c r="BN832">
        <v>1957</v>
      </c>
      <c r="BO832" t="s">
        <v>109</v>
      </c>
      <c r="BP832">
        <v>2</v>
      </c>
      <c r="BQ832">
        <v>458</v>
      </c>
      <c r="BR832" t="s">
        <v>98</v>
      </c>
      <c r="BS832" t="s">
        <v>98</v>
      </c>
      <c r="BT832" t="s">
        <v>105</v>
      </c>
      <c r="BU832">
        <v>0</v>
      </c>
      <c r="BV832">
        <v>0</v>
      </c>
      <c r="BW832">
        <v>0</v>
      </c>
      <c r="BX832">
        <v>0</v>
      </c>
      <c r="BY832">
        <v>192</v>
      </c>
      <c r="BZ832">
        <v>0</v>
      </c>
      <c r="CA832" t="s">
        <v>83</v>
      </c>
      <c r="CB832" t="s">
        <v>83</v>
      </c>
      <c r="CC832" t="s">
        <v>83</v>
      </c>
      <c r="CD832">
        <v>0</v>
      </c>
      <c r="CE832">
        <v>6</v>
      </c>
      <c r="CF832">
        <v>2008</v>
      </c>
      <c r="CG832" t="str">
        <f t="shared" si="90"/>
        <v>6/2008</v>
      </c>
      <c r="CH832" t="s">
        <v>110</v>
      </c>
      <c r="CI832" t="s">
        <v>111</v>
      </c>
      <c r="CJ832" s="1">
        <v>166000</v>
      </c>
    </row>
    <row r="833" spans="1:88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 t="str">
        <f t="shared" si="86"/>
        <v>2000's</v>
      </c>
      <c r="V833">
        <v>2005</v>
      </c>
      <c r="W833">
        <f t="shared" si="84"/>
        <v>0</v>
      </c>
      <c r="X833" t="str">
        <f t="shared" si="85"/>
        <v>N</v>
      </c>
      <c r="Y833" t="str">
        <f t="shared" si="87"/>
        <v>Y</v>
      </c>
      <c r="Z833" t="str">
        <f t="shared" si="88"/>
        <v>Y</v>
      </c>
      <c r="AA833" t="str">
        <f t="shared" si="89"/>
        <v>Y</v>
      </c>
      <c r="AB833" t="s">
        <v>93</v>
      </c>
      <c r="AC833" t="s">
        <v>94</v>
      </c>
      <c r="AD833" t="s">
        <v>116</v>
      </c>
      <c r="AE833" t="s">
        <v>116</v>
      </c>
      <c r="AF833" t="s">
        <v>117</v>
      </c>
      <c r="AG833">
        <v>0</v>
      </c>
      <c r="AH833" t="s">
        <v>98</v>
      </c>
      <c r="AI833" t="s">
        <v>98</v>
      </c>
      <c r="AJ833" t="s">
        <v>99</v>
      </c>
      <c r="AK833" t="s">
        <v>97</v>
      </c>
      <c r="AL833" t="s">
        <v>98</v>
      </c>
      <c r="AM833" t="s">
        <v>100</v>
      </c>
      <c r="AN833" t="s">
        <v>102</v>
      </c>
      <c r="AO833">
        <v>0</v>
      </c>
      <c r="AP833" t="s">
        <v>102</v>
      </c>
      <c r="AQ833">
        <v>0</v>
      </c>
      <c r="AR833">
        <v>600</v>
      </c>
      <c r="AS833">
        <v>600</v>
      </c>
      <c r="AT833" t="s">
        <v>103</v>
      </c>
      <c r="AU833" t="s">
        <v>104</v>
      </c>
      <c r="AV833" t="s">
        <v>105</v>
      </c>
      <c r="AW833" t="s">
        <v>106</v>
      </c>
      <c r="AX833">
        <v>520</v>
      </c>
      <c r="AY833">
        <v>600</v>
      </c>
      <c r="AZ833">
        <v>80</v>
      </c>
      <c r="BA833">
        <v>1200</v>
      </c>
      <c r="BB833">
        <v>0</v>
      </c>
      <c r="BC833">
        <v>0</v>
      </c>
      <c r="BD833">
        <v>2</v>
      </c>
      <c r="BE833">
        <v>1</v>
      </c>
      <c r="BF833">
        <v>2</v>
      </c>
      <c r="BG833">
        <v>1</v>
      </c>
      <c r="BH833" t="s">
        <v>97</v>
      </c>
      <c r="BI833">
        <v>4</v>
      </c>
      <c r="BJ833" t="s">
        <v>107</v>
      </c>
      <c r="BK833">
        <v>0</v>
      </c>
      <c r="BL833" t="s">
        <v>83</v>
      </c>
      <c r="BM833" t="s">
        <v>127</v>
      </c>
      <c r="BN833">
        <v>2005</v>
      </c>
      <c r="BO833" t="s">
        <v>109</v>
      </c>
      <c r="BP833">
        <v>2</v>
      </c>
      <c r="BQ833">
        <v>480</v>
      </c>
      <c r="BR833" t="s">
        <v>98</v>
      </c>
      <c r="BS833" t="s">
        <v>98</v>
      </c>
      <c r="BT833" t="s">
        <v>105</v>
      </c>
      <c r="BU833">
        <v>0</v>
      </c>
      <c r="BV833">
        <v>166</v>
      </c>
      <c r="BW833">
        <v>0</v>
      </c>
      <c r="BX833">
        <v>0</v>
      </c>
      <c r="BY833">
        <v>0</v>
      </c>
      <c r="BZ833">
        <v>0</v>
      </c>
      <c r="CA833" t="s">
        <v>83</v>
      </c>
      <c r="CB833" t="s">
        <v>83</v>
      </c>
      <c r="CC833" t="s">
        <v>83</v>
      </c>
      <c r="CD833">
        <v>0</v>
      </c>
      <c r="CE833">
        <v>6</v>
      </c>
      <c r="CF833">
        <v>2006</v>
      </c>
      <c r="CG833" t="str">
        <f t="shared" si="90"/>
        <v>6/2006</v>
      </c>
      <c r="CH833" t="s">
        <v>110</v>
      </c>
      <c r="CI833" t="s">
        <v>111</v>
      </c>
      <c r="CJ833" s="1">
        <v>151000</v>
      </c>
    </row>
    <row r="834" spans="1:88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 t="str">
        <f t="shared" si="86"/>
        <v>2000's</v>
      </c>
      <c r="V834">
        <v>2003</v>
      </c>
      <c r="W834">
        <f t="shared" ref="W834:W897" si="91">V834-T834</f>
        <v>0</v>
      </c>
      <c r="X834" t="str">
        <f t="shared" ref="X834:X897" si="92">IF($W834&gt;0, "Y", "N")</f>
        <v>N</v>
      </c>
      <c r="Y834" t="str">
        <f t="shared" si="87"/>
        <v>N</v>
      </c>
      <c r="Z834" t="str">
        <f t="shared" si="88"/>
        <v>Y</v>
      </c>
      <c r="AA834" t="str">
        <f t="shared" si="89"/>
        <v>Y</v>
      </c>
      <c r="AB834" t="s">
        <v>93</v>
      </c>
      <c r="AC834" t="s">
        <v>94</v>
      </c>
      <c r="AD834" t="s">
        <v>95</v>
      </c>
      <c r="AE834" t="s">
        <v>95</v>
      </c>
      <c r="AF834" t="s">
        <v>96</v>
      </c>
      <c r="AG834">
        <v>223</v>
      </c>
      <c r="AH834" t="s">
        <v>97</v>
      </c>
      <c r="AI834" t="s">
        <v>98</v>
      </c>
      <c r="AJ834" t="s">
        <v>99</v>
      </c>
      <c r="AK834" t="s">
        <v>97</v>
      </c>
      <c r="AL834" t="s">
        <v>98</v>
      </c>
      <c r="AM834" t="s">
        <v>100</v>
      </c>
      <c r="AN834" t="s">
        <v>101</v>
      </c>
      <c r="AO834">
        <v>483</v>
      </c>
      <c r="AP834" t="s">
        <v>102</v>
      </c>
      <c r="AQ834">
        <v>0</v>
      </c>
      <c r="AR834">
        <v>458</v>
      </c>
      <c r="AS834">
        <v>941</v>
      </c>
      <c r="AT834" t="s">
        <v>103</v>
      </c>
      <c r="AU834" t="s">
        <v>104</v>
      </c>
      <c r="AV834" t="s">
        <v>105</v>
      </c>
      <c r="AW834" t="s">
        <v>106</v>
      </c>
      <c r="AX834">
        <v>941</v>
      </c>
      <c r="AY834">
        <v>888</v>
      </c>
      <c r="AZ834">
        <v>0</v>
      </c>
      <c r="BA834">
        <v>1829</v>
      </c>
      <c r="BB834">
        <v>1</v>
      </c>
      <c r="BC834">
        <v>0</v>
      </c>
      <c r="BD834">
        <v>2</v>
      </c>
      <c r="BE834">
        <v>1</v>
      </c>
      <c r="BF834">
        <v>3</v>
      </c>
      <c r="BG834">
        <v>1</v>
      </c>
      <c r="BH834" t="s">
        <v>97</v>
      </c>
      <c r="BI834">
        <v>7</v>
      </c>
      <c r="BJ834" t="s">
        <v>107</v>
      </c>
      <c r="BK834">
        <v>1</v>
      </c>
      <c r="BL834" t="s">
        <v>98</v>
      </c>
      <c r="BM834" t="s">
        <v>108</v>
      </c>
      <c r="BN834">
        <v>2003</v>
      </c>
      <c r="BO834" t="s">
        <v>109</v>
      </c>
      <c r="BP834">
        <v>2</v>
      </c>
      <c r="BQ834">
        <v>613</v>
      </c>
      <c r="BR834" t="s">
        <v>98</v>
      </c>
      <c r="BS834" t="s">
        <v>98</v>
      </c>
      <c r="BT834" t="s">
        <v>105</v>
      </c>
      <c r="BU834">
        <v>192</v>
      </c>
      <c r="BV834">
        <v>39</v>
      </c>
      <c r="BW834">
        <v>0</v>
      </c>
      <c r="BX834">
        <v>0</v>
      </c>
      <c r="BY834">
        <v>0</v>
      </c>
      <c r="BZ834">
        <v>0</v>
      </c>
      <c r="CA834" t="s">
        <v>83</v>
      </c>
      <c r="CB834" t="s">
        <v>83</v>
      </c>
      <c r="CC834" t="s">
        <v>83</v>
      </c>
      <c r="CD834">
        <v>0</v>
      </c>
      <c r="CE834">
        <v>1</v>
      </c>
      <c r="CF834">
        <v>2010</v>
      </c>
      <c r="CG834" t="str">
        <f t="shared" si="90"/>
        <v>1/2010</v>
      </c>
      <c r="CH834" t="s">
        <v>110</v>
      </c>
      <c r="CI834" t="s">
        <v>111</v>
      </c>
      <c r="CJ834" s="1">
        <v>237000</v>
      </c>
    </row>
    <row r="835" spans="1:88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 t="str">
        <f t="shared" ref="U835:U898" si="93">IF($T835&gt;=2010, "2010's", IF($T835&gt;=2000, "2000's", IF($T835&gt;=1990, "90's", IF($T835&gt;=1980, "80's", IF($T835&gt;=1970, "70's", IF($T835&gt;=1960, "60's", IF($T835&gt;=1950, "50's", IF($T835&gt;=1940, "40's", IF($T835&gt;=1930, "30's", IF($T835&gt;=1920, "20's", IF($T835&gt;1910, "10's", IF($T835&gt;=1900, "1900's", IF($T835&gt;=1890, "1890's", IF($T835&gt;=1880, "1880's", "1870's"))))))))))))))</f>
        <v>60's</v>
      </c>
      <c r="V835">
        <v>1964</v>
      </c>
      <c r="W835">
        <f t="shared" si="91"/>
        <v>0</v>
      </c>
      <c r="X835" t="str">
        <f t="shared" si="92"/>
        <v>N</v>
      </c>
      <c r="Y835" t="str">
        <f t="shared" ref="Y835:Y898" si="94">IF($V835&gt;2004, "Y", "N")</f>
        <v>N</v>
      </c>
      <c r="Z835" t="str">
        <f t="shared" ref="Z835:Z898" si="95">IF($V835&gt;1999, "Y", "N")</f>
        <v>N</v>
      </c>
      <c r="AA835" t="str">
        <f t="shared" ref="AA835:AA898" si="96">IF($V835&gt;1994, "Y", "N")</f>
        <v>N</v>
      </c>
      <c r="AB835" t="s">
        <v>93</v>
      </c>
      <c r="AC835" t="s">
        <v>94</v>
      </c>
      <c r="AD835" t="s">
        <v>140</v>
      </c>
      <c r="AE835" t="s">
        <v>161</v>
      </c>
      <c r="AF835" t="s">
        <v>96</v>
      </c>
      <c r="AG835">
        <v>180</v>
      </c>
      <c r="AH835" t="s">
        <v>98</v>
      </c>
      <c r="AI835" t="s">
        <v>98</v>
      </c>
      <c r="AJ835" t="s">
        <v>118</v>
      </c>
      <c r="AK835" t="s">
        <v>98</v>
      </c>
      <c r="AL835" t="s">
        <v>98</v>
      </c>
      <c r="AM835" t="s">
        <v>100</v>
      </c>
      <c r="AN835" t="s">
        <v>153</v>
      </c>
      <c r="AO835">
        <v>196</v>
      </c>
      <c r="AP835" t="s">
        <v>141</v>
      </c>
      <c r="AQ835">
        <v>345</v>
      </c>
      <c r="AR835">
        <v>975</v>
      </c>
      <c r="AS835">
        <v>1516</v>
      </c>
      <c r="AT835" t="s">
        <v>103</v>
      </c>
      <c r="AU835" t="s">
        <v>98</v>
      </c>
      <c r="AV835" t="s">
        <v>105</v>
      </c>
      <c r="AW835" t="s">
        <v>106</v>
      </c>
      <c r="AX835">
        <v>1516</v>
      </c>
      <c r="AY835">
        <v>0</v>
      </c>
      <c r="AZ835">
        <v>0</v>
      </c>
      <c r="BA835">
        <v>1516</v>
      </c>
      <c r="BB835">
        <v>0</v>
      </c>
      <c r="BC835">
        <v>0</v>
      </c>
      <c r="BD835">
        <v>1</v>
      </c>
      <c r="BE835">
        <v>1</v>
      </c>
      <c r="BF835">
        <v>3</v>
      </c>
      <c r="BG835">
        <v>1</v>
      </c>
      <c r="BH835" t="s">
        <v>98</v>
      </c>
      <c r="BI835">
        <v>6</v>
      </c>
      <c r="BJ835" t="s">
        <v>107</v>
      </c>
      <c r="BK835">
        <v>0</v>
      </c>
      <c r="BL835" t="s">
        <v>83</v>
      </c>
      <c r="BM835" t="s">
        <v>108</v>
      </c>
      <c r="BN835">
        <v>1964</v>
      </c>
      <c r="BO835" t="s">
        <v>109</v>
      </c>
      <c r="BP835">
        <v>2</v>
      </c>
      <c r="BQ835">
        <v>472</v>
      </c>
      <c r="BR835" t="s">
        <v>98</v>
      </c>
      <c r="BS835" t="s">
        <v>98</v>
      </c>
      <c r="BT835" t="s">
        <v>105</v>
      </c>
      <c r="BU835">
        <v>0</v>
      </c>
      <c r="BV835">
        <v>0</v>
      </c>
      <c r="BW835">
        <v>0</v>
      </c>
      <c r="BX835">
        <v>0</v>
      </c>
      <c r="BY835">
        <v>152</v>
      </c>
      <c r="BZ835">
        <v>0</v>
      </c>
      <c r="CA835" t="s">
        <v>83</v>
      </c>
      <c r="CB835" t="s">
        <v>83</v>
      </c>
      <c r="CC835" t="s">
        <v>83</v>
      </c>
      <c r="CD835">
        <v>0</v>
      </c>
      <c r="CE835">
        <v>2</v>
      </c>
      <c r="CF835">
        <v>2009</v>
      </c>
      <c r="CG835" t="str">
        <f t="shared" ref="CG835:CG898" si="97">_xlfn.CONCAT(CE835, "/",CF835)</f>
        <v>2/2009</v>
      </c>
      <c r="CH835" t="s">
        <v>110</v>
      </c>
      <c r="CI835" t="s">
        <v>111</v>
      </c>
      <c r="CJ835" s="1">
        <v>167000</v>
      </c>
    </row>
    <row r="836" spans="1:88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 t="str">
        <f t="shared" si="93"/>
        <v>60's</v>
      </c>
      <c r="V836">
        <v>1961</v>
      </c>
      <c r="W836">
        <f t="shared" si="91"/>
        <v>0</v>
      </c>
      <c r="X836" t="str">
        <f t="shared" si="92"/>
        <v>N</v>
      </c>
      <c r="Y836" t="str">
        <f t="shared" si="94"/>
        <v>N</v>
      </c>
      <c r="Z836" t="str">
        <f t="shared" si="95"/>
        <v>N</v>
      </c>
      <c r="AA836" t="str">
        <f t="shared" si="96"/>
        <v>N</v>
      </c>
      <c r="AB836" t="s">
        <v>93</v>
      </c>
      <c r="AC836" t="s">
        <v>94</v>
      </c>
      <c r="AD836" t="s">
        <v>95</v>
      </c>
      <c r="AE836" t="s">
        <v>95</v>
      </c>
      <c r="AF836" t="s">
        <v>96</v>
      </c>
      <c r="AG836">
        <v>136</v>
      </c>
      <c r="AH836" t="s">
        <v>98</v>
      </c>
      <c r="AI836" t="s">
        <v>98</v>
      </c>
      <c r="AJ836" t="s">
        <v>118</v>
      </c>
      <c r="AK836" t="s">
        <v>98</v>
      </c>
      <c r="AL836" t="s">
        <v>98</v>
      </c>
      <c r="AM836" t="s">
        <v>100</v>
      </c>
      <c r="AN836" t="s">
        <v>153</v>
      </c>
      <c r="AO836">
        <v>572</v>
      </c>
      <c r="AP836" t="s">
        <v>102</v>
      </c>
      <c r="AQ836">
        <v>0</v>
      </c>
      <c r="AR836">
        <v>572</v>
      </c>
      <c r="AS836">
        <v>1144</v>
      </c>
      <c r="AT836" t="s">
        <v>103</v>
      </c>
      <c r="AU836" t="s">
        <v>97</v>
      </c>
      <c r="AV836" t="s">
        <v>105</v>
      </c>
      <c r="AW836" t="s">
        <v>106</v>
      </c>
      <c r="AX836">
        <v>1144</v>
      </c>
      <c r="AY836">
        <v>0</v>
      </c>
      <c r="AZ836">
        <v>0</v>
      </c>
      <c r="BA836">
        <v>1144</v>
      </c>
      <c r="BB836">
        <v>1</v>
      </c>
      <c r="BC836">
        <v>0</v>
      </c>
      <c r="BD836">
        <v>1</v>
      </c>
      <c r="BE836">
        <v>0</v>
      </c>
      <c r="BF836">
        <v>3</v>
      </c>
      <c r="BG836">
        <v>1</v>
      </c>
      <c r="BH836" t="s">
        <v>98</v>
      </c>
      <c r="BI836">
        <v>6</v>
      </c>
      <c r="BJ836" t="s">
        <v>107</v>
      </c>
      <c r="BK836">
        <v>0</v>
      </c>
      <c r="BL836" t="s">
        <v>83</v>
      </c>
      <c r="BM836" t="s">
        <v>108</v>
      </c>
      <c r="BN836">
        <v>1961</v>
      </c>
      <c r="BO836" t="s">
        <v>102</v>
      </c>
      <c r="BP836">
        <v>2</v>
      </c>
      <c r="BQ836">
        <v>456</v>
      </c>
      <c r="BR836" t="s">
        <v>98</v>
      </c>
      <c r="BS836" t="s">
        <v>98</v>
      </c>
      <c r="BT836" t="s">
        <v>105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 t="s">
        <v>83</v>
      </c>
      <c r="CB836" t="s">
        <v>163</v>
      </c>
      <c r="CC836" t="s">
        <v>83</v>
      </c>
      <c r="CD836">
        <v>0</v>
      </c>
      <c r="CE836">
        <v>9</v>
      </c>
      <c r="CF836">
        <v>2008</v>
      </c>
      <c r="CG836" t="str">
        <f t="shared" si="97"/>
        <v>9/2008</v>
      </c>
      <c r="CH836" t="s">
        <v>110</v>
      </c>
      <c r="CI836" t="s">
        <v>111</v>
      </c>
      <c r="CJ836" s="1">
        <v>139950</v>
      </c>
    </row>
    <row r="837" spans="1:88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 t="str">
        <f t="shared" si="93"/>
        <v>50's</v>
      </c>
      <c r="V837">
        <v>1995</v>
      </c>
      <c r="W837">
        <f t="shared" si="91"/>
        <v>45</v>
      </c>
      <c r="X837" t="str">
        <f t="shared" si="92"/>
        <v>Y</v>
      </c>
      <c r="Y837" t="str">
        <f t="shared" si="94"/>
        <v>N</v>
      </c>
      <c r="Z837" t="str">
        <f t="shared" si="95"/>
        <v>N</v>
      </c>
      <c r="AA837" t="str">
        <f t="shared" si="96"/>
        <v>Y</v>
      </c>
      <c r="AB837" t="s">
        <v>93</v>
      </c>
      <c r="AC837" t="s">
        <v>94</v>
      </c>
      <c r="AD837" t="s">
        <v>95</v>
      </c>
      <c r="AE837" t="s">
        <v>140</v>
      </c>
      <c r="AF837" t="s">
        <v>117</v>
      </c>
      <c r="AG837">
        <v>0</v>
      </c>
      <c r="AH837" t="s">
        <v>98</v>
      </c>
      <c r="AI837" t="s">
        <v>98</v>
      </c>
      <c r="AJ837" t="s">
        <v>118</v>
      </c>
      <c r="AK837" t="s">
        <v>97</v>
      </c>
      <c r="AL837" t="s">
        <v>98</v>
      </c>
      <c r="AM837" t="s">
        <v>100</v>
      </c>
      <c r="AN837" t="s">
        <v>141</v>
      </c>
      <c r="AO837">
        <v>442</v>
      </c>
      <c r="AP837" t="s">
        <v>102</v>
      </c>
      <c r="AQ837">
        <v>0</v>
      </c>
      <c r="AR837">
        <v>625</v>
      </c>
      <c r="AS837">
        <v>1067</v>
      </c>
      <c r="AT837" t="s">
        <v>103</v>
      </c>
      <c r="AU837" t="s">
        <v>98</v>
      </c>
      <c r="AV837" t="s">
        <v>105</v>
      </c>
      <c r="AW837" t="s">
        <v>106</v>
      </c>
      <c r="AX837">
        <v>1067</v>
      </c>
      <c r="AY837">
        <v>0</v>
      </c>
      <c r="AZ837">
        <v>0</v>
      </c>
      <c r="BA837">
        <v>1067</v>
      </c>
      <c r="BB837">
        <v>0</v>
      </c>
      <c r="BC837">
        <v>0</v>
      </c>
      <c r="BD837">
        <v>2</v>
      </c>
      <c r="BE837">
        <v>0</v>
      </c>
      <c r="BF837">
        <v>2</v>
      </c>
      <c r="BG837">
        <v>1</v>
      </c>
      <c r="BH837" t="s">
        <v>97</v>
      </c>
      <c r="BI837">
        <v>4</v>
      </c>
      <c r="BJ837" t="s">
        <v>224</v>
      </c>
      <c r="BK837">
        <v>0</v>
      </c>
      <c r="BL837" t="s">
        <v>83</v>
      </c>
      <c r="BM837" t="s">
        <v>108</v>
      </c>
      <c r="BN837">
        <v>1996</v>
      </c>
      <c r="BO837" t="s">
        <v>102</v>
      </c>
      <c r="BP837">
        <v>2</v>
      </c>
      <c r="BQ837">
        <v>436</v>
      </c>
      <c r="BR837" t="s">
        <v>98</v>
      </c>
      <c r="BS837" t="s">
        <v>98</v>
      </c>
      <c r="BT837" t="s">
        <v>105</v>
      </c>
      <c r="BU837">
        <v>290</v>
      </c>
      <c r="BV837">
        <v>0</v>
      </c>
      <c r="BW837">
        <v>0</v>
      </c>
      <c r="BX837">
        <v>0</v>
      </c>
      <c r="BY837">
        <v>0</v>
      </c>
      <c r="BZ837">
        <v>0</v>
      </c>
      <c r="CA837" t="s">
        <v>83</v>
      </c>
      <c r="CB837" t="s">
        <v>83</v>
      </c>
      <c r="CC837" t="s">
        <v>83</v>
      </c>
      <c r="CD837">
        <v>0</v>
      </c>
      <c r="CE837">
        <v>2</v>
      </c>
      <c r="CF837">
        <v>2010</v>
      </c>
      <c r="CG837" t="str">
        <f t="shared" si="97"/>
        <v>2/2010</v>
      </c>
      <c r="CH837" t="s">
        <v>110</v>
      </c>
      <c r="CI837" t="s">
        <v>111</v>
      </c>
      <c r="CJ837" s="1">
        <v>128000</v>
      </c>
    </row>
    <row r="838" spans="1:88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 t="str">
        <f t="shared" si="93"/>
        <v>40's</v>
      </c>
      <c r="V838">
        <v>1973</v>
      </c>
      <c r="W838">
        <f t="shared" si="91"/>
        <v>25</v>
      </c>
      <c r="X838" t="str">
        <f t="shared" si="92"/>
        <v>Y</v>
      </c>
      <c r="Y838" t="str">
        <f t="shared" si="94"/>
        <v>N</v>
      </c>
      <c r="Z838" t="str">
        <f t="shared" si="95"/>
        <v>N</v>
      </c>
      <c r="AA838" t="str">
        <f t="shared" si="96"/>
        <v>N</v>
      </c>
      <c r="AB838" t="s">
        <v>93</v>
      </c>
      <c r="AC838" t="s">
        <v>94</v>
      </c>
      <c r="AD838" t="s">
        <v>95</v>
      </c>
      <c r="AE838" t="s">
        <v>95</v>
      </c>
      <c r="AF838" t="s">
        <v>117</v>
      </c>
      <c r="AG838">
        <v>0</v>
      </c>
      <c r="AH838" t="s">
        <v>98</v>
      </c>
      <c r="AI838" t="s">
        <v>98</v>
      </c>
      <c r="AJ838" t="s">
        <v>126</v>
      </c>
      <c r="AK838" t="s">
        <v>98</v>
      </c>
      <c r="AL838" t="s">
        <v>98</v>
      </c>
      <c r="AM838" t="s">
        <v>100</v>
      </c>
      <c r="AN838" t="s">
        <v>153</v>
      </c>
      <c r="AO838">
        <v>338</v>
      </c>
      <c r="AP838" t="s">
        <v>102</v>
      </c>
      <c r="AQ838">
        <v>0</v>
      </c>
      <c r="AR838">
        <v>1221</v>
      </c>
      <c r="AS838">
        <v>1559</v>
      </c>
      <c r="AT838" t="s">
        <v>103</v>
      </c>
      <c r="AU838" t="s">
        <v>97</v>
      </c>
      <c r="AV838" t="s">
        <v>105</v>
      </c>
      <c r="AW838" t="s">
        <v>106</v>
      </c>
      <c r="AX838">
        <v>1559</v>
      </c>
      <c r="AY838">
        <v>0</v>
      </c>
      <c r="AZ838">
        <v>0</v>
      </c>
      <c r="BA838">
        <v>1559</v>
      </c>
      <c r="BB838">
        <v>1</v>
      </c>
      <c r="BC838">
        <v>0</v>
      </c>
      <c r="BD838">
        <v>1</v>
      </c>
      <c r="BE838">
        <v>0</v>
      </c>
      <c r="BF838">
        <v>2</v>
      </c>
      <c r="BG838">
        <v>1</v>
      </c>
      <c r="BH838" t="s">
        <v>98</v>
      </c>
      <c r="BI838">
        <v>5</v>
      </c>
      <c r="BJ838" t="s">
        <v>224</v>
      </c>
      <c r="BK838">
        <v>0</v>
      </c>
      <c r="BL838" t="s">
        <v>83</v>
      </c>
      <c r="BM838" t="s">
        <v>127</v>
      </c>
      <c r="BN838">
        <v>1948</v>
      </c>
      <c r="BO838" t="s">
        <v>102</v>
      </c>
      <c r="BP838">
        <v>2</v>
      </c>
      <c r="BQ838">
        <v>812</v>
      </c>
      <c r="BR838" t="s">
        <v>98</v>
      </c>
      <c r="BS838" t="s">
        <v>98</v>
      </c>
      <c r="BT838" t="s">
        <v>105</v>
      </c>
      <c r="BU838">
        <v>0</v>
      </c>
      <c r="BV838">
        <v>116</v>
      </c>
      <c r="BW838">
        <v>230</v>
      </c>
      <c r="BX838">
        <v>0</v>
      </c>
      <c r="BY838">
        <v>0</v>
      </c>
      <c r="BZ838">
        <v>0</v>
      </c>
      <c r="CA838" t="s">
        <v>83</v>
      </c>
      <c r="CB838" t="s">
        <v>163</v>
      </c>
      <c r="CC838" t="s">
        <v>83</v>
      </c>
      <c r="CD838">
        <v>0</v>
      </c>
      <c r="CE838">
        <v>6</v>
      </c>
      <c r="CF838">
        <v>2007</v>
      </c>
      <c r="CG838" t="str">
        <f t="shared" si="97"/>
        <v>6/2007</v>
      </c>
      <c r="CH838" t="s">
        <v>173</v>
      </c>
      <c r="CI838" t="s">
        <v>111</v>
      </c>
      <c r="CJ838" s="1">
        <v>153500</v>
      </c>
    </row>
    <row r="839" spans="1:88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 t="str">
        <f t="shared" si="93"/>
        <v>70's</v>
      </c>
      <c r="V839">
        <v>1973</v>
      </c>
      <c r="W839">
        <f t="shared" si="91"/>
        <v>0</v>
      </c>
      <c r="X839" t="str">
        <f t="shared" si="92"/>
        <v>N</v>
      </c>
      <c r="Y839" t="str">
        <f t="shared" si="94"/>
        <v>N</v>
      </c>
      <c r="Z839" t="str">
        <f t="shared" si="95"/>
        <v>N</v>
      </c>
      <c r="AA839" t="str">
        <f t="shared" si="96"/>
        <v>N</v>
      </c>
      <c r="AB839" t="s">
        <v>93</v>
      </c>
      <c r="AC839" t="s">
        <v>94</v>
      </c>
      <c r="AD839" t="s">
        <v>140</v>
      </c>
      <c r="AE839" t="s">
        <v>140</v>
      </c>
      <c r="AF839" t="s">
        <v>96</v>
      </c>
      <c r="AG839">
        <v>158</v>
      </c>
      <c r="AH839" t="s">
        <v>98</v>
      </c>
      <c r="AI839" t="s">
        <v>98</v>
      </c>
      <c r="AJ839" t="s">
        <v>118</v>
      </c>
      <c r="AK839" t="s">
        <v>98</v>
      </c>
      <c r="AL839" t="s">
        <v>98</v>
      </c>
      <c r="AM839" t="s">
        <v>100</v>
      </c>
      <c r="AN839" t="s">
        <v>141</v>
      </c>
      <c r="AO839">
        <v>330</v>
      </c>
      <c r="AP839" t="s">
        <v>102</v>
      </c>
      <c r="AQ839">
        <v>0</v>
      </c>
      <c r="AR839">
        <v>153</v>
      </c>
      <c r="AS839">
        <v>483</v>
      </c>
      <c r="AT839" t="s">
        <v>103</v>
      </c>
      <c r="AU839" t="s">
        <v>98</v>
      </c>
      <c r="AV839" t="s">
        <v>105</v>
      </c>
      <c r="AW839" t="s">
        <v>106</v>
      </c>
      <c r="AX839">
        <v>483</v>
      </c>
      <c r="AY839">
        <v>504</v>
      </c>
      <c r="AZ839">
        <v>0</v>
      </c>
      <c r="BA839">
        <v>987</v>
      </c>
      <c r="BB839">
        <v>1</v>
      </c>
      <c r="BC839">
        <v>0</v>
      </c>
      <c r="BD839">
        <v>1</v>
      </c>
      <c r="BE839">
        <v>1</v>
      </c>
      <c r="BF839">
        <v>2</v>
      </c>
      <c r="BG839">
        <v>1</v>
      </c>
      <c r="BH839" t="s">
        <v>98</v>
      </c>
      <c r="BI839">
        <v>5</v>
      </c>
      <c r="BJ839" t="s">
        <v>107</v>
      </c>
      <c r="BK839">
        <v>0</v>
      </c>
      <c r="BL839" t="s">
        <v>83</v>
      </c>
      <c r="BM839" t="s">
        <v>127</v>
      </c>
      <c r="BN839">
        <v>1973</v>
      </c>
      <c r="BO839" t="s">
        <v>102</v>
      </c>
      <c r="BP839">
        <v>1</v>
      </c>
      <c r="BQ839">
        <v>264</v>
      </c>
      <c r="BR839" t="s">
        <v>98</v>
      </c>
      <c r="BS839" t="s">
        <v>98</v>
      </c>
      <c r="BT839" t="s">
        <v>105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 t="s">
        <v>83</v>
      </c>
      <c r="CB839" t="s">
        <v>83</v>
      </c>
      <c r="CC839" t="s">
        <v>83</v>
      </c>
      <c r="CD839">
        <v>0</v>
      </c>
      <c r="CE839">
        <v>11</v>
      </c>
      <c r="CF839">
        <v>2008</v>
      </c>
      <c r="CG839" t="str">
        <f t="shared" si="97"/>
        <v>11/2008</v>
      </c>
      <c r="CH839" t="s">
        <v>110</v>
      </c>
      <c r="CI839" t="s">
        <v>111</v>
      </c>
      <c r="CJ839" s="1">
        <v>100000</v>
      </c>
    </row>
    <row r="840" spans="1:88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 t="str">
        <f t="shared" si="93"/>
        <v>90's</v>
      </c>
      <c r="V840">
        <v>2006</v>
      </c>
      <c r="W840">
        <f t="shared" si="91"/>
        <v>11</v>
      </c>
      <c r="X840" t="str">
        <f t="shared" si="92"/>
        <v>Y</v>
      </c>
      <c r="Y840" t="str">
        <f t="shared" si="94"/>
        <v>Y</v>
      </c>
      <c r="Z840" t="str">
        <f t="shared" si="95"/>
        <v>Y</v>
      </c>
      <c r="AA840" t="str">
        <f t="shared" si="96"/>
        <v>Y</v>
      </c>
      <c r="AB840" t="s">
        <v>93</v>
      </c>
      <c r="AC840" t="s">
        <v>94</v>
      </c>
      <c r="AD840" t="s">
        <v>95</v>
      </c>
      <c r="AE840" t="s">
        <v>95</v>
      </c>
      <c r="AF840" t="s">
        <v>117</v>
      </c>
      <c r="AG840">
        <v>0</v>
      </c>
      <c r="AH840" t="s">
        <v>98</v>
      </c>
      <c r="AI840" t="s">
        <v>98</v>
      </c>
      <c r="AJ840" t="s">
        <v>99</v>
      </c>
      <c r="AK840" t="s">
        <v>97</v>
      </c>
      <c r="AL840" t="s">
        <v>98</v>
      </c>
      <c r="AM840" t="s">
        <v>100</v>
      </c>
      <c r="AN840" t="s">
        <v>102</v>
      </c>
      <c r="AO840">
        <v>0</v>
      </c>
      <c r="AP840" t="s">
        <v>102</v>
      </c>
      <c r="AQ840">
        <v>0</v>
      </c>
      <c r="AR840">
        <v>1099</v>
      </c>
      <c r="AS840">
        <v>1099</v>
      </c>
      <c r="AT840" t="s">
        <v>103</v>
      </c>
      <c r="AU840" t="s">
        <v>104</v>
      </c>
      <c r="AV840" t="s">
        <v>105</v>
      </c>
      <c r="AW840" t="s">
        <v>106</v>
      </c>
      <c r="AX840">
        <v>1099</v>
      </c>
      <c r="AY840">
        <v>0</v>
      </c>
      <c r="AZ840">
        <v>0</v>
      </c>
      <c r="BA840">
        <v>1099</v>
      </c>
      <c r="BB840">
        <v>0</v>
      </c>
      <c r="BC840">
        <v>0</v>
      </c>
      <c r="BD840">
        <v>1</v>
      </c>
      <c r="BE840">
        <v>1</v>
      </c>
      <c r="BF840">
        <v>3</v>
      </c>
      <c r="BG840">
        <v>1</v>
      </c>
      <c r="BH840" t="s">
        <v>97</v>
      </c>
      <c r="BI840">
        <v>6</v>
      </c>
      <c r="BJ840" t="s">
        <v>107</v>
      </c>
      <c r="BK840">
        <v>0</v>
      </c>
      <c r="BL840" t="s">
        <v>83</v>
      </c>
      <c r="BM840" t="s">
        <v>108</v>
      </c>
      <c r="BN840">
        <v>1999</v>
      </c>
      <c r="BO840" t="s">
        <v>102</v>
      </c>
      <c r="BP840">
        <v>1</v>
      </c>
      <c r="BQ840">
        <v>352</v>
      </c>
      <c r="BR840" t="s">
        <v>98</v>
      </c>
      <c r="BS840" t="s">
        <v>98</v>
      </c>
      <c r="BT840" t="s">
        <v>105</v>
      </c>
      <c r="BU840">
        <v>278</v>
      </c>
      <c r="BV840">
        <v>0</v>
      </c>
      <c r="BW840">
        <v>0</v>
      </c>
      <c r="BX840">
        <v>0</v>
      </c>
      <c r="BY840">
        <v>0</v>
      </c>
      <c r="BZ840">
        <v>0</v>
      </c>
      <c r="CA840" t="s">
        <v>83</v>
      </c>
      <c r="CB840" t="s">
        <v>83</v>
      </c>
      <c r="CC840" t="s">
        <v>83</v>
      </c>
      <c r="CD840">
        <v>0</v>
      </c>
      <c r="CE840">
        <v>6</v>
      </c>
      <c r="CF840">
        <v>2008</v>
      </c>
      <c r="CG840" t="str">
        <f t="shared" si="97"/>
        <v>6/2008</v>
      </c>
      <c r="CH840" t="s">
        <v>110</v>
      </c>
      <c r="CI840" t="s">
        <v>111</v>
      </c>
      <c r="CJ840" s="1">
        <v>144000</v>
      </c>
    </row>
    <row r="841" spans="1:88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 t="str">
        <f t="shared" si="93"/>
        <v>40's</v>
      </c>
      <c r="V841">
        <v>1995</v>
      </c>
      <c r="W841">
        <f t="shared" si="91"/>
        <v>49</v>
      </c>
      <c r="X841" t="str">
        <f t="shared" si="92"/>
        <v>Y</v>
      </c>
      <c r="Y841" t="str">
        <f t="shared" si="94"/>
        <v>N</v>
      </c>
      <c r="Z841" t="str">
        <f t="shared" si="95"/>
        <v>N</v>
      </c>
      <c r="AA841" t="str">
        <f t="shared" si="96"/>
        <v>Y</v>
      </c>
      <c r="AB841" t="s">
        <v>93</v>
      </c>
      <c r="AC841" t="s">
        <v>94</v>
      </c>
      <c r="AD841" t="s">
        <v>116</v>
      </c>
      <c r="AE841" t="s">
        <v>116</v>
      </c>
      <c r="AF841" t="s">
        <v>117</v>
      </c>
      <c r="AG841">
        <v>0</v>
      </c>
      <c r="AH841" t="s">
        <v>98</v>
      </c>
      <c r="AI841" t="s">
        <v>98</v>
      </c>
      <c r="AJ841" t="s">
        <v>118</v>
      </c>
      <c r="AK841" t="s">
        <v>98</v>
      </c>
      <c r="AL841" t="s">
        <v>98</v>
      </c>
      <c r="AM841" t="s">
        <v>100</v>
      </c>
      <c r="AN841" t="s">
        <v>141</v>
      </c>
      <c r="AO841">
        <v>352</v>
      </c>
      <c r="AP841" t="s">
        <v>102</v>
      </c>
      <c r="AQ841">
        <v>0</v>
      </c>
      <c r="AR841">
        <v>416</v>
      </c>
      <c r="AS841">
        <v>768</v>
      </c>
      <c r="AT841" t="s">
        <v>103</v>
      </c>
      <c r="AU841" t="s">
        <v>104</v>
      </c>
      <c r="AV841" t="s">
        <v>105</v>
      </c>
      <c r="AW841" t="s">
        <v>106</v>
      </c>
      <c r="AX841">
        <v>768</v>
      </c>
      <c r="AY841">
        <v>432</v>
      </c>
      <c r="AZ841">
        <v>0</v>
      </c>
      <c r="BA841">
        <v>1200</v>
      </c>
      <c r="BB841">
        <v>0</v>
      </c>
      <c r="BC841">
        <v>0</v>
      </c>
      <c r="BD841">
        <v>1</v>
      </c>
      <c r="BE841">
        <v>0</v>
      </c>
      <c r="BF841">
        <v>3</v>
      </c>
      <c r="BG841">
        <v>1</v>
      </c>
      <c r="BH841" t="s">
        <v>98</v>
      </c>
      <c r="BI841">
        <v>6</v>
      </c>
      <c r="BJ841" t="s">
        <v>107</v>
      </c>
      <c r="BK841">
        <v>0</v>
      </c>
      <c r="BL841" t="s">
        <v>83</v>
      </c>
      <c r="BM841" t="s">
        <v>127</v>
      </c>
      <c r="BN841">
        <v>1946</v>
      </c>
      <c r="BO841" t="s">
        <v>102</v>
      </c>
      <c r="BP841">
        <v>1</v>
      </c>
      <c r="BQ841">
        <v>240</v>
      </c>
      <c r="BR841" t="s">
        <v>98</v>
      </c>
      <c r="BS841" t="s">
        <v>98</v>
      </c>
      <c r="BT841" t="s">
        <v>105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 t="s">
        <v>83</v>
      </c>
      <c r="CB841" t="s">
        <v>83</v>
      </c>
      <c r="CC841" t="s">
        <v>83</v>
      </c>
      <c r="CD841">
        <v>0</v>
      </c>
      <c r="CE841">
        <v>5</v>
      </c>
      <c r="CF841">
        <v>2008</v>
      </c>
      <c r="CG841" t="str">
        <f t="shared" si="97"/>
        <v>5/2008</v>
      </c>
      <c r="CH841" t="s">
        <v>110</v>
      </c>
      <c r="CI841" t="s">
        <v>111</v>
      </c>
      <c r="CJ841" s="1">
        <v>130500</v>
      </c>
    </row>
    <row r="842" spans="1:88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 t="str">
        <f t="shared" si="93"/>
        <v>20's</v>
      </c>
      <c r="V842">
        <v>1950</v>
      </c>
      <c r="W842">
        <f t="shared" si="91"/>
        <v>25</v>
      </c>
      <c r="X842" t="str">
        <f t="shared" si="92"/>
        <v>Y</v>
      </c>
      <c r="Y842" t="str">
        <f t="shared" si="94"/>
        <v>N</v>
      </c>
      <c r="Z842" t="str">
        <f t="shared" si="95"/>
        <v>N</v>
      </c>
      <c r="AA842" t="str">
        <f t="shared" si="96"/>
        <v>N</v>
      </c>
      <c r="AB842" t="s">
        <v>93</v>
      </c>
      <c r="AC842" t="s">
        <v>94</v>
      </c>
      <c r="AD842" t="s">
        <v>124</v>
      </c>
      <c r="AE842" t="s">
        <v>124</v>
      </c>
      <c r="AF842" t="s">
        <v>117</v>
      </c>
      <c r="AG842">
        <v>0</v>
      </c>
      <c r="AH842" t="s">
        <v>98</v>
      </c>
      <c r="AI842" t="s">
        <v>98</v>
      </c>
      <c r="AJ842" t="s">
        <v>126</v>
      </c>
      <c r="AK842" t="s">
        <v>98</v>
      </c>
      <c r="AL842" t="s">
        <v>98</v>
      </c>
      <c r="AM842" t="s">
        <v>100</v>
      </c>
      <c r="AN842" t="s">
        <v>141</v>
      </c>
      <c r="AO842">
        <v>156</v>
      </c>
      <c r="AP842" t="s">
        <v>102</v>
      </c>
      <c r="AQ842">
        <v>0</v>
      </c>
      <c r="AR842">
        <v>516</v>
      </c>
      <c r="AS842">
        <v>672</v>
      </c>
      <c r="AT842" t="s">
        <v>103</v>
      </c>
      <c r="AU842" t="s">
        <v>98</v>
      </c>
      <c r="AV842" t="s">
        <v>177</v>
      </c>
      <c r="AW842" t="s">
        <v>106</v>
      </c>
      <c r="AX842">
        <v>810</v>
      </c>
      <c r="AY842">
        <v>672</v>
      </c>
      <c r="AZ842">
        <v>0</v>
      </c>
      <c r="BA842">
        <v>1482</v>
      </c>
      <c r="BB842">
        <v>0</v>
      </c>
      <c r="BC842">
        <v>0</v>
      </c>
      <c r="BD842">
        <v>2</v>
      </c>
      <c r="BE842">
        <v>0</v>
      </c>
      <c r="BF842">
        <v>4</v>
      </c>
      <c r="BG842">
        <v>1</v>
      </c>
      <c r="BH842" t="s">
        <v>147</v>
      </c>
      <c r="BI842">
        <v>7</v>
      </c>
      <c r="BJ842" t="s">
        <v>107</v>
      </c>
      <c r="BK842">
        <v>0</v>
      </c>
      <c r="BL842" t="s">
        <v>83</v>
      </c>
      <c r="BM842" t="s">
        <v>127</v>
      </c>
      <c r="BN842">
        <v>1934</v>
      </c>
      <c r="BO842" t="s">
        <v>102</v>
      </c>
      <c r="BP842">
        <v>1</v>
      </c>
      <c r="BQ842">
        <v>400</v>
      </c>
      <c r="BR842" t="s">
        <v>98</v>
      </c>
      <c r="BS842" t="s">
        <v>98</v>
      </c>
      <c r="BT842" t="s">
        <v>190</v>
      </c>
      <c r="BU842">
        <v>0</v>
      </c>
      <c r="BV842">
        <v>0</v>
      </c>
      <c r="BW842">
        <v>254</v>
      </c>
      <c r="BX842">
        <v>0</v>
      </c>
      <c r="BY842">
        <v>0</v>
      </c>
      <c r="BZ842">
        <v>0</v>
      </c>
      <c r="CA842" t="s">
        <v>83</v>
      </c>
      <c r="CB842" t="s">
        <v>83</v>
      </c>
      <c r="CC842" t="s">
        <v>83</v>
      </c>
      <c r="CD842">
        <v>0</v>
      </c>
      <c r="CE842">
        <v>3</v>
      </c>
      <c r="CF842">
        <v>2008</v>
      </c>
      <c r="CG842" t="str">
        <f t="shared" si="97"/>
        <v>3/2008</v>
      </c>
      <c r="CH842" t="s">
        <v>110</v>
      </c>
      <c r="CI842" t="s">
        <v>111</v>
      </c>
      <c r="CJ842" s="1">
        <v>140000</v>
      </c>
    </row>
    <row r="843" spans="1:88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 t="str">
        <f t="shared" si="93"/>
        <v>1900's</v>
      </c>
      <c r="V843">
        <v>2002</v>
      </c>
      <c r="W843">
        <f t="shared" si="91"/>
        <v>98</v>
      </c>
      <c r="X843" t="str">
        <f t="shared" si="92"/>
        <v>Y</v>
      </c>
      <c r="Y843" t="str">
        <f t="shared" si="94"/>
        <v>N</v>
      </c>
      <c r="Z843" t="str">
        <f t="shared" si="95"/>
        <v>Y</v>
      </c>
      <c r="AA843" t="str">
        <f t="shared" si="96"/>
        <v>Y</v>
      </c>
      <c r="AB843" t="s">
        <v>93</v>
      </c>
      <c r="AC843" t="s">
        <v>94</v>
      </c>
      <c r="AD843" t="s">
        <v>116</v>
      </c>
      <c r="AE843" t="s">
        <v>116</v>
      </c>
      <c r="AF843" t="s">
        <v>117</v>
      </c>
      <c r="AG843">
        <v>0</v>
      </c>
      <c r="AH843" t="s">
        <v>98</v>
      </c>
      <c r="AI843" t="s">
        <v>98</v>
      </c>
      <c r="AJ843" t="s">
        <v>99</v>
      </c>
      <c r="AK843" t="s">
        <v>98</v>
      </c>
      <c r="AL843" t="s">
        <v>98</v>
      </c>
      <c r="AM843" t="s">
        <v>100</v>
      </c>
      <c r="AN843" t="s">
        <v>102</v>
      </c>
      <c r="AO843">
        <v>0</v>
      </c>
      <c r="AP843" t="s">
        <v>102</v>
      </c>
      <c r="AQ843">
        <v>0</v>
      </c>
      <c r="AR843">
        <v>650</v>
      </c>
      <c r="AS843">
        <v>650</v>
      </c>
      <c r="AT843" t="s">
        <v>103</v>
      </c>
      <c r="AU843" t="s">
        <v>97</v>
      </c>
      <c r="AV843" t="s">
        <v>105</v>
      </c>
      <c r="AW843" t="s">
        <v>106</v>
      </c>
      <c r="AX843">
        <v>958</v>
      </c>
      <c r="AY843">
        <v>581</v>
      </c>
      <c r="AZ843">
        <v>0</v>
      </c>
      <c r="BA843">
        <v>1539</v>
      </c>
      <c r="BB843">
        <v>0</v>
      </c>
      <c r="BC843">
        <v>0</v>
      </c>
      <c r="BD843">
        <v>2</v>
      </c>
      <c r="BE843">
        <v>0</v>
      </c>
      <c r="BF843">
        <v>3</v>
      </c>
      <c r="BG843">
        <v>1</v>
      </c>
      <c r="BH843" t="s">
        <v>97</v>
      </c>
      <c r="BI843">
        <v>8</v>
      </c>
      <c r="BJ843" t="s">
        <v>107</v>
      </c>
      <c r="BK843">
        <v>1</v>
      </c>
      <c r="BL843" t="s">
        <v>212</v>
      </c>
      <c r="BM843" t="s">
        <v>127</v>
      </c>
      <c r="BN843">
        <v>1983</v>
      </c>
      <c r="BO843" t="s">
        <v>102</v>
      </c>
      <c r="BP843">
        <v>2</v>
      </c>
      <c r="BQ843">
        <v>686</v>
      </c>
      <c r="BR843" t="s">
        <v>97</v>
      </c>
      <c r="BS843" t="s">
        <v>98</v>
      </c>
      <c r="BT843" t="s">
        <v>190</v>
      </c>
      <c r="BU843">
        <v>70</v>
      </c>
      <c r="BV843">
        <v>78</v>
      </c>
      <c r="BW843">
        <v>68</v>
      </c>
      <c r="BX843">
        <v>0</v>
      </c>
      <c r="BY843">
        <v>0</v>
      </c>
      <c r="BZ843">
        <v>0</v>
      </c>
      <c r="CA843" t="s">
        <v>83</v>
      </c>
      <c r="CB843" t="s">
        <v>83</v>
      </c>
      <c r="CC843" t="s">
        <v>83</v>
      </c>
      <c r="CD843">
        <v>0</v>
      </c>
      <c r="CE843">
        <v>6</v>
      </c>
      <c r="CF843">
        <v>2008</v>
      </c>
      <c r="CG843" t="str">
        <f t="shared" si="97"/>
        <v>6/2008</v>
      </c>
      <c r="CH843" t="s">
        <v>110</v>
      </c>
      <c r="CI843" t="s">
        <v>111</v>
      </c>
      <c r="CJ843" s="1">
        <v>157500</v>
      </c>
    </row>
    <row r="844" spans="1:88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 t="str">
        <f t="shared" si="93"/>
        <v>60's</v>
      </c>
      <c r="V844">
        <v>1966</v>
      </c>
      <c r="W844">
        <f t="shared" si="91"/>
        <v>0</v>
      </c>
      <c r="X844" t="str">
        <f t="shared" si="92"/>
        <v>N</v>
      </c>
      <c r="Y844" t="str">
        <f t="shared" si="94"/>
        <v>N</v>
      </c>
      <c r="Z844" t="str">
        <f t="shared" si="95"/>
        <v>N</v>
      </c>
      <c r="AA844" t="str">
        <f t="shared" si="96"/>
        <v>N</v>
      </c>
      <c r="AB844" t="s">
        <v>93</v>
      </c>
      <c r="AC844" t="s">
        <v>94</v>
      </c>
      <c r="AD844" t="s">
        <v>140</v>
      </c>
      <c r="AE844" t="s">
        <v>140</v>
      </c>
      <c r="AF844" t="s">
        <v>96</v>
      </c>
      <c r="AG844">
        <v>183</v>
      </c>
      <c r="AH844" t="s">
        <v>98</v>
      </c>
      <c r="AI844" t="s">
        <v>98</v>
      </c>
      <c r="AJ844" t="s">
        <v>118</v>
      </c>
      <c r="AK844" t="s">
        <v>98</v>
      </c>
      <c r="AL844" t="s">
        <v>98</v>
      </c>
      <c r="AM844" t="s">
        <v>97</v>
      </c>
      <c r="AN844" t="s">
        <v>153</v>
      </c>
      <c r="AO844">
        <v>312</v>
      </c>
      <c r="AP844" t="s">
        <v>119</v>
      </c>
      <c r="AQ844">
        <v>539</v>
      </c>
      <c r="AR844">
        <v>276</v>
      </c>
      <c r="AS844">
        <v>1127</v>
      </c>
      <c r="AT844" t="s">
        <v>103</v>
      </c>
      <c r="AU844" t="s">
        <v>98</v>
      </c>
      <c r="AV844" t="s">
        <v>105</v>
      </c>
      <c r="AW844" t="s">
        <v>106</v>
      </c>
      <c r="AX844">
        <v>1165</v>
      </c>
      <c r="AY844">
        <v>0</v>
      </c>
      <c r="AZ844">
        <v>0</v>
      </c>
      <c r="BA844">
        <v>1165</v>
      </c>
      <c r="BB844">
        <v>1</v>
      </c>
      <c r="BC844">
        <v>0</v>
      </c>
      <c r="BD844">
        <v>1</v>
      </c>
      <c r="BE844">
        <v>1</v>
      </c>
      <c r="BF844">
        <v>3</v>
      </c>
      <c r="BG844">
        <v>1</v>
      </c>
      <c r="BH844" t="s">
        <v>98</v>
      </c>
      <c r="BI844">
        <v>6</v>
      </c>
      <c r="BJ844" t="s">
        <v>107</v>
      </c>
      <c r="BK844">
        <v>0</v>
      </c>
      <c r="BL844" t="s">
        <v>83</v>
      </c>
      <c r="BM844" t="s">
        <v>108</v>
      </c>
      <c r="BN844">
        <v>1966</v>
      </c>
      <c r="BO844" t="s">
        <v>109</v>
      </c>
      <c r="BP844">
        <v>2</v>
      </c>
      <c r="BQ844">
        <v>490</v>
      </c>
      <c r="BR844" t="s">
        <v>97</v>
      </c>
      <c r="BS844" t="s">
        <v>97</v>
      </c>
      <c r="BT844" t="s">
        <v>105</v>
      </c>
      <c r="BU844">
        <v>0</v>
      </c>
      <c r="BV844">
        <v>129</v>
      </c>
      <c r="BW844">
        <v>0</v>
      </c>
      <c r="BX844">
        <v>0</v>
      </c>
      <c r="BY844">
        <v>0</v>
      </c>
      <c r="BZ844">
        <v>0</v>
      </c>
      <c r="CA844" t="s">
        <v>83</v>
      </c>
      <c r="CB844" t="s">
        <v>165</v>
      </c>
      <c r="CC844" t="s">
        <v>83</v>
      </c>
      <c r="CD844">
        <v>0</v>
      </c>
      <c r="CE844">
        <v>5</v>
      </c>
      <c r="CF844">
        <v>2008</v>
      </c>
      <c r="CG844" t="str">
        <f t="shared" si="97"/>
        <v>5/2008</v>
      </c>
      <c r="CH844" t="s">
        <v>110</v>
      </c>
      <c r="CI844" t="s">
        <v>111</v>
      </c>
      <c r="CJ844" s="1">
        <v>174900</v>
      </c>
    </row>
    <row r="845" spans="1:88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 t="str">
        <f t="shared" si="93"/>
        <v>60's</v>
      </c>
      <c r="V845">
        <v>1961</v>
      </c>
      <c r="W845">
        <f t="shared" si="91"/>
        <v>0</v>
      </c>
      <c r="X845" t="str">
        <f t="shared" si="92"/>
        <v>N</v>
      </c>
      <c r="Y845" t="str">
        <f t="shared" si="94"/>
        <v>N</v>
      </c>
      <c r="Z845" t="str">
        <f t="shared" si="95"/>
        <v>N</v>
      </c>
      <c r="AA845" t="str">
        <f t="shared" si="96"/>
        <v>N</v>
      </c>
      <c r="AB845" t="s">
        <v>93</v>
      </c>
      <c r="AC845" t="s">
        <v>94</v>
      </c>
      <c r="AD845" t="s">
        <v>96</v>
      </c>
      <c r="AE845" t="s">
        <v>96</v>
      </c>
      <c r="AF845" t="s">
        <v>117</v>
      </c>
      <c r="AG845">
        <v>0</v>
      </c>
      <c r="AH845" t="s">
        <v>98</v>
      </c>
      <c r="AI845" t="s">
        <v>98</v>
      </c>
      <c r="AJ845" t="s">
        <v>118</v>
      </c>
      <c r="AK845" t="s">
        <v>98</v>
      </c>
      <c r="AL845" t="s">
        <v>98</v>
      </c>
      <c r="AM845" t="s">
        <v>100</v>
      </c>
      <c r="AN845" t="s">
        <v>102</v>
      </c>
      <c r="AO845">
        <v>0</v>
      </c>
      <c r="AP845" t="s">
        <v>102</v>
      </c>
      <c r="AQ845">
        <v>0</v>
      </c>
      <c r="AR845">
        <v>1800</v>
      </c>
      <c r="AS845">
        <v>1800</v>
      </c>
      <c r="AT845" t="s">
        <v>103</v>
      </c>
      <c r="AU845" t="s">
        <v>104</v>
      </c>
      <c r="AV845" t="s">
        <v>177</v>
      </c>
      <c r="AW845" t="s">
        <v>106</v>
      </c>
      <c r="AX845">
        <v>1800</v>
      </c>
      <c r="AY845">
        <v>0</v>
      </c>
      <c r="AZ845">
        <v>0</v>
      </c>
      <c r="BA845">
        <v>1800</v>
      </c>
      <c r="BB845">
        <v>0</v>
      </c>
      <c r="BC845">
        <v>0</v>
      </c>
      <c r="BD845">
        <v>2</v>
      </c>
      <c r="BE845">
        <v>0</v>
      </c>
      <c r="BF845">
        <v>6</v>
      </c>
      <c r="BG845">
        <v>2</v>
      </c>
      <c r="BH845" t="s">
        <v>98</v>
      </c>
      <c r="BI845">
        <v>10</v>
      </c>
      <c r="BJ845" t="s">
        <v>107</v>
      </c>
      <c r="BK845">
        <v>0</v>
      </c>
      <c r="BL845" t="s">
        <v>83</v>
      </c>
      <c r="BM845" t="s">
        <v>83</v>
      </c>
      <c r="BN845" t="s">
        <v>83</v>
      </c>
      <c r="BO845" t="s">
        <v>83</v>
      </c>
      <c r="BP845">
        <v>0</v>
      </c>
      <c r="BQ845">
        <v>0</v>
      </c>
      <c r="BR845" t="s">
        <v>83</v>
      </c>
      <c r="BS845" t="s">
        <v>83</v>
      </c>
      <c r="BT845" t="s">
        <v>105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 t="s">
        <v>83</v>
      </c>
      <c r="CB845" t="s">
        <v>83</v>
      </c>
      <c r="CC845" t="s">
        <v>83</v>
      </c>
      <c r="CD845">
        <v>0</v>
      </c>
      <c r="CE845">
        <v>7</v>
      </c>
      <c r="CF845">
        <v>2007</v>
      </c>
      <c r="CG845" t="str">
        <f t="shared" si="97"/>
        <v>7/2007</v>
      </c>
      <c r="CH845" t="s">
        <v>110</v>
      </c>
      <c r="CI845" t="s">
        <v>111</v>
      </c>
      <c r="CJ845" s="1">
        <v>141000</v>
      </c>
    </row>
    <row r="846" spans="1:88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 t="str">
        <f t="shared" si="93"/>
        <v>10's</v>
      </c>
      <c r="V846">
        <v>1950</v>
      </c>
      <c r="W846">
        <f t="shared" si="91"/>
        <v>35</v>
      </c>
      <c r="X846" t="str">
        <f t="shared" si="92"/>
        <v>Y</v>
      </c>
      <c r="Y846" t="str">
        <f t="shared" si="94"/>
        <v>N</v>
      </c>
      <c r="Z846" t="str">
        <f t="shared" si="95"/>
        <v>N</v>
      </c>
      <c r="AA846" t="str">
        <f t="shared" si="96"/>
        <v>N</v>
      </c>
      <c r="AB846" t="s">
        <v>93</v>
      </c>
      <c r="AC846" t="s">
        <v>94</v>
      </c>
      <c r="AD846" t="s">
        <v>124</v>
      </c>
      <c r="AE846" t="s">
        <v>124</v>
      </c>
      <c r="AF846" t="s">
        <v>117</v>
      </c>
      <c r="AG846">
        <v>0</v>
      </c>
      <c r="AH846" t="s">
        <v>98</v>
      </c>
      <c r="AI846" t="s">
        <v>98</v>
      </c>
      <c r="AJ846" t="s">
        <v>126</v>
      </c>
      <c r="AK846" t="s">
        <v>98</v>
      </c>
      <c r="AL846" t="s">
        <v>98</v>
      </c>
      <c r="AM846" t="s">
        <v>121</v>
      </c>
      <c r="AN846" t="s">
        <v>102</v>
      </c>
      <c r="AO846">
        <v>0</v>
      </c>
      <c r="AP846" t="s">
        <v>102</v>
      </c>
      <c r="AQ846">
        <v>0</v>
      </c>
      <c r="AR846">
        <v>876</v>
      </c>
      <c r="AS846">
        <v>876</v>
      </c>
      <c r="AT846" t="s">
        <v>103</v>
      </c>
      <c r="AU846" t="s">
        <v>97</v>
      </c>
      <c r="AV846" t="s">
        <v>105</v>
      </c>
      <c r="AW846" t="s">
        <v>106</v>
      </c>
      <c r="AX846">
        <v>876</v>
      </c>
      <c r="AY846">
        <v>540</v>
      </c>
      <c r="AZ846">
        <v>0</v>
      </c>
      <c r="BA846">
        <v>1416</v>
      </c>
      <c r="BB846">
        <v>0</v>
      </c>
      <c r="BC846">
        <v>0</v>
      </c>
      <c r="BD846">
        <v>1</v>
      </c>
      <c r="BE846">
        <v>1</v>
      </c>
      <c r="BF846">
        <v>4</v>
      </c>
      <c r="BG846">
        <v>1</v>
      </c>
      <c r="BH846" t="s">
        <v>98</v>
      </c>
      <c r="BI846">
        <v>7</v>
      </c>
      <c r="BJ846" t="s">
        <v>107</v>
      </c>
      <c r="BK846">
        <v>1</v>
      </c>
      <c r="BL846" t="s">
        <v>97</v>
      </c>
      <c r="BM846" t="s">
        <v>127</v>
      </c>
      <c r="BN846">
        <v>1949</v>
      </c>
      <c r="BO846" t="s">
        <v>102</v>
      </c>
      <c r="BP846">
        <v>3</v>
      </c>
      <c r="BQ846">
        <v>720</v>
      </c>
      <c r="BR846" t="s">
        <v>98</v>
      </c>
      <c r="BS846" t="s">
        <v>98</v>
      </c>
      <c r="BT846" t="s">
        <v>105</v>
      </c>
      <c r="BU846">
        <v>418</v>
      </c>
      <c r="BV846">
        <v>0</v>
      </c>
      <c r="BW846">
        <v>194</v>
      </c>
      <c r="BX846">
        <v>0</v>
      </c>
      <c r="BY846">
        <v>0</v>
      </c>
      <c r="BZ846">
        <v>0</v>
      </c>
      <c r="CA846" t="s">
        <v>83</v>
      </c>
      <c r="CB846" t="s">
        <v>83</v>
      </c>
      <c r="CC846" t="s">
        <v>83</v>
      </c>
      <c r="CD846">
        <v>0</v>
      </c>
      <c r="CE846">
        <v>6</v>
      </c>
      <c r="CF846">
        <v>2008</v>
      </c>
      <c r="CG846" t="str">
        <f t="shared" si="97"/>
        <v>6/2008</v>
      </c>
      <c r="CH846" t="s">
        <v>110</v>
      </c>
      <c r="CI846" t="s">
        <v>111</v>
      </c>
      <c r="CJ846" s="1">
        <v>153900</v>
      </c>
    </row>
    <row r="847" spans="1:88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 t="str">
        <f t="shared" si="93"/>
        <v>70's</v>
      </c>
      <c r="V847">
        <v>1981</v>
      </c>
      <c r="W847">
        <f t="shared" si="91"/>
        <v>6</v>
      </c>
      <c r="X847" t="str">
        <f t="shared" si="92"/>
        <v>Y</v>
      </c>
      <c r="Y847" t="str">
        <f t="shared" si="94"/>
        <v>N</v>
      </c>
      <c r="Z847" t="str">
        <f t="shared" si="95"/>
        <v>N</v>
      </c>
      <c r="AA847" t="str">
        <f t="shared" si="96"/>
        <v>N</v>
      </c>
      <c r="AB847" t="s">
        <v>93</v>
      </c>
      <c r="AC847" t="s">
        <v>94</v>
      </c>
      <c r="AD847" t="s">
        <v>140</v>
      </c>
      <c r="AE847" t="s">
        <v>140</v>
      </c>
      <c r="AF847" t="s">
        <v>117</v>
      </c>
      <c r="AG847">
        <v>0</v>
      </c>
      <c r="AH847" t="s">
        <v>98</v>
      </c>
      <c r="AI847" t="s">
        <v>98</v>
      </c>
      <c r="AJ847" t="s">
        <v>118</v>
      </c>
      <c r="AK847" t="s">
        <v>97</v>
      </c>
      <c r="AL847" t="s">
        <v>98</v>
      </c>
      <c r="AM847" t="s">
        <v>97</v>
      </c>
      <c r="AN847" t="s">
        <v>119</v>
      </c>
      <c r="AO847">
        <v>1390</v>
      </c>
      <c r="AP847" t="s">
        <v>102</v>
      </c>
      <c r="AQ847">
        <v>0</v>
      </c>
      <c r="AR847">
        <v>0</v>
      </c>
      <c r="AS847">
        <v>1390</v>
      </c>
      <c r="AT847" t="s">
        <v>103</v>
      </c>
      <c r="AU847" t="s">
        <v>98</v>
      </c>
      <c r="AV847" t="s">
        <v>105</v>
      </c>
      <c r="AW847" t="s">
        <v>106</v>
      </c>
      <c r="AX847">
        <v>1701</v>
      </c>
      <c r="AY847">
        <v>0</v>
      </c>
      <c r="AZ847">
        <v>0</v>
      </c>
      <c r="BA847">
        <v>1701</v>
      </c>
      <c r="BB847">
        <v>1</v>
      </c>
      <c r="BC847">
        <v>0</v>
      </c>
      <c r="BD847">
        <v>2</v>
      </c>
      <c r="BE847">
        <v>0</v>
      </c>
      <c r="BF847">
        <v>3</v>
      </c>
      <c r="BG847">
        <v>1</v>
      </c>
      <c r="BH847" t="s">
        <v>98</v>
      </c>
      <c r="BI847">
        <v>6</v>
      </c>
      <c r="BJ847" t="s">
        <v>224</v>
      </c>
      <c r="BK847">
        <v>2</v>
      </c>
      <c r="BL847" t="s">
        <v>98</v>
      </c>
      <c r="BM847" t="s">
        <v>209</v>
      </c>
      <c r="BN847">
        <v>1975</v>
      </c>
      <c r="BO847" t="s">
        <v>157</v>
      </c>
      <c r="BP847">
        <v>2</v>
      </c>
      <c r="BQ847">
        <v>611</v>
      </c>
      <c r="BR847" t="s">
        <v>98</v>
      </c>
      <c r="BS847" t="s">
        <v>98</v>
      </c>
      <c r="BT847" t="s">
        <v>105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 t="s">
        <v>83</v>
      </c>
      <c r="CB847" t="s">
        <v>83</v>
      </c>
      <c r="CC847" t="s">
        <v>83</v>
      </c>
      <c r="CD847">
        <v>0</v>
      </c>
      <c r="CE847">
        <v>1</v>
      </c>
      <c r="CF847">
        <v>2007</v>
      </c>
      <c r="CG847" t="str">
        <f t="shared" si="97"/>
        <v>1/2007</v>
      </c>
      <c r="CH847" t="s">
        <v>110</v>
      </c>
      <c r="CI847" t="s">
        <v>111</v>
      </c>
      <c r="CJ847" s="1">
        <v>171000</v>
      </c>
    </row>
    <row r="848" spans="1:88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 t="str">
        <f t="shared" si="93"/>
        <v>90's</v>
      </c>
      <c r="V848">
        <v>1993</v>
      </c>
      <c r="W848">
        <f t="shared" si="91"/>
        <v>0</v>
      </c>
      <c r="X848" t="str">
        <f t="shared" si="92"/>
        <v>N</v>
      </c>
      <c r="Y848" t="str">
        <f t="shared" si="94"/>
        <v>N</v>
      </c>
      <c r="Z848" t="str">
        <f t="shared" si="95"/>
        <v>N</v>
      </c>
      <c r="AA848" t="str">
        <f t="shared" si="96"/>
        <v>N</v>
      </c>
      <c r="AB848" t="s">
        <v>93</v>
      </c>
      <c r="AC848" t="s">
        <v>94</v>
      </c>
      <c r="AD848" t="s">
        <v>140</v>
      </c>
      <c r="AE848" t="s">
        <v>140</v>
      </c>
      <c r="AF848" t="s">
        <v>96</v>
      </c>
      <c r="AG848">
        <v>137</v>
      </c>
      <c r="AH848" t="s">
        <v>97</v>
      </c>
      <c r="AI848" t="s">
        <v>98</v>
      </c>
      <c r="AJ848" t="s">
        <v>99</v>
      </c>
      <c r="AK848" t="s">
        <v>97</v>
      </c>
      <c r="AL848" t="s">
        <v>98</v>
      </c>
      <c r="AM848" t="s">
        <v>100</v>
      </c>
      <c r="AN848" t="s">
        <v>119</v>
      </c>
      <c r="AO848">
        <v>513</v>
      </c>
      <c r="AP848" t="s">
        <v>102</v>
      </c>
      <c r="AQ848">
        <v>0</v>
      </c>
      <c r="AR848">
        <v>227</v>
      </c>
      <c r="AS848">
        <v>740</v>
      </c>
      <c r="AT848" t="s">
        <v>103</v>
      </c>
      <c r="AU848" t="s">
        <v>104</v>
      </c>
      <c r="AV848" t="s">
        <v>105</v>
      </c>
      <c r="AW848" t="s">
        <v>106</v>
      </c>
      <c r="AX848">
        <v>1006</v>
      </c>
      <c r="AY848">
        <v>769</v>
      </c>
      <c r="AZ848">
        <v>0</v>
      </c>
      <c r="BA848">
        <v>1775</v>
      </c>
      <c r="BB848">
        <v>1</v>
      </c>
      <c r="BC848">
        <v>0</v>
      </c>
      <c r="BD848">
        <v>2</v>
      </c>
      <c r="BE848">
        <v>1</v>
      </c>
      <c r="BF848">
        <v>3</v>
      </c>
      <c r="BG848">
        <v>1</v>
      </c>
      <c r="BH848" t="s">
        <v>97</v>
      </c>
      <c r="BI848">
        <v>7</v>
      </c>
      <c r="BJ848" t="s">
        <v>107</v>
      </c>
      <c r="BK848">
        <v>1</v>
      </c>
      <c r="BL848" t="s">
        <v>98</v>
      </c>
      <c r="BM848" t="s">
        <v>108</v>
      </c>
      <c r="BN848">
        <v>1993</v>
      </c>
      <c r="BO848" t="s">
        <v>102</v>
      </c>
      <c r="BP848">
        <v>2</v>
      </c>
      <c r="BQ848">
        <v>425</v>
      </c>
      <c r="BR848" t="s">
        <v>98</v>
      </c>
      <c r="BS848" t="s">
        <v>98</v>
      </c>
      <c r="BT848" t="s">
        <v>105</v>
      </c>
      <c r="BU848">
        <v>234</v>
      </c>
      <c r="BV848">
        <v>72</v>
      </c>
      <c r="BW848">
        <v>192</v>
      </c>
      <c r="BX848">
        <v>0</v>
      </c>
      <c r="BY848">
        <v>0</v>
      </c>
      <c r="BZ848">
        <v>0</v>
      </c>
      <c r="CA848" t="s">
        <v>83</v>
      </c>
      <c r="CB848" t="s">
        <v>83</v>
      </c>
      <c r="CC848" t="s">
        <v>83</v>
      </c>
      <c r="CD848">
        <v>0</v>
      </c>
      <c r="CE848">
        <v>7</v>
      </c>
      <c r="CF848">
        <v>2009</v>
      </c>
      <c r="CG848" t="str">
        <f t="shared" si="97"/>
        <v>7/2009</v>
      </c>
      <c r="CH848" t="s">
        <v>110</v>
      </c>
      <c r="CI848" t="s">
        <v>111</v>
      </c>
      <c r="CJ848" s="1">
        <v>213000</v>
      </c>
    </row>
    <row r="849" spans="1:88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 t="str">
        <f t="shared" si="93"/>
        <v>70's</v>
      </c>
      <c r="V849">
        <v>1972</v>
      </c>
      <c r="W849">
        <f t="shared" si="91"/>
        <v>0</v>
      </c>
      <c r="X849" t="str">
        <f t="shared" si="92"/>
        <v>N</v>
      </c>
      <c r="Y849" t="str">
        <f t="shared" si="94"/>
        <v>N</v>
      </c>
      <c r="Z849" t="str">
        <f t="shared" si="95"/>
        <v>N</v>
      </c>
      <c r="AA849" t="str">
        <f t="shared" si="96"/>
        <v>N</v>
      </c>
      <c r="AB849" t="s">
        <v>93</v>
      </c>
      <c r="AC849" t="s">
        <v>94</v>
      </c>
      <c r="AD849" t="s">
        <v>140</v>
      </c>
      <c r="AE849" t="s">
        <v>161</v>
      </c>
      <c r="AF849" t="s">
        <v>117</v>
      </c>
      <c r="AG849">
        <v>0</v>
      </c>
      <c r="AH849" t="s">
        <v>98</v>
      </c>
      <c r="AI849" t="s">
        <v>98</v>
      </c>
      <c r="AJ849" t="s">
        <v>118</v>
      </c>
      <c r="AK849" t="s">
        <v>98</v>
      </c>
      <c r="AL849" t="s">
        <v>98</v>
      </c>
      <c r="AM849" t="s">
        <v>130</v>
      </c>
      <c r="AN849" t="s">
        <v>141</v>
      </c>
      <c r="AO849">
        <v>460</v>
      </c>
      <c r="AP849" t="s">
        <v>102</v>
      </c>
      <c r="AQ849">
        <v>0</v>
      </c>
      <c r="AR849">
        <v>404</v>
      </c>
      <c r="AS849">
        <v>864</v>
      </c>
      <c r="AT849" t="s">
        <v>103</v>
      </c>
      <c r="AU849" t="s">
        <v>104</v>
      </c>
      <c r="AV849" t="s">
        <v>105</v>
      </c>
      <c r="AW849" t="s">
        <v>106</v>
      </c>
      <c r="AX849">
        <v>864</v>
      </c>
      <c r="AY849">
        <v>0</v>
      </c>
      <c r="AZ849">
        <v>0</v>
      </c>
      <c r="BA849">
        <v>864</v>
      </c>
      <c r="BB849">
        <v>1</v>
      </c>
      <c r="BC849">
        <v>0</v>
      </c>
      <c r="BD849">
        <v>1</v>
      </c>
      <c r="BE849">
        <v>0</v>
      </c>
      <c r="BF849">
        <v>3</v>
      </c>
      <c r="BG849">
        <v>1</v>
      </c>
      <c r="BH849" t="s">
        <v>98</v>
      </c>
      <c r="BI849">
        <v>5</v>
      </c>
      <c r="BJ849" t="s">
        <v>107</v>
      </c>
      <c r="BK849">
        <v>1</v>
      </c>
      <c r="BL849" t="s">
        <v>147</v>
      </c>
      <c r="BM849" t="s">
        <v>108</v>
      </c>
      <c r="BN849">
        <v>1972</v>
      </c>
      <c r="BO849" t="s">
        <v>102</v>
      </c>
      <c r="BP849">
        <v>1</v>
      </c>
      <c r="BQ849">
        <v>338</v>
      </c>
      <c r="BR849" t="s">
        <v>98</v>
      </c>
      <c r="BS849" t="s">
        <v>98</v>
      </c>
      <c r="BT849" t="s">
        <v>105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 t="s">
        <v>83</v>
      </c>
      <c r="CB849" t="s">
        <v>83</v>
      </c>
      <c r="CC849" t="s">
        <v>83</v>
      </c>
      <c r="CD849">
        <v>0</v>
      </c>
      <c r="CE849">
        <v>8</v>
      </c>
      <c r="CF849">
        <v>2009</v>
      </c>
      <c r="CG849" t="str">
        <f t="shared" si="97"/>
        <v>8/2009</v>
      </c>
      <c r="CH849" t="s">
        <v>110</v>
      </c>
      <c r="CI849" t="s">
        <v>111</v>
      </c>
      <c r="CJ849" s="1">
        <v>133500</v>
      </c>
    </row>
    <row r="850" spans="1:88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 t="str">
        <f t="shared" si="93"/>
        <v>1900's</v>
      </c>
      <c r="V850">
        <v>1997</v>
      </c>
      <c r="W850">
        <f t="shared" si="91"/>
        <v>89</v>
      </c>
      <c r="X850" t="str">
        <f t="shared" si="92"/>
        <v>Y</v>
      </c>
      <c r="Y850" t="str">
        <f t="shared" si="94"/>
        <v>N</v>
      </c>
      <c r="Z850" t="str">
        <f t="shared" si="95"/>
        <v>N</v>
      </c>
      <c r="AA850" t="str">
        <f t="shared" si="96"/>
        <v>Y</v>
      </c>
      <c r="AB850" t="s">
        <v>93</v>
      </c>
      <c r="AC850" t="s">
        <v>94</v>
      </c>
      <c r="AD850" t="s">
        <v>124</v>
      </c>
      <c r="AE850" t="s">
        <v>124</v>
      </c>
      <c r="AF850" t="s">
        <v>117</v>
      </c>
      <c r="AG850">
        <v>0</v>
      </c>
      <c r="AH850" t="s">
        <v>98</v>
      </c>
      <c r="AI850" t="s">
        <v>98</v>
      </c>
      <c r="AJ850" t="s">
        <v>126</v>
      </c>
      <c r="AK850" t="s">
        <v>98</v>
      </c>
      <c r="AL850" t="s">
        <v>98</v>
      </c>
      <c r="AM850" t="s">
        <v>100</v>
      </c>
      <c r="AN850" t="s">
        <v>102</v>
      </c>
      <c r="AO850">
        <v>0</v>
      </c>
      <c r="AP850" t="s">
        <v>102</v>
      </c>
      <c r="AQ850">
        <v>0</v>
      </c>
      <c r="AR850">
        <v>907</v>
      </c>
      <c r="AS850">
        <v>907</v>
      </c>
      <c r="AT850" t="s">
        <v>103</v>
      </c>
      <c r="AU850" t="s">
        <v>98</v>
      </c>
      <c r="AV850" t="s">
        <v>105</v>
      </c>
      <c r="AW850" t="s">
        <v>106</v>
      </c>
      <c r="AX850">
        <v>1307</v>
      </c>
      <c r="AY850">
        <v>1051</v>
      </c>
      <c r="AZ850">
        <v>0</v>
      </c>
      <c r="BA850">
        <v>2358</v>
      </c>
      <c r="BB850">
        <v>0</v>
      </c>
      <c r="BC850">
        <v>0</v>
      </c>
      <c r="BD850">
        <v>3</v>
      </c>
      <c r="BE850">
        <v>0</v>
      </c>
      <c r="BF850">
        <v>5</v>
      </c>
      <c r="BG850">
        <v>1</v>
      </c>
      <c r="BH850" t="s">
        <v>98</v>
      </c>
      <c r="BI850">
        <v>10</v>
      </c>
      <c r="BJ850" t="s">
        <v>107</v>
      </c>
      <c r="BK850">
        <v>1</v>
      </c>
      <c r="BL850" t="s">
        <v>97</v>
      </c>
      <c r="BM850" t="s">
        <v>127</v>
      </c>
      <c r="BN850">
        <v>1908</v>
      </c>
      <c r="BO850" t="s">
        <v>102</v>
      </c>
      <c r="BP850">
        <v>2</v>
      </c>
      <c r="BQ850">
        <v>360</v>
      </c>
      <c r="BR850" t="s">
        <v>147</v>
      </c>
      <c r="BS850" t="s">
        <v>98</v>
      </c>
      <c r="BT850" t="s">
        <v>105</v>
      </c>
      <c r="BU850">
        <v>486</v>
      </c>
      <c r="BV850">
        <v>40</v>
      </c>
      <c r="BW850">
        <v>0</v>
      </c>
      <c r="BX850">
        <v>0</v>
      </c>
      <c r="BY850">
        <v>175</v>
      </c>
      <c r="BZ850">
        <v>0</v>
      </c>
      <c r="CA850" t="s">
        <v>83</v>
      </c>
      <c r="CB850" t="s">
        <v>83</v>
      </c>
      <c r="CC850" t="s">
        <v>83</v>
      </c>
      <c r="CD850">
        <v>0</v>
      </c>
      <c r="CE850">
        <v>9</v>
      </c>
      <c r="CF850">
        <v>2008</v>
      </c>
      <c r="CG850" t="str">
        <f t="shared" si="97"/>
        <v>9/2008</v>
      </c>
      <c r="CH850" t="s">
        <v>110</v>
      </c>
      <c r="CI850" t="s">
        <v>111</v>
      </c>
      <c r="CJ850" s="1">
        <v>240000</v>
      </c>
    </row>
    <row r="851" spans="1:88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 t="str">
        <f t="shared" si="93"/>
        <v>70's</v>
      </c>
      <c r="V851">
        <v>1994</v>
      </c>
      <c r="W851">
        <f t="shared" si="91"/>
        <v>18</v>
      </c>
      <c r="X851" t="str">
        <f t="shared" si="92"/>
        <v>Y</v>
      </c>
      <c r="Y851" t="str">
        <f t="shared" si="94"/>
        <v>N</v>
      </c>
      <c r="Z851" t="str">
        <f t="shared" si="95"/>
        <v>N</v>
      </c>
      <c r="AA851" t="str">
        <f t="shared" si="96"/>
        <v>N</v>
      </c>
      <c r="AB851" t="s">
        <v>152</v>
      </c>
      <c r="AC851" t="s">
        <v>94</v>
      </c>
      <c r="AD851" t="s">
        <v>161</v>
      </c>
      <c r="AE851" t="s">
        <v>161</v>
      </c>
      <c r="AF851" t="s">
        <v>96</v>
      </c>
      <c r="AG851">
        <v>360</v>
      </c>
      <c r="AH851" t="s">
        <v>97</v>
      </c>
      <c r="AI851" t="s">
        <v>97</v>
      </c>
      <c r="AJ851" t="s">
        <v>118</v>
      </c>
      <c r="AK851" t="s">
        <v>98</v>
      </c>
      <c r="AL851" t="s">
        <v>98</v>
      </c>
      <c r="AM851" t="s">
        <v>100</v>
      </c>
      <c r="AN851" t="s">
        <v>102</v>
      </c>
      <c r="AO851">
        <v>0</v>
      </c>
      <c r="AP851" t="s">
        <v>102</v>
      </c>
      <c r="AQ851">
        <v>0</v>
      </c>
      <c r="AR851">
        <v>528</v>
      </c>
      <c r="AS851">
        <v>528</v>
      </c>
      <c r="AT851" t="s">
        <v>103</v>
      </c>
      <c r="AU851" t="s">
        <v>104</v>
      </c>
      <c r="AV851" t="s">
        <v>105</v>
      </c>
      <c r="AW851" t="s">
        <v>106</v>
      </c>
      <c r="AX851">
        <v>1094</v>
      </c>
      <c r="AY851">
        <v>761</v>
      </c>
      <c r="AZ851">
        <v>0</v>
      </c>
      <c r="BA851">
        <v>1855</v>
      </c>
      <c r="BB851">
        <v>0</v>
      </c>
      <c r="BC851">
        <v>0</v>
      </c>
      <c r="BD851">
        <v>2</v>
      </c>
      <c r="BE851">
        <v>1</v>
      </c>
      <c r="BF851">
        <v>3</v>
      </c>
      <c r="BG851">
        <v>1</v>
      </c>
      <c r="BH851" t="s">
        <v>98</v>
      </c>
      <c r="BI851">
        <v>7</v>
      </c>
      <c r="BJ851" t="s">
        <v>107</v>
      </c>
      <c r="BK851">
        <v>1</v>
      </c>
      <c r="BL851" t="s">
        <v>98</v>
      </c>
      <c r="BM851" t="s">
        <v>108</v>
      </c>
      <c r="BN851">
        <v>1976</v>
      </c>
      <c r="BO851" t="s">
        <v>109</v>
      </c>
      <c r="BP851">
        <v>2</v>
      </c>
      <c r="BQ851">
        <v>512</v>
      </c>
      <c r="BR851" t="s">
        <v>98</v>
      </c>
      <c r="BS851" t="s">
        <v>98</v>
      </c>
      <c r="BT851" t="s">
        <v>105</v>
      </c>
      <c r="BU851">
        <v>113</v>
      </c>
      <c r="BV851">
        <v>100</v>
      </c>
      <c r="BW851">
        <v>0</v>
      </c>
      <c r="BX851">
        <v>0</v>
      </c>
      <c r="BY851">
        <v>0</v>
      </c>
      <c r="BZ851">
        <v>0</v>
      </c>
      <c r="CA851" t="s">
        <v>83</v>
      </c>
      <c r="CB851" t="s">
        <v>83</v>
      </c>
      <c r="CC851" t="s">
        <v>83</v>
      </c>
      <c r="CD851">
        <v>0</v>
      </c>
      <c r="CE851">
        <v>8</v>
      </c>
      <c r="CF851">
        <v>2007</v>
      </c>
      <c r="CG851" t="str">
        <f t="shared" si="97"/>
        <v>8/2007</v>
      </c>
      <c r="CH851" t="s">
        <v>110</v>
      </c>
      <c r="CI851" t="s">
        <v>111</v>
      </c>
      <c r="CJ851" s="1">
        <v>187000</v>
      </c>
    </row>
    <row r="852" spans="1:88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 t="str">
        <f t="shared" si="93"/>
        <v>2000's</v>
      </c>
      <c r="V852">
        <v>2003</v>
      </c>
      <c r="W852">
        <f t="shared" si="91"/>
        <v>0</v>
      </c>
      <c r="X852" t="str">
        <f t="shared" si="92"/>
        <v>N</v>
      </c>
      <c r="Y852" t="str">
        <f t="shared" si="94"/>
        <v>N</v>
      </c>
      <c r="Z852" t="str">
        <f t="shared" si="95"/>
        <v>Y</v>
      </c>
      <c r="AA852" t="str">
        <f t="shared" si="96"/>
        <v>Y</v>
      </c>
      <c r="AB852" t="s">
        <v>93</v>
      </c>
      <c r="AC852" t="s">
        <v>94</v>
      </c>
      <c r="AD852" t="s">
        <v>95</v>
      </c>
      <c r="AE852" t="s">
        <v>95</v>
      </c>
      <c r="AF852" t="s">
        <v>96</v>
      </c>
      <c r="AG852">
        <v>170</v>
      </c>
      <c r="AH852" t="s">
        <v>97</v>
      </c>
      <c r="AI852" t="s">
        <v>98</v>
      </c>
      <c r="AJ852" t="s">
        <v>99</v>
      </c>
      <c r="AK852" t="s">
        <v>97</v>
      </c>
      <c r="AL852" t="s">
        <v>98</v>
      </c>
      <c r="AM852" t="s">
        <v>130</v>
      </c>
      <c r="AN852" t="s">
        <v>101</v>
      </c>
      <c r="AO852">
        <v>659</v>
      </c>
      <c r="AP852" t="s">
        <v>102</v>
      </c>
      <c r="AQ852">
        <v>0</v>
      </c>
      <c r="AR852">
        <v>189</v>
      </c>
      <c r="AS852">
        <v>848</v>
      </c>
      <c r="AT852" t="s">
        <v>103</v>
      </c>
      <c r="AU852" t="s">
        <v>104</v>
      </c>
      <c r="AV852" t="s">
        <v>105</v>
      </c>
      <c r="AW852" t="s">
        <v>106</v>
      </c>
      <c r="AX852">
        <v>848</v>
      </c>
      <c r="AY852">
        <v>0</v>
      </c>
      <c r="AZ852">
        <v>0</v>
      </c>
      <c r="BA852">
        <v>848</v>
      </c>
      <c r="BB852">
        <v>1</v>
      </c>
      <c r="BC852">
        <v>0</v>
      </c>
      <c r="BD852">
        <v>1</v>
      </c>
      <c r="BE852">
        <v>0</v>
      </c>
      <c r="BF852">
        <v>1</v>
      </c>
      <c r="BG852">
        <v>1</v>
      </c>
      <c r="BH852" t="s">
        <v>97</v>
      </c>
      <c r="BI852">
        <v>3</v>
      </c>
      <c r="BJ852" t="s">
        <v>107</v>
      </c>
      <c r="BK852">
        <v>0</v>
      </c>
      <c r="BL852" t="s">
        <v>83</v>
      </c>
      <c r="BM852" t="s">
        <v>108</v>
      </c>
      <c r="BN852">
        <v>2003</v>
      </c>
      <c r="BO852" t="s">
        <v>157</v>
      </c>
      <c r="BP852">
        <v>2</v>
      </c>
      <c r="BQ852">
        <v>420</v>
      </c>
      <c r="BR852" t="s">
        <v>98</v>
      </c>
      <c r="BS852" t="s">
        <v>98</v>
      </c>
      <c r="BT852" t="s">
        <v>105</v>
      </c>
      <c r="BU852">
        <v>140</v>
      </c>
      <c r="BV852">
        <v>0</v>
      </c>
      <c r="BW852">
        <v>0</v>
      </c>
      <c r="BX852">
        <v>0</v>
      </c>
      <c r="BY852">
        <v>0</v>
      </c>
      <c r="BZ852">
        <v>0</v>
      </c>
      <c r="CA852" t="s">
        <v>83</v>
      </c>
      <c r="CB852" t="s">
        <v>83</v>
      </c>
      <c r="CC852" t="s">
        <v>83</v>
      </c>
      <c r="CD852">
        <v>0</v>
      </c>
      <c r="CE852">
        <v>11</v>
      </c>
      <c r="CF852">
        <v>2007</v>
      </c>
      <c r="CG852" t="str">
        <f t="shared" si="97"/>
        <v>11/2007</v>
      </c>
      <c r="CH852" t="s">
        <v>110</v>
      </c>
      <c r="CI852" t="s">
        <v>111</v>
      </c>
      <c r="CJ852" s="1">
        <v>131500</v>
      </c>
    </row>
    <row r="853" spans="1:88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 t="str">
        <f t="shared" si="93"/>
        <v>2000's</v>
      </c>
      <c r="V853">
        <v>2003</v>
      </c>
      <c r="W853">
        <f t="shared" si="91"/>
        <v>0</v>
      </c>
      <c r="X853" t="str">
        <f t="shared" si="92"/>
        <v>N</v>
      </c>
      <c r="Y853" t="str">
        <f t="shared" si="94"/>
        <v>N</v>
      </c>
      <c r="Z853" t="str">
        <f t="shared" si="95"/>
        <v>Y</v>
      </c>
      <c r="AA853" t="str">
        <f t="shared" si="96"/>
        <v>Y</v>
      </c>
      <c r="AB853" t="s">
        <v>93</v>
      </c>
      <c r="AC853" t="s">
        <v>94</v>
      </c>
      <c r="AD853" t="s">
        <v>95</v>
      </c>
      <c r="AE853" t="s">
        <v>95</v>
      </c>
      <c r="AF853" t="s">
        <v>96</v>
      </c>
      <c r="AG853">
        <v>40</v>
      </c>
      <c r="AH853" t="s">
        <v>97</v>
      </c>
      <c r="AI853" t="s">
        <v>98</v>
      </c>
      <c r="AJ853" t="s">
        <v>99</v>
      </c>
      <c r="AK853" t="s">
        <v>97</v>
      </c>
      <c r="AL853" t="s">
        <v>98</v>
      </c>
      <c r="AM853" t="s">
        <v>97</v>
      </c>
      <c r="AN853" t="s">
        <v>102</v>
      </c>
      <c r="AO853">
        <v>0</v>
      </c>
      <c r="AP853" t="s">
        <v>102</v>
      </c>
      <c r="AQ853">
        <v>0</v>
      </c>
      <c r="AR853">
        <v>1273</v>
      </c>
      <c r="AS853">
        <v>1273</v>
      </c>
      <c r="AT853" t="s">
        <v>103</v>
      </c>
      <c r="AU853" t="s">
        <v>104</v>
      </c>
      <c r="AV853" t="s">
        <v>105</v>
      </c>
      <c r="AW853" t="s">
        <v>106</v>
      </c>
      <c r="AX853">
        <v>1456</v>
      </c>
      <c r="AY853">
        <v>0</v>
      </c>
      <c r="AZ853">
        <v>0</v>
      </c>
      <c r="BA853">
        <v>1456</v>
      </c>
      <c r="BB853">
        <v>0</v>
      </c>
      <c r="BC853">
        <v>0</v>
      </c>
      <c r="BD853">
        <v>2</v>
      </c>
      <c r="BE853">
        <v>0</v>
      </c>
      <c r="BF853">
        <v>2</v>
      </c>
      <c r="BG853">
        <v>1</v>
      </c>
      <c r="BH853" t="s">
        <v>97</v>
      </c>
      <c r="BI853">
        <v>7</v>
      </c>
      <c r="BJ853" t="s">
        <v>107</v>
      </c>
      <c r="BK853">
        <v>1</v>
      </c>
      <c r="BL853" t="s">
        <v>98</v>
      </c>
      <c r="BM853" t="s">
        <v>108</v>
      </c>
      <c r="BN853">
        <v>2003</v>
      </c>
      <c r="BO853" t="s">
        <v>157</v>
      </c>
      <c r="BP853">
        <v>2</v>
      </c>
      <c r="BQ853">
        <v>400</v>
      </c>
      <c r="BR853" t="s">
        <v>98</v>
      </c>
      <c r="BS853" t="s">
        <v>98</v>
      </c>
      <c r="BT853" t="s">
        <v>105</v>
      </c>
      <c r="BU853">
        <v>143</v>
      </c>
      <c r="BV853">
        <v>20</v>
      </c>
      <c r="BW853">
        <v>0</v>
      </c>
      <c r="BX853">
        <v>0</v>
      </c>
      <c r="BY853">
        <v>0</v>
      </c>
      <c r="BZ853">
        <v>0</v>
      </c>
      <c r="CA853" t="s">
        <v>83</v>
      </c>
      <c r="CB853" t="s">
        <v>83</v>
      </c>
      <c r="CC853" t="s">
        <v>83</v>
      </c>
      <c r="CD853">
        <v>0</v>
      </c>
      <c r="CE853">
        <v>5</v>
      </c>
      <c r="CF853">
        <v>2006</v>
      </c>
      <c r="CG853" t="str">
        <f t="shared" si="97"/>
        <v>5/2006</v>
      </c>
      <c r="CH853" t="s">
        <v>110</v>
      </c>
      <c r="CI853" t="s">
        <v>111</v>
      </c>
      <c r="CJ853" s="1">
        <v>215000</v>
      </c>
    </row>
    <row r="854" spans="1:88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 t="str">
        <f t="shared" si="93"/>
        <v>40's</v>
      </c>
      <c r="V854">
        <v>1950</v>
      </c>
      <c r="W854">
        <f t="shared" si="91"/>
        <v>9</v>
      </c>
      <c r="X854" t="str">
        <f t="shared" si="92"/>
        <v>Y</v>
      </c>
      <c r="Y854" t="str">
        <f t="shared" si="94"/>
        <v>N</v>
      </c>
      <c r="Z854" t="str">
        <f t="shared" si="95"/>
        <v>N</v>
      </c>
      <c r="AA854" t="str">
        <f t="shared" si="96"/>
        <v>N</v>
      </c>
      <c r="AB854" t="s">
        <v>93</v>
      </c>
      <c r="AC854" t="s">
        <v>94</v>
      </c>
      <c r="AD854" t="s">
        <v>116</v>
      </c>
      <c r="AE854" t="s">
        <v>116</v>
      </c>
      <c r="AF854" t="s">
        <v>117</v>
      </c>
      <c r="AG854">
        <v>0</v>
      </c>
      <c r="AH854" t="s">
        <v>98</v>
      </c>
      <c r="AI854" t="s">
        <v>97</v>
      </c>
      <c r="AJ854" t="s">
        <v>118</v>
      </c>
      <c r="AK854" t="s">
        <v>98</v>
      </c>
      <c r="AL854" t="s">
        <v>98</v>
      </c>
      <c r="AM854" t="s">
        <v>100</v>
      </c>
      <c r="AN854" t="s">
        <v>153</v>
      </c>
      <c r="AO854">
        <v>364</v>
      </c>
      <c r="AP854" t="s">
        <v>102</v>
      </c>
      <c r="AQ854">
        <v>0</v>
      </c>
      <c r="AR854">
        <v>554</v>
      </c>
      <c r="AS854">
        <v>918</v>
      </c>
      <c r="AT854" t="s">
        <v>103</v>
      </c>
      <c r="AU854" t="s">
        <v>97</v>
      </c>
      <c r="AV854" t="s">
        <v>105</v>
      </c>
      <c r="AW854" t="s">
        <v>106</v>
      </c>
      <c r="AX854">
        <v>918</v>
      </c>
      <c r="AY854">
        <v>728</v>
      </c>
      <c r="AZ854">
        <v>0</v>
      </c>
      <c r="BA854">
        <v>1646</v>
      </c>
      <c r="BB854">
        <v>0</v>
      </c>
      <c r="BC854">
        <v>0</v>
      </c>
      <c r="BD854">
        <v>2</v>
      </c>
      <c r="BE854">
        <v>0</v>
      </c>
      <c r="BF854">
        <v>4</v>
      </c>
      <c r="BG854">
        <v>1</v>
      </c>
      <c r="BH854" t="s">
        <v>98</v>
      </c>
      <c r="BI854">
        <v>7</v>
      </c>
      <c r="BJ854" t="s">
        <v>107</v>
      </c>
      <c r="BK854">
        <v>2</v>
      </c>
      <c r="BL854" t="s">
        <v>97</v>
      </c>
      <c r="BM854" t="s">
        <v>127</v>
      </c>
      <c r="BN854">
        <v>1941</v>
      </c>
      <c r="BO854" t="s">
        <v>102</v>
      </c>
      <c r="BP854">
        <v>1</v>
      </c>
      <c r="BQ854">
        <v>240</v>
      </c>
      <c r="BR854" t="s">
        <v>98</v>
      </c>
      <c r="BS854" t="s">
        <v>98</v>
      </c>
      <c r="BT854" t="s">
        <v>105</v>
      </c>
      <c r="BU854">
        <v>0</v>
      </c>
      <c r="BV854">
        <v>0</v>
      </c>
      <c r="BW854">
        <v>0</v>
      </c>
      <c r="BX854">
        <v>0</v>
      </c>
      <c r="BY854">
        <v>126</v>
      </c>
      <c r="BZ854">
        <v>0</v>
      </c>
      <c r="CA854" t="s">
        <v>83</v>
      </c>
      <c r="CB854" t="s">
        <v>134</v>
      </c>
      <c r="CC854" t="s">
        <v>83</v>
      </c>
      <c r="CD854">
        <v>0</v>
      </c>
      <c r="CE854">
        <v>8</v>
      </c>
      <c r="CF854">
        <v>2007</v>
      </c>
      <c r="CG854" t="str">
        <f t="shared" si="97"/>
        <v>8/2007</v>
      </c>
      <c r="CH854" t="s">
        <v>110</v>
      </c>
      <c r="CI854" t="s">
        <v>111</v>
      </c>
      <c r="CJ854" s="1">
        <v>164000</v>
      </c>
    </row>
    <row r="855" spans="1:88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 t="str">
        <f t="shared" si="93"/>
        <v>60's</v>
      </c>
      <c r="V855">
        <v>1964</v>
      </c>
      <c r="W855">
        <f t="shared" si="91"/>
        <v>0</v>
      </c>
      <c r="X855" t="str">
        <f t="shared" si="92"/>
        <v>N</v>
      </c>
      <c r="Y855" t="str">
        <f t="shared" si="94"/>
        <v>N</v>
      </c>
      <c r="Z855" t="str">
        <f t="shared" si="95"/>
        <v>N</v>
      </c>
      <c r="AA855" t="str">
        <f t="shared" si="96"/>
        <v>N</v>
      </c>
      <c r="AB855" t="s">
        <v>93</v>
      </c>
      <c r="AC855" t="s">
        <v>94</v>
      </c>
      <c r="AD855" t="s">
        <v>116</v>
      </c>
      <c r="AE855" t="s">
        <v>140</v>
      </c>
      <c r="AF855" t="s">
        <v>96</v>
      </c>
      <c r="AG855">
        <v>115</v>
      </c>
      <c r="AH855" t="s">
        <v>98</v>
      </c>
      <c r="AI855" t="s">
        <v>97</v>
      </c>
      <c r="AJ855" t="s">
        <v>118</v>
      </c>
      <c r="AK855" t="s">
        <v>98</v>
      </c>
      <c r="AL855" t="s">
        <v>98</v>
      </c>
      <c r="AM855" t="s">
        <v>97</v>
      </c>
      <c r="AN855" t="s">
        <v>153</v>
      </c>
      <c r="AO855">
        <v>564</v>
      </c>
      <c r="AP855" t="s">
        <v>102</v>
      </c>
      <c r="AQ855">
        <v>0</v>
      </c>
      <c r="AR855">
        <v>563</v>
      </c>
      <c r="AS855">
        <v>1127</v>
      </c>
      <c r="AT855" t="s">
        <v>103</v>
      </c>
      <c r="AU855" t="s">
        <v>98</v>
      </c>
      <c r="AV855" t="s">
        <v>105</v>
      </c>
      <c r="AW855" t="s">
        <v>106</v>
      </c>
      <c r="AX855">
        <v>1445</v>
      </c>
      <c r="AY855">
        <v>0</v>
      </c>
      <c r="AZ855">
        <v>0</v>
      </c>
      <c r="BA855">
        <v>1445</v>
      </c>
      <c r="BB855">
        <v>0</v>
      </c>
      <c r="BC855">
        <v>0</v>
      </c>
      <c r="BD855">
        <v>1</v>
      </c>
      <c r="BE855">
        <v>1</v>
      </c>
      <c r="BF855">
        <v>3</v>
      </c>
      <c r="BG855">
        <v>1</v>
      </c>
      <c r="BH855" t="s">
        <v>98</v>
      </c>
      <c r="BI855">
        <v>7</v>
      </c>
      <c r="BJ855" t="s">
        <v>107</v>
      </c>
      <c r="BK855">
        <v>1</v>
      </c>
      <c r="BL855" t="s">
        <v>147</v>
      </c>
      <c r="BM855" t="s">
        <v>108</v>
      </c>
      <c r="BN855">
        <v>1964</v>
      </c>
      <c r="BO855" t="s">
        <v>109</v>
      </c>
      <c r="BP855">
        <v>2</v>
      </c>
      <c r="BQ855">
        <v>645</v>
      </c>
      <c r="BR855" t="s">
        <v>98</v>
      </c>
      <c r="BS855" t="s">
        <v>98</v>
      </c>
      <c r="BT855" t="s">
        <v>105</v>
      </c>
      <c r="BU855">
        <v>180</v>
      </c>
      <c r="BV855">
        <v>0</v>
      </c>
      <c r="BW855">
        <v>0</v>
      </c>
      <c r="BX855">
        <v>0</v>
      </c>
      <c r="BY855">
        <v>0</v>
      </c>
      <c r="BZ855">
        <v>0</v>
      </c>
      <c r="CA855" t="s">
        <v>83</v>
      </c>
      <c r="CB855" t="s">
        <v>134</v>
      </c>
      <c r="CC855" t="s">
        <v>83</v>
      </c>
      <c r="CD855">
        <v>0</v>
      </c>
      <c r="CE855">
        <v>8</v>
      </c>
      <c r="CF855">
        <v>2009</v>
      </c>
      <c r="CG855" t="str">
        <f t="shared" si="97"/>
        <v>8/2009</v>
      </c>
      <c r="CH855" t="s">
        <v>110</v>
      </c>
      <c r="CI855" t="s">
        <v>111</v>
      </c>
      <c r="CJ855" s="1">
        <v>158000</v>
      </c>
    </row>
    <row r="856" spans="1:88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 t="str">
        <f t="shared" si="93"/>
        <v>50's</v>
      </c>
      <c r="V856">
        <v>1974</v>
      </c>
      <c r="W856">
        <f t="shared" si="91"/>
        <v>19</v>
      </c>
      <c r="X856" t="str">
        <f t="shared" si="92"/>
        <v>Y</v>
      </c>
      <c r="Y856" t="str">
        <f t="shared" si="94"/>
        <v>N</v>
      </c>
      <c r="Z856" t="str">
        <f t="shared" si="95"/>
        <v>N</v>
      </c>
      <c r="AA856" t="str">
        <f t="shared" si="96"/>
        <v>N</v>
      </c>
      <c r="AB856" t="s">
        <v>152</v>
      </c>
      <c r="AC856" t="s">
        <v>94</v>
      </c>
      <c r="AD856" t="s">
        <v>124</v>
      </c>
      <c r="AE856" t="s">
        <v>161</v>
      </c>
      <c r="AF856" t="s">
        <v>117</v>
      </c>
      <c r="AG856">
        <v>0</v>
      </c>
      <c r="AH856" t="s">
        <v>98</v>
      </c>
      <c r="AI856" t="s">
        <v>98</v>
      </c>
      <c r="AJ856" t="s">
        <v>118</v>
      </c>
      <c r="AK856" t="s">
        <v>98</v>
      </c>
      <c r="AL856" t="s">
        <v>98</v>
      </c>
      <c r="AM856" t="s">
        <v>121</v>
      </c>
      <c r="AN856" t="s">
        <v>119</v>
      </c>
      <c r="AO856">
        <v>306</v>
      </c>
      <c r="AP856" t="s">
        <v>153</v>
      </c>
      <c r="AQ856">
        <v>1085</v>
      </c>
      <c r="AR856">
        <v>372</v>
      </c>
      <c r="AS856">
        <v>1763</v>
      </c>
      <c r="AT856" t="s">
        <v>103</v>
      </c>
      <c r="AU856" t="s">
        <v>98</v>
      </c>
      <c r="AV856" t="s">
        <v>105</v>
      </c>
      <c r="AW856" t="s">
        <v>106</v>
      </c>
      <c r="AX856">
        <v>1779</v>
      </c>
      <c r="AY856">
        <v>0</v>
      </c>
      <c r="AZ856">
        <v>0</v>
      </c>
      <c r="BA856">
        <v>1779</v>
      </c>
      <c r="BB856">
        <v>1</v>
      </c>
      <c r="BC856">
        <v>0</v>
      </c>
      <c r="BD856">
        <v>1</v>
      </c>
      <c r="BE856">
        <v>1</v>
      </c>
      <c r="BF856">
        <v>3</v>
      </c>
      <c r="BG856">
        <v>1</v>
      </c>
      <c r="BH856" t="s">
        <v>98</v>
      </c>
      <c r="BI856">
        <v>6</v>
      </c>
      <c r="BJ856" t="s">
        <v>107</v>
      </c>
      <c r="BK856">
        <v>1</v>
      </c>
      <c r="BL856" t="s">
        <v>97</v>
      </c>
      <c r="BM856" t="s">
        <v>108</v>
      </c>
      <c r="BN856">
        <v>1955</v>
      </c>
      <c r="BO856" t="s">
        <v>102</v>
      </c>
      <c r="BP856">
        <v>2</v>
      </c>
      <c r="BQ856">
        <v>454</v>
      </c>
      <c r="BR856" t="s">
        <v>98</v>
      </c>
      <c r="BS856" t="s">
        <v>98</v>
      </c>
      <c r="BT856" t="s">
        <v>105</v>
      </c>
      <c r="BU856">
        <v>0</v>
      </c>
      <c r="BV856">
        <v>418</v>
      </c>
      <c r="BW856">
        <v>0</v>
      </c>
      <c r="BX856">
        <v>0</v>
      </c>
      <c r="BY856">
        <v>312</v>
      </c>
      <c r="BZ856">
        <v>0</v>
      </c>
      <c r="CA856" t="s">
        <v>83</v>
      </c>
      <c r="CB856" t="s">
        <v>83</v>
      </c>
      <c r="CC856" t="s">
        <v>83</v>
      </c>
      <c r="CD856">
        <v>0</v>
      </c>
      <c r="CE856">
        <v>7</v>
      </c>
      <c r="CF856">
        <v>2006</v>
      </c>
      <c r="CG856" t="str">
        <f t="shared" si="97"/>
        <v>7/2006</v>
      </c>
      <c r="CH856" t="s">
        <v>110</v>
      </c>
      <c r="CI856" t="s">
        <v>128</v>
      </c>
      <c r="CJ856" s="1">
        <v>170000</v>
      </c>
    </row>
    <row r="857" spans="1:88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 t="str">
        <f t="shared" si="93"/>
        <v>60's</v>
      </c>
      <c r="V857">
        <v>2010</v>
      </c>
      <c r="W857">
        <f t="shared" si="91"/>
        <v>48</v>
      </c>
      <c r="X857" t="str">
        <f t="shared" si="92"/>
        <v>Y</v>
      </c>
      <c r="Y857" t="str">
        <f t="shared" si="94"/>
        <v>Y</v>
      </c>
      <c r="Z857" t="str">
        <f t="shared" si="95"/>
        <v>Y</v>
      </c>
      <c r="AA857" t="str">
        <f t="shared" si="96"/>
        <v>Y</v>
      </c>
      <c r="AB857" t="s">
        <v>93</v>
      </c>
      <c r="AC857" t="s">
        <v>94</v>
      </c>
      <c r="AD857" t="s">
        <v>140</v>
      </c>
      <c r="AE857" t="s">
        <v>140</v>
      </c>
      <c r="AF857" t="s">
        <v>117</v>
      </c>
      <c r="AG857">
        <v>0</v>
      </c>
      <c r="AH857" t="s">
        <v>98</v>
      </c>
      <c r="AI857" t="s">
        <v>97</v>
      </c>
      <c r="AJ857" t="s">
        <v>118</v>
      </c>
      <c r="AK857" t="s">
        <v>98</v>
      </c>
      <c r="AL857" t="s">
        <v>98</v>
      </c>
      <c r="AM857" t="s">
        <v>100</v>
      </c>
      <c r="AN857" t="s">
        <v>119</v>
      </c>
      <c r="AO857">
        <v>659</v>
      </c>
      <c r="AP857" t="s">
        <v>102</v>
      </c>
      <c r="AQ857">
        <v>0</v>
      </c>
      <c r="AR857">
        <v>381</v>
      </c>
      <c r="AS857">
        <v>1040</v>
      </c>
      <c r="AT857" t="s">
        <v>103</v>
      </c>
      <c r="AU857" t="s">
        <v>104</v>
      </c>
      <c r="AV857" t="s">
        <v>105</v>
      </c>
      <c r="AW857" t="s">
        <v>106</v>
      </c>
      <c r="AX857">
        <v>1040</v>
      </c>
      <c r="AY857">
        <v>0</v>
      </c>
      <c r="AZ857">
        <v>0</v>
      </c>
      <c r="BA857">
        <v>1040</v>
      </c>
      <c r="BB857">
        <v>1</v>
      </c>
      <c r="BC857">
        <v>0</v>
      </c>
      <c r="BD857">
        <v>1</v>
      </c>
      <c r="BE857">
        <v>1</v>
      </c>
      <c r="BF857">
        <v>3</v>
      </c>
      <c r="BG857">
        <v>1</v>
      </c>
      <c r="BH857" t="s">
        <v>98</v>
      </c>
      <c r="BI857">
        <v>6</v>
      </c>
      <c r="BJ857" t="s">
        <v>107</v>
      </c>
      <c r="BK857">
        <v>0</v>
      </c>
      <c r="BL857" t="s">
        <v>83</v>
      </c>
      <c r="BM857" t="s">
        <v>127</v>
      </c>
      <c r="BN857">
        <v>1962</v>
      </c>
      <c r="BO857" t="s">
        <v>102</v>
      </c>
      <c r="BP857">
        <v>1</v>
      </c>
      <c r="BQ857">
        <v>260</v>
      </c>
      <c r="BR857" t="s">
        <v>98</v>
      </c>
      <c r="BS857" t="s">
        <v>98</v>
      </c>
      <c r="BT857" t="s">
        <v>105</v>
      </c>
      <c r="BU857">
        <v>0</v>
      </c>
      <c r="BV857">
        <v>104</v>
      </c>
      <c r="BW857">
        <v>0</v>
      </c>
      <c r="BX857">
        <v>0</v>
      </c>
      <c r="BY857">
        <v>0</v>
      </c>
      <c r="BZ857">
        <v>0</v>
      </c>
      <c r="CA857" t="s">
        <v>83</v>
      </c>
      <c r="CB857" t="s">
        <v>83</v>
      </c>
      <c r="CC857" t="s">
        <v>83</v>
      </c>
      <c r="CD857">
        <v>0</v>
      </c>
      <c r="CE857">
        <v>4</v>
      </c>
      <c r="CF857">
        <v>2010</v>
      </c>
      <c r="CG857" t="str">
        <f t="shared" si="97"/>
        <v>4/2010</v>
      </c>
      <c r="CH857" t="s">
        <v>110</v>
      </c>
      <c r="CI857" t="s">
        <v>111</v>
      </c>
      <c r="CJ857" s="1">
        <v>127000</v>
      </c>
    </row>
    <row r="858" spans="1:88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 t="str">
        <f t="shared" si="93"/>
        <v>70's</v>
      </c>
      <c r="V858">
        <v>1978</v>
      </c>
      <c r="W858">
        <f t="shared" si="91"/>
        <v>0</v>
      </c>
      <c r="X858" t="str">
        <f t="shared" si="92"/>
        <v>N</v>
      </c>
      <c r="Y858" t="str">
        <f t="shared" si="94"/>
        <v>N</v>
      </c>
      <c r="Z858" t="str">
        <f t="shared" si="95"/>
        <v>N</v>
      </c>
      <c r="AA858" t="str">
        <f t="shared" si="96"/>
        <v>N</v>
      </c>
      <c r="AB858" t="s">
        <v>93</v>
      </c>
      <c r="AC858" t="s">
        <v>94</v>
      </c>
      <c r="AD858" t="s">
        <v>161</v>
      </c>
      <c r="AE858" t="s">
        <v>140</v>
      </c>
      <c r="AF858" t="s">
        <v>117</v>
      </c>
      <c r="AG858">
        <v>0</v>
      </c>
      <c r="AH858" t="s">
        <v>98</v>
      </c>
      <c r="AI858" t="s">
        <v>98</v>
      </c>
      <c r="AJ858" t="s">
        <v>118</v>
      </c>
      <c r="AK858" t="s">
        <v>97</v>
      </c>
      <c r="AL858" t="s">
        <v>97</v>
      </c>
      <c r="AM858" t="s">
        <v>97</v>
      </c>
      <c r="AN858" t="s">
        <v>101</v>
      </c>
      <c r="AO858">
        <v>505</v>
      </c>
      <c r="AP858" t="s">
        <v>172</v>
      </c>
      <c r="AQ858">
        <v>435</v>
      </c>
      <c r="AR858">
        <v>0</v>
      </c>
      <c r="AS858">
        <v>940</v>
      </c>
      <c r="AT858" t="s">
        <v>103</v>
      </c>
      <c r="AU858" t="s">
        <v>98</v>
      </c>
      <c r="AV858" t="s">
        <v>105</v>
      </c>
      <c r="AW858" t="s">
        <v>106</v>
      </c>
      <c r="AX858">
        <v>1026</v>
      </c>
      <c r="AY858">
        <v>0</v>
      </c>
      <c r="AZ858">
        <v>0</v>
      </c>
      <c r="BA858">
        <v>1026</v>
      </c>
      <c r="BB858">
        <v>1</v>
      </c>
      <c r="BC858">
        <v>0</v>
      </c>
      <c r="BD858">
        <v>1</v>
      </c>
      <c r="BE858">
        <v>0</v>
      </c>
      <c r="BF858">
        <v>3</v>
      </c>
      <c r="BG858">
        <v>1</v>
      </c>
      <c r="BH858" t="s">
        <v>98</v>
      </c>
      <c r="BI858">
        <v>5</v>
      </c>
      <c r="BJ858" t="s">
        <v>107</v>
      </c>
      <c r="BK858">
        <v>0</v>
      </c>
      <c r="BL858" t="s">
        <v>83</v>
      </c>
      <c r="BM858" t="s">
        <v>127</v>
      </c>
      <c r="BN858">
        <v>1981</v>
      </c>
      <c r="BO858" t="s">
        <v>102</v>
      </c>
      <c r="BP858">
        <v>2</v>
      </c>
      <c r="BQ858">
        <v>576</v>
      </c>
      <c r="BR858" t="s">
        <v>98</v>
      </c>
      <c r="BS858" t="s">
        <v>147</v>
      </c>
      <c r="BT858" t="s">
        <v>105</v>
      </c>
      <c r="BU858">
        <v>0</v>
      </c>
      <c r="BV858">
        <v>0</v>
      </c>
      <c r="BW858">
        <v>34</v>
      </c>
      <c r="BX858">
        <v>0</v>
      </c>
      <c r="BY858">
        <v>0</v>
      </c>
      <c r="BZ858">
        <v>0</v>
      </c>
      <c r="CA858" t="s">
        <v>83</v>
      </c>
      <c r="CB858" t="s">
        <v>134</v>
      </c>
      <c r="CC858" t="s">
        <v>83</v>
      </c>
      <c r="CD858">
        <v>0</v>
      </c>
      <c r="CE858">
        <v>10</v>
      </c>
      <c r="CF858">
        <v>2008</v>
      </c>
      <c r="CG858" t="str">
        <f t="shared" si="97"/>
        <v>10/2008</v>
      </c>
      <c r="CH858" t="s">
        <v>110</v>
      </c>
      <c r="CI858" t="s">
        <v>111</v>
      </c>
      <c r="CJ858" s="1">
        <v>147000</v>
      </c>
    </row>
    <row r="859" spans="1:88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 t="str">
        <f t="shared" si="93"/>
        <v>90's</v>
      </c>
      <c r="V859">
        <v>1995</v>
      </c>
      <c r="W859">
        <f t="shared" si="91"/>
        <v>1</v>
      </c>
      <c r="X859" t="str">
        <f t="shared" si="92"/>
        <v>Y</v>
      </c>
      <c r="Y859" t="str">
        <f t="shared" si="94"/>
        <v>N</v>
      </c>
      <c r="Z859" t="str">
        <f t="shared" si="95"/>
        <v>N</v>
      </c>
      <c r="AA859" t="str">
        <f t="shared" si="96"/>
        <v>Y</v>
      </c>
      <c r="AB859" t="s">
        <v>93</v>
      </c>
      <c r="AC859" t="s">
        <v>94</v>
      </c>
      <c r="AD859" t="s">
        <v>140</v>
      </c>
      <c r="AE859" t="s">
        <v>140</v>
      </c>
      <c r="AF859" t="s">
        <v>117</v>
      </c>
      <c r="AG859">
        <v>0</v>
      </c>
      <c r="AH859" t="s">
        <v>98</v>
      </c>
      <c r="AI859" t="s">
        <v>98</v>
      </c>
      <c r="AJ859" t="s">
        <v>99</v>
      </c>
      <c r="AK859" t="s">
        <v>97</v>
      </c>
      <c r="AL859" t="s">
        <v>98</v>
      </c>
      <c r="AM859" t="s">
        <v>100</v>
      </c>
      <c r="AN859" t="s">
        <v>102</v>
      </c>
      <c r="AO859">
        <v>0</v>
      </c>
      <c r="AP859" t="s">
        <v>102</v>
      </c>
      <c r="AQ859">
        <v>0</v>
      </c>
      <c r="AR859">
        <v>702</v>
      </c>
      <c r="AS859">
        <v>702</v>
      </c>
      <c r="AT859" t="s">
        <v>103</v>
      </c>
      <c r="AU859" t="s">
        <v>97</v>
      </c>
      <c r="AV859" t="s">
        <v>105</v>
      </c>
      <c r="AW859" t="s">
        <v>106</v>
      </c>
      <c r="AX859">
        <v>702</v>
      </c>
      <c r="AY859">
        <v>779</v>
      </c>
      <c r="AZ859">
        <v>0</v>
      </c>
      <c r="BA859">
        <v>1481</v>
      </c>
      <c r="BB859">
        <v>0</v>
      </c>
      <c r="BC859">
        <v>0</v>
      </c>
      <c r="BD859">
        <v>2</v>
      </c>
      <c r="BE859">
        <v>1</v>
      </c>
      <c r="BF859">
        <v>3</v>
      </c>
      <c r="BG859">
        <v>1</v>
      </c>
      <c r="BH859" t="s">
        <v>98</v>
      </c>
      <c r="BI859">
        <v>6</v>
      </c>
      <c r="BJ859" t="s">
        <v>107</v>
      </c>
      <c r="BK859">
        <v>1</v>
      </c>
      <c r="BL859" t="s">
        <v>98</v>
      </c>
      <c r="BM859" t="s">
        <v>108</v>
      </c>
      <c r="BN859">
        <v>1994</v>
      </c>
      <c r="BO859" t="s">
        <v>157</v>
      </c>
      <c r="BP859">
        <v>2</v>
      </c>
      <c r="BQ859">
        <v>343</v>
      </c>
      <c r="BR859" t="s">
        <v>98</v>
      </c>
      <c r="BS859" t="s">
        <v>98</v>
      </c>
      <c r="BT859" t="s">
        <v>105</v>
      </c>
      <c r="BU859">
        <v>0</v>
      </c>
      <c r="BV859">
        <v>36</v>
      </c>
      <c r="BW859">
        <v>0</v>
      </c>
      <c r="BX859">
        <v>0</v>
      </c>
      <c r="BY859">
        <v>0</v>
      </c>
      <c r="BZ859">
        <v>0</v>
      </c>
      <c r="CA859" t="s">
        <v>83</v>
      </c>
      <c r="CB859" t="s">
        <v>83</v>
      </c>
      <c r="CC859" t="s">
        <v>83</v>
      </c>
      <c r="CD859">
        <v>0</v>
      </c>
      <c r="CE859">
        <v>3</v>
      </c>
      <c r="CF859">
        <v>2009</v>
      </c>
      <c r="CG859" t="str">
        <f t="shared" si="97"/>
        <v>3/2009</v>
      </c>
      <c r="CH859" t="s">
        <v>110</v>
      </c>
      <c r="CI859" t="s">
        <v>111</v>
      </c>
      <c r="CJ859" s="1">
        <v>174000</v>
      </c>
    </row>
    <row r="860" spans="1:88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 t="str">
        <f t="shared" si="93"/>
        <v>70's</v>
      </c>
      <c r="V860">
        <v>1976</v>
      </c>
      <c r="W860">
        <f t="shared" si="91"/>
        <v>0</v>
      </c>
      <c r="X860" t="str">
        <f t="shared" si="92"/>
        <v>N</v>
      </c>
      <c r="Y860" t="str">
        <f t="shared" si="94"/>
        <v>N</v>
      </c>
      <c r="Z860" t="str">
        <f t="shared" si="95"/>
        <v>N</v>
      </c>
      <c r="AA860" t="str">
        <f t="shared" si="96"/>
        <v>N</v>
      </c>
      <c r="AB860" t="s">
        <v>93</v>
      </c>
      <c r="AC860" t="s">
        <v>94</v>
      </c>
      <c r="AD860" t="s">
        <v>140</v>
      </c>
      <c r="AE860" t="s">
        <v>140</v>
      </c>
      <c r="AF860" t="s">
        <v>96</v>
      </c>
      <c r="AG860">
        <v>189</v>
      </c>
      <c r="AH860" t="s">
        <v>98</v>
      </c>
      <c r="AI860" t="s">
        <v>98</v>
      </c>
      <c r="AJ860" t="s">
        <v>118</v>
      </c>
      <c r="AK860" t="s">
        <v>97</v>
      </c>
      <c r="AL860" t="s">
        <v>98</v>
      </c>
      <c r="AM860" t="s">
        <v>100</v>
      </c>
      <c r="AN860" t="s">
        <v>102</v>
      </c>
      <c r="AO860">
        <v>0</v>
      </c>
      <c r="AP860" t="s">
        <v>102</v>
      </c>
      <c r="AQ860">
        <v>0</v>
      </c>
      <c r="AR860">
        <v>1090</v>
      </c>
      <c r="AS860">
        <v>1090</v>
      </c>
      <c r="AT860" t="s">
        <v>103</v>
      </c>
      <c r="AU860" t="s">
        <v>98</v>
      </c>
      <c r="AV860" t="s">
        <v>105</v>
      </c>
      <c r="AW860" t="s">
        <v>106</v>
      </c>
      <c r="AX860">
        <v>1370</v>
      </c>
      <c r="AY860">
        <v>0</v>
      </c>
      <c r="AZ860">
        <v>0</v>
      </c>
      <c r="BA860">
        <v>1370</v>
      </c>
      <c r="BB860">
        <v>0</v>
      </c>
      <c r="BC860">
        <v>0</v>
      </c>
      <c r="BD860">
        <v>2</v>
      </c>
      <c r="BE860">
        <v>0</v>
      </c>
      <c r="BF860">
        <v>3</v>
      </c>
      <c r="BG860">
        <v>1</v>
      </c>
      <c r="BH860" t="s">
        <v>98</v>
      </c>
      <c r="BI860">
        <v>6</v>
      </c>
      <c r="BJ860" t="s">
        <v>107</v>
      </c>
      <c r="BK860">
        <v>1</v>
      </c>
      <c r="BL860" t="s">
        <v>98</v>
      </c>
      <c r="BM860" t="s">
        <v>108</v>
      </c>
      <c r="BN860">
        <v>1976</v>
      </c>
      <c r="BO860" t="s">
        <v>109</v>
      </c>
      <c r="BP860">
        <v>2</v>
      </c>
      <c r="BQ860">
        <v>479</v>
      </c>
      <c r="BR860" t="s">
        <v>98</v>
      </c>
      <c r="BS860" t="s">
        <v>98</v>
      </c>
      <c r="BT860" t="s">
        <v>105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 t="s">
        <v>83</v>
      </c>
      <c r="CB860" t="s">
        <v>134</v>
      </c>
      <c r="CC860" t="s">
        <v>83</v>
      </c>
      <c r="CD860">
        <v>0</v>
      </c>
      <c r="CE860">
        <v>6</v>
      </c>
      <c r="CF860">
        <v>2009</v>
      </c>
      <c r="CG860" t="str">
        <f t="shared" si="97"/>
        <v>6/2009</v>
      </c>
      <c r="CH860" t="s">
        <v>110</v>
      </c>
      <c r="CI860" t="s">
        <v>219</v>
      </c>
      <c r="CJ860" s="1">
        <v>152000</v>
      </c>
    </row>
    <row r="861" spans="1:88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 t="str">
        <f t="shared" si="93"/>
        <v>60's</v>
      </c>
      <c r="V861">
        <v>1984</v>
      </c>
      <c r="W861">
        <f t="shared" si="91"/>
        <v>16</v>
      </c>
      <c r="X861" t="str">
        <f t="shared" si="92"/>
        <v>Y</v>
      </c>
      <c r="Y861" t="str">
        <f t="shared" si="94"/>
        <v>N</v>
      </c>
      <c r="Z861" t="str">
        <f t="shared" si="95"/>
        <v>N</v>
      </c>
      <c r="AA861" t="str">
        <f t="shared" si="96"/>
        <v>N</v>
      </c>
      <c r="AB861" t="s">
        <v>93</v>
      </c>
      <c r="AC861" t="s">
        <v>94</v>
      </c>
      <c r="AD861" t="s">
        <v>140</v>
      </c>
      <c r="AE861" t="s">
        <v>140</v>
      </c>
      <c r="AF861" t="s">
        <v>96</v>
      </c>
      <c r="AG861">
        <v>220</v>
      </c>
      <c r="AH861" t="s">
        <v>98</v>
      </c>
      <c r="AI861" t="s">
        <v>98</v>
      </c>
      <c r="AJ861" t="s">
        <v>118</v>
      </c>
      <c r="AK861" t="s">
        <v>98</v>
      </c>
      <c r="AL861" t="s">
        <v>98</v>
      </c>
      <c r="AM861" t="s">
        <v>121</v>
      </c>
      <c r="AN861" t="s">
        <v>141</v>
      </c>
      <c r="AO861">
        <v>619</v>
      </c>
      <c r="AP861" t="s">
        <v>102</v>
      </c>
      <c r="AQ861">
        <v>0</v>
      </c>
      <c r="AR861">
        <v>435</v>
      </c>
      <c r="AS861">
        <v>1054</v>
      </c>
      <c r="AT861" t="s">
        <v>103</v>
      </c>
      <c r="AU861" t="s">
        <v>98</v>
      </c>
      <c r="AV861" t="s">
        <v>105</v>
      </c>
      <c r="AW861" t="s">
        <v>106</v>
      </c>
      <c r="AX861">
        <v>1512</v>
      </c>
      <c r="AY861">
        <v>1142</v>
      </c>
      <c r="AZ861">
        <v>0</v>
      </c>
      <c r="BA861">
        <v>2654</v>
      </c>
      <c r="BB861">
        <v>1</v>
      </c>
      <c r="BC861">
        <v>0</v>
      </c>
      <c r="BD861">
        <v>2</v>
      </c>
      <c r="BE861">
        <v>1</v>
      </c>
      <c r="BF861">
        <v>4</v>
      </c>
      <c r="BG861">
        <v>1</v>
      </c>
      <c r="BH861" t="s">
        <v>97</v>
      </c>
      <c r="BI861">
        <v>9</v>
      </c>
      <c r="BJ861" t="s">
        <v>107</v>
      </c>
      <c r="BK861">
        <v>1</v>
      </c>
      <c r="BL861" t="s">
        <v>97</v>
      </c>
      <c r="BM861" t="s">
        <v>108</v>
      </c>
      <c r="BN861">
        <v>1968</v>
      </c>
      <c r="BO861" t="s">
        <v>102</v>
      </c>
      <c r="BP861">
        <v>2</v>
      </c>
      <c r="BQ861">
        <v>619</v>
      </c>
      <c r="BR861" t="s">
        <v>98</v>
      </c>
      <c r="BS861" t="s">
        <v>98</v>
      </c>
      <c r="BT861" t="s">
        <v>105</v>
      </c>
      <c r="BU861">
        <v>0</v>
      </c>
      <c r="BV861">
        <v>65</v>
      </c>
      <c r="BW861">
        <v>0</v>
      </c>
      <c r="BX861">
        <v>0</v>
      </c>
      <c r="BY861">
        <v>222</v>
      </c>
      <c r="BZ861">
        <v>0</v>
      </c>
      <c r="CA861" t="s">
        <v>83</v>
      </c>
      <c r="CB861" t="s">
        <v>83</v>
      </c>
      <c r="CC861" t="s">
        <v>83</v>
      </c>
      <c r="CD861">
        <v>0</v>
      </c>
      <c r="CE861">
        <v>8</v>
      </c>
      <c r="CF861">
        <v>2006</v>
      </c>
      <c r="CG861" t="str">
        <f t="shared" si="97"/>
        <v>8/2006</v>
      </c>
      <c r="CH861" t="s">
        <v>110</v>
      </c>
      <c r="CI861" t="s">
        <v>111</v>
      </c>
      <c r="CJ861" s="1">
        <v>250000</v>
      </c>
    </row>
    <row r="862" spans="1:88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 t="str">
        <f t="shared" si="93"/>
        <v>10's</v>
      </c>
      <c r="V862">
        <v>1998</v>
      </c>
      <c r="W862">
        <f t="shared" si="91"/>
        <v>80</v>
      </c>
      <c r="X862" t="str">
        <f t="shared" si="92"/>
        <v>Y</v>
      </c>
      <c r="Y862" t="str">
        <f t="shared" si="94"/>
        <v>N</v>
      </c>
      <c r="Z862" t="str">
        <f t="shared" si="95"/>
        <v>N</v>
      </c>
      <c r="AA862" t="str">
        <f t="shared" si="96"/>
        <v>Y</v>
      </c>
      <c r="AB862" t="s">
        <v>93</v>
      </c>
      <c r="AC862" t="s">
        <v>94</v>
      </c>
      <c r="AD862" t="s">
        <v>124</v>
      </c>
      <c r="AE862" t="s">
        <v>124</v>
      </c>
      <c r="AF862" t="s">
        <v>117</v>
      </c>
      <c r="AG862">
        <v>0</v>
      </c>
      <c r="AH862" t="s">
        <v>97</v>
      </c>
      <c r="AI862" t="s">
        <v>98</v>
      </c>
      <c r="AJ862" t="s">
        <v>126</v>
      </c>
      <c r="AK862" t="s">
        <v>98</v>
      </c>
      <c r="AL862" t="s">
        <v>98</v>
      </c>
      <c r="AM862" t="s">
        <v>100</v>
      </c>
      <c r="AN862" t="s">
        <v>102</v>
      </c>
      <c r="AO862">
        <v>0</v>
      </c>
      <c r="AP862" t="s">
        <v>102</v>
      </c>
      <c r="AQ862">
        <v>0</v>
      </c>
      <c r="AR862">
        <v>912</v>
      </c>
      <c r="AS862">
        <v>912</v>
      </c>
      <c r="AT862" t="s">
        <v>103</v>
      </c>
      <c r="AU862" t="s">
        <v>97</v>
      </c>
      <c r="AV862" t="s">
        <v>105</v>
      </c>
      <c r="AW862" t="s">
        <v>106</v>
      </c>
      <c r="AX862">
        <v>912</v>
      </c>
      <c r="AY862">
        <v>514</v>
      </c>
      <c r="AZ862">
        <v>0</v>
      </c>
      <c r="BA862">
        <v>1426</v>
      </c>
      <c r="BB862">
        <v>0</v>
      </c>
      <c r="BC862">
        <v>0</v>
      </c>
      <c r="BD862">
        <v>1</v>
      </c>
      <c r="BE862">
        <v>1</v>
      </c>
      <c r="BF862">
        <v>3</v>
      </c>
      <c r="BG862">
        <v>1</v>
      </c>
      <c r="BH862" t="s">
        <v>97</v>
      </c>
      <c r="BI862">
        <v>7</v>
      </c>
      <c r="BJ862" t="s">
        <v>107</v>
      </c>
      <c r="BK862">
        <v>1</v>
      </c>
      <c r="BL862" t="s">
        <v>97</v>
      </c>
      <c r="BM862" t="s">
        <v>127</v>
      </c>
      <c r="BN862">
        <v>1925</v>
      </c>
      <c r="BO862" t="s">
        <v>102</v>
      </c>
      <c r="BP862">
        <v>1</v>
      </c>
      <c r="BQ862">
        <v>216</v>
      </c>
      <c r="BR862" t="s">
        <v>98</v>
      </c>
      <c r="BS862" t="s">
        <v>98</v>
      </c>
      <c r="BT862" t="s">
        <v>105</v>
      </c>
      <c r="BU862">
        <v>0</v>
      </c>
      <c r="BV862">
        <v>240</v>
      </c>
      <c r="BW862">
        <v>0</v>
      </c>
      <c r="BX862">
        <v>0</v>
      </c>
      <c r="BY862">
        <v>0</v>
      </c>
      <c r="BZ862">
        <v>0</v>
      </c>
      <c r="CA862" t="s">
        <v>83</v>
      </c>
      <c r="CB862" t="s">
        <v>165</v>
      </c>
      <c r="CC862" t="s">
        <v>83</v>
      </c>
      <c r="CD862">
        <v>0</v>
      </c>
      <c r="CE862">
        <v>6</v>
      </c>
      <c r="CF862">
        <v>2007</v>
      </c>
      <c r="CG862" t="str">
        <f t="shared" si="97"/>
        <v>6/2007</v>
      </c>
      <c r="CH862" t="s">
        <v>110</v>
      </c>
      <c r="CI862" t="s">
        <v>111</v>
      </c>
      <c r="CJ862" s="1">
        <v>189950</v>
      </c>
    </row>
    <row r="863" spans="1:88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 t="str">
        <f t="shared" si="93"/>
        <v>60's</v>
      </c>
      <c r="V863">
        <v>1965</v>
      </c>
      <c r="W863">
        <f t="shared" si="91"/>
        <v>0</v>
      </c>
      <c r="X863" t="str">
        <f t="shared" si="92"/>
        <v>N</v>
      </c>
      <c r="Y863" t="str">
        <f t="shared" si="94"/>
        <v>N</v>
      </c>
      <c r="Z863" t="str">
        <f t="shared" si="95"/>
        <v>N</v>
      </c>
      <c r="AA863" t="str">
        <f t="shared" si="96"/>
        <v>N</v>
      </c>
      <c r="AB863" t="s">
        <v>152</v>
      </c>
      <c r="AC863" t="s">
        <v>94</v>
      </c>
      <c r="AD863" t="s">
        <v>161</v>
      </c>
      <c r="AE863" t="s">
        <v>140</v>
      </c>
      <c r="AF863" t="s">
        <v>117</v>
      </c>
      <c r="AG863">
        <v>0</v>
      </c>
      <c r="AH863" t="s">
        <v>98</v>
      </c>
      <c r="AI863" t="s">
        <v>98</v>
      </c>
      <c r="AJ863" t="s">
        <v>99</v>
      </c>
      <c r="AK863" t="s">
        <v>98</v>
      </c>
      <c r="AL863" t="s">
        <v>98</v>
      </c>
      <c r="AM863" t="s">
        <v>121</v>
      </c>
      <c r="AN863" t="s">
        <v>141</v>
      </c>
      <c r="AO863">
        <v>841</v>
      </c>
      <c r="AP863" t="s">
        <v>102</v>
      </c>
      <c r="AQ863">
        <v>0</v>
      </c>
      <c r="AR863">
        <v>198</v>
      </c>
      <c r="AS863">
        <v>1039</v>
      </c>
      <c r="AT863" t="s">
        <v>103</v>
      </c>
      <c r="AU863" t="s">
        <v>104</v>
      </c>
      <c r="AV863" t="s">
        <v>105</v>
      </c>
      <c r="AW863" t="s">
        <v>106</v>
      </c>
      <c r="AX863">
        <v>1039</v>
      </c>
      <c r="AY863">
        <v>0</v>
      </c>
      <c r="AZ863">
        <v>0</v>
      </c>
      <c r="BA863">
        <v>1039</v>
      </c>
      <c r="BB863">
        <v>1</v>
      </c>
      <c r="BC863">
        <v>0</v>
      </c>
      <c r="BD863">
        <v>1</v>
      </c>
      <c r="BE863">
        <v>1</v>
      </c>
      <c r="BF863">
        <v>3</v>
      </c>
      <c r="BG863">
        <v>1</v>
      </c>
      <c r="BH863" t="s">
        <v>98</v>
      </c>
      <c r="BI863">
        <v>6</v>
      </c>
      <c r="BJ863" t="s">
        <v>107</v>
      </c>
      <c r="BK863">
        <v>0</v>
      </c>
      <c r="BL863" t="s">
        <v>83</v>
      </c>
      <c r="BM863" t="s">
        <v>108</v>
      </c>
      <c r="BN863">
        <v>1965</v>
      </c>
      <c r="BO863" t="s">
        <v>102</v>
      </c>
      <c r="BP863">
        <v>2</v>
      </c>
      <c r="BQ863">
        <v>504</v>
      </c>
      <c r="BR863" t="s">
        <v>98</v>
      </c>
      <c r="BS863" t="s">
        <v>98</v>
      </c>
      <c r="BT863" t="s">
        <v>105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 t="s">
        <v>83</v>
      </c>
      <c r="CB863" t="s">
        <v>83</v>
      </c>
      <c r="CC863" t="s">
        <v>83</v>
      </c>
      <c r="CD863">
        <v>0</v>
      </c>
      <c r="CE863">
        <v>4</v>
      </c>
      <c r="CF863">
        <v>2010</v>
      </c>
      <c r="CG863" t="str">
        <f t="shared" si="97"/>
        <v>4/2010</v>
      </c>
      <c r="CH863" t="s">
        <v>110</v>
      </c>
      <c r="CI863" t="s">
        <v>111</v>
      </c>
      <c r="CJ863" s="1">
        <v>131500</v>
      </c>
    </row>
    <row r="864" spans="1:88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 t="str">
        <f t="shared" si="93"/>
        <v>80's</v>
      </c>
      <c r="V864">
        <v>1985</v>
      </c>
      <c r="W864">
        <f t="shared" si="91"/>
        <v>1</v>
      </c>
      <c r="X864" t="str">
        <f t="shared" si="92"/>
        <v>Y</v>
      </c>
      <c r="Y864" t="str">
        <f t="shared" si="94"/>
        <v>N</v>
      </c>
      <c r="Z864" t="str">
        <f t="shared" si="95"/>
        <v>N</v>
      </c>
      <c r="AA864" t="str">
        <f t="shared" si="96"/>
        <v>N</v>
      </c>
      <c r="AB864" t="s">
        <v>152</v>
      </c>
      <c r="AC864" t="s">
        <v>94</v>
      </c>
      <c r="AD864" t="s">
        <v>140</v>
      </c>
      <c r="AE864" t="s">
        <v>161</v>
      </c>
      <c r="AF864" t="s">
        <v>117</v>
      </c>
      <c r="AG864">
        <v>0</v>
      </c>
      <c r="AH864" t="s">
        <v>98</v>
      </c>
      <c r="AI864" t="s">
        <v>98</v>
      </c>
      <c r="AJ864" t="s">
        <v>99</v>
      </c>
      <c r="AK864" t="s">
        <v>97</v>
      </c>
      <c r="AL864" t="s">
        <v>98</v>
      </c>
      <c r="AM864" t="s">
        <v>100</v>
      </c>
      <c r="AN864" t="s">
        <v>101</v>
      </c>
      <c r="AO864">
        <v>338</v>
      </c>
      <c r="AP864" t="s">
        <v>102</v>
      </c>
      <c r="AQ864">
        <v>0</v>
      </c>
      <c r="AR864">
        <v>702</v>
      </c>
      <c r="AS864">
        <v>1040</v>
      </c>
      <c r="AT864" t="s">
        <v>103</v>
      </c>
      <c r="AU864" t="s">
        <v>98</v>
      </c>
      <c r="AV864" t="s">
        <v>105</v>
      </c>
      <c r="AW864" t="s">
        <v>106</v>
      </c>
      <c r="AX864">
        <v>1097</v>
      </c>
      <c r="AY864">
        <v>0</v>
      </c>
      <c r="AZ864">
        <v>0</v>
      </c>
      <c r="BA864">
        <v>1097</v>
      </c>
      <c r="BB864">
        <v>0</v>
      </c>
      <c r="BC864">
        <v>0</v>
      </c>
      <c r="BD864">
        <v>2</v>
      </c>
      <c r="BE864">
        <v>0</v>
      </c>
      <c r="BF864">
        <v>3</v>
      </c>
      <c r="BG864">
        <v>1</v>
      </c>
      <c r="BH864" t="s">
        <v>98</v>
      </c>
      <c r="BI864">
        <v>6</v>
      </c>
      <c r="BJ864" t="s">
        <v>107</v>
      </c>
      <c r="BK864">
        <v>0</v>
      </c>
      <c r="BL864" t="s">
        <v>83</v>
      </c>
      <c r="BM864" t="s">
        <v>108</v>
      </c>
      <c r="BN864">
        <v>1986</v>
      </c>
      <c r="BO864" t="s">
        <v>102</v>
      </c>
      <c r="BP864">
        <v>2</v>
      </c>
      <c r="BQ864">
        <v>480</v>
      </c>
      <c r="BR864" t="s">
        <v>98</v>
      </c>
      <c r="BS864" t="s">
        <v>98</v>
      </c>
      <c r="BT864" t="s">
        <v>105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 t="s">
        <v>83</v>
      </c>
      <c r="CB864" t="s">
        <v>165</v>
      </c>
      <c r="CC864" t="s">
        <v>83</v>
      </c>
      <c r="CD864">
        <v>0</v>
      </c>
      <c r="CE864">
        <v>5</v>
      </c>
      <c r="CF864">
        <v>2010</v>
      </c>
      <c r="CG864" t="str">
        <f t="shared" si="97"/>
        <v>5/2010</v>
      </c>
      <c r="CH864" t="s">
        <v>110</v>
      </c>
      <c r="CI864" t="s">
        <v>111</v>
      </c>
      <c r="CJ864" s="1">
        <v>152000</v>
      </c>
    </row>
    <row r="865" spans="1:88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 t="str">
        <f t="shared" si="93"/>
        <v>50's</v>
      </c>
      <c r="V865">
        <v>1959</v>
      </c>
      <c r="W865">
        <f t="shared" si="91"/>
        <v>0</v>
      </c>
      <c r="X865" t="str">
        <f t="shared" si="92"/>
        <v>N</v>
      </c>
      <c r="Y865" t="str">
        <f t="shared" si="94"/>
        <v>N</v>
      </c>
      <c r="Z865" t="str">
        <f t="shared" si="95"/>
        <v>N</v>
      </c>
      <c r="AA865" t="str">
        <f t="shared" si="96"/>
        <v>N</v>
      </c>
      <c r="AB865" t="s">
        <v>152</v>
      </c>
      <c r="AC865" t="s">
        <v>94</v>
      </c>
      <c r="AD865" t="s">
        <v>96</v>
      </c>
      <c r="AE865" t="s">
        <v>161</v>
      </c>
      <c r="AF865" t="s">
        <v>117</v>
      </c>
      <c r="AG865">
        <v>0</v>
      </c>
      <c r="AH865" t="s">
        <v>98</v>
      </c>
      <c r="AI865" t="s">
        <v>98</v>
      </c>
      <c r="AJ865" t="s">
        <v>118</v>
      </c>
      <c r="AK865" t="s">
        <v>98</v>
      </c>
      <c r="AL865" t="s">
        <v>98</v>
      </c>
      <c r="AM865" t="s">
        <v>100</v>
      </c>
      <c r="AN865" t="s">
        <v>141</v>
      </c>
      <c r="AO865">
        <v>1148</v>
      </c>
      <c r="AP865" t="s">
        <v>102</v>
      </c>
      <c r="AQ865">
        <v>0</v>
      </c>
      <c r="AR865">
        <v>0</v>
      </c>
      <c r="AS865">
        <v>1148</v>
      </c>
      <c r="AT865" t="s">
        <v>103</v>
      </c>
      <c r="AU865" t="s">
        <v>98</v>
      </c>
      <c r="AV865" t="s">
        <v>105</v>
      </c>
      <c r="AW865" t="s">
        <v>106</v>
      </c>
      <c r="AX865">
        <v>1148</v>
      </c>
      <c r="AY865">
        <v>0</v>
      </c>
      <c r="AZ865">
        <v>0</v>
      </c>
      <c r="BA865">
        <v>1148</v>
      </c>
      <c r="BB865">
        <v>1</v>
      </c>
      <c r="BC865">
        <v>0</v>
      </c>
      <c r="BD865">
        <v>1</v>
      </c>
      <c r="BE865">
        <v>0</v>
      </c>
      <c r="BF865">
        <v>3</v>
      </c>
      <c r="BG865">
        <v>1</v>
      </c>
      <c r="BH865" t="s">
        <v>98</v>
      </c>
      <c r="BI865">
        <v>6</v>
      </c>
      <c r="BJ865" t="s">
        <v>107</v>
      </c>
      <c r="BK865">
        <v>0</v>
      </c>
      <c r="BL865" t="s">
        <v>83</v>
      </c>
      <c r="BM865" t="s">
        <v>108</v>
      </c>
      <c r="BN865">
        <v>1959</v>
      </c>
      <c r="BO865" t="s">
        <v>102</v>
      </c>
      <c r="BP865">
        <v>1</v>
      </c>
      <c r="BQ865">
        <v>672</v>
      </c>
      <c r="BR865" t="s">
        <v>98</v>
      </c>
      <c r="BS865" t="s">
        <v>98</v>
      </c>
      <c r="BT865" t="s">
        <v>105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 t="s">
        <v>83</v>
      </c>
      <c r="CB865" t="s">
        <v>165</v>
      </c>
      <c r="CC865" t="s">
        <v>83</v>
      </c>
      <c r="CD865">
        <v>0</v>
      </c>
      <c r="CE865">
        <v>7</v>
      </c>
      <c r="CF865">
        <v>2009</v>
      </c>
      <c r="CG865" t="str">
        <f t="shared" si="97"/>
        <v>7/2009</v>
      </c>
      <c r="CH865" t="s">
        <v>110</v>
      </c>
      <c r="CI865" t="s">
        <v>111</v>
      </c>
      <c r="CJ865" s="1">
        <v>132500</v>
      </c>
    </row>
    <row r="866" spans="1:88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 t="str">
        <f t="shared" si="93"/>
        <v>2000's</v>
      </c>
      <c r="V866">
        <v>2008</v>
      </c>
      <c r="W866">
        <f t="shared" si="91"/>
        <v>1</v>
      </c>
      <c r="X866" t="str">
        <f t="shared" si="92"/>
        <v>Y</v>
      </c>
      <c r="Y866" t="str">
        <f t="shared" si="94"/>
        <v>Y</v>
      </c>
      <c r="Z866" t="str">
        <f t="shared" si="95"/>
        <v>Y</v>
      </c>
      <c r="AA866" t="str">
        <f t="shared" si="96"/>
        <v>Y</v>
      </c>
      <c r="AB866" t="s">
        <v>93</v>
      </c>
      <c r="AC866" t="s">
        <v>94</v>
      </c>
      <c r="AD866" t="s">
        <v>95</v>
      </c>
      <c r="AE866" t="s">
        <v>95</v>
      </c>
      <c r="AF866" t="s">
        <v>117</v>
      </c>
      <c r="AG866">
        <v>0</v>
      </c>
      <c r="AH866" t="s">
        <v>97</v>
      </c>
      <c r="AI866" t="s">
        <v>98</v>
      </c>
      <c r="AJ866" t="s">
        <v>99</v>
      </c>
      <c r="AK866" t="s">
        <v>104</v>
      </c>
      <c r="AL866" t="s">
        <v>98</v>
      </c>
      <c r="AM866" t="s">
        <v>100</v>
      </c>
      <c r="AN866" t="s">
        <v>102</v>
      </c>
      <c r="AO866">
        <v>0</v>
      </c>
      <c r="AP866" t="s">
        <v>102</v>
      </c>
      <c r="AQ866">
        <v>0</v>
      </c>
      <c r="AR866">
        <v>1372</v>
      </c>
      <c r="AS866">
        <v>1372</v>
      </c>
      <c r="AT866" t="s">
        <v>103</v>
      </c>
      <c r="AU866" t="s">
        <v>104</v>
      </c>
      <c r="AV866" t="s">
        <v>105</v>
      </c>
      <c r="AW866" t="s">
        <v>106</v>
      </c>
      <c r="AX866">
        <v>1372</v>
      </c>
      <c r="AY866">
        <v>0</v>
      </c>
      <c r="AZ866">
        <v>0</v>
      </c>
      <c r="BA866">
        <v>1372</v>
      </c>
      <c r="BB866">
        <v>0</v>
      </c>
      <c r="BC866">
        <v>0</v>
      </c>
      <c r="BD866">
        <v>2</v>
      </c>
      <c r="BE866">
        <v>0</v>
      </c>
      <c r="BF866">
        <v>3</v>
      </c>
      <c r="BG866">
        <v>1</v>
      </c>
      <c r="BH866" t="s">
        <v>97</v>
      </c>
      <c r="BI866">
        <v>6</v>
      </c>
      <c r="BJ866" t="s">
        <v>107</v>
      </c>
      <c r="BK866">
        <v>0</v>
      </c>
      <c r="BL866" t="s">
        <v>83</v>
      </c>
      <c r="BM866" t="s">
        <v>108</v>
      </c>
      <c r="BN866">
        <v>2008</v>
      </c>
      <c r="BO866" t="s">
        <v>157</v>
      </c>
      <c r="BP866">
        <v>2</v>
      </c>
      <c r="BQ866">
        <v>529</v>
      </c>
      <c r="BR866" t="s">
        <v>98</v>
      </c>
      <c r="BS866" t="s">
        <v>98</v>
      </c>
      <c r="BT866" t="s">
        <v>105</v>
      </c>
      <c r="BU866">
        <v>0</v>
      </c>
      <c r="BV866">
        <v>140</v>
      </c>
      <c r="BW866">
        <v>0</v>
      </c>
      <c r="BX866">
        <v>0</v>
      </c>
      <c r="BY866">
        <v>0</v>
      </c>
      <c r="BZ866">
        <v>0</v>
      </c>
      <c r="CA866" t="s">
        <v>83</v>
      </c>
      <c r="CB866" t="s">
        <v>83</v>
      </c>
      <c r="CC866" t="s">
        <v>83</v>
      </c>
      <c r="CD866">
        <v>0</v>
      </c>
      <c r="CE866">
        <v>5</v>
      </c>
      <c r="CF866">
        <v>2008</v>
      </c>
      <c r="CG866" t="str">
        <f t="shared" si="97"/>
        <v>5/2008</v>
      </c>
      <c r="CH866" t="s">
        <v>158</v>
      </c>
      <c r="CI866" t="s">
        <v>159</v>
      </c>
      <c r="CJ866" s="1">
        <v>250580</v>
      </c>
    </row>
    <row r="867" spans="1:88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 t="str">
        <f t="shared" si="93"/>
        <v>70's</v>
      </c>
      <c r="V867">
        <v>1970</v>
      </c>
      <c r="W867">
        <f t="shared" si="91"/>
        <v>0</v>
      </c>
      <c r="X867" t="str">
        <f t="shared" si="92"/>
        <v>N</v>
      </c>
      <c r="Y867" t="str">
        <f t="shared" si="94"/>
        <v>N</v>
      </c>
      <c r="Z867" t="str">
        <f t="shared" si="95"/>
        <v>N</v>
      </c>
      <c r="AA867" t="str">
        <f t="shared" si="96"/>
        <v>N</v>
      </c>
      <c r="AB867" t="s">
        <v>93</v>
      </c>
      <c r="AC867" t="s">
        <v>94</v>
      </c>
      <c r="AD867" t="s">
        <v>116</v>
      </c>
      <c r="AE867" t="s">
        <v>116</v>
      </c>
      <c r="AF867" t="s">
        <v>96</v>
      </c>
      <c r="AG867">
        <v>76</v>
      </c>
      <c r="AH867" t="s">
        <v>98</v>
      </c>
      <c r="AI867" t="s">
        <v>98</v>
      </c>
      <c r="AJ867" t="s">
        <v>118</v>
      </c>
      <c r="AK867" t="s">
        <v>98</v>
      </c>
      <c r="AL867" t="s">
        <v>98</v>
      </c>
      <c r="AM867" t="s">
        <v>100</v>
      </c>
      <c r="AN867" t="s">
        <v>141</v>
      </c>
      <c r="AO867">
        <v>828</v>
      </c>
      <c r="AP867" t="s">
        <v>102</v>
      </c>
      <c r="AQ867">
        <v>0</v>
      </c>
      <c r="AR867">
        <v>174</v>
      </c>
      <c r="AS867">
        <v>1002</v>
      </c>
      <c r="AT867" t="s">
        <v>103</v>
      </c>
      <c r="AU867" t="s">
        <v>98</v>
      </c>
      <c r="AV867" t="s">
        <v>105</v>
      </c>
      <c r="AW867" t="s">
        <v>106</v>
      </c>
      <c r="AX867">
        <v>1002</v>
      </c>
      <c r="AY867">
        <v>0</v>
      </c>
      <c r="AZ867">
        <v>0</v>
      </c>
      <c r="BA867">
        <v>1002</v>
      </c>
      <c r="BB867">
        <v>1</v>
      </c>
      <c r="BC867">
        <v>0</v>
      </c>
      <c r="BD867">
        <v>1</v>
      </c>
      <c r="BE867">
        <v>0</v>
      </c>
      <c r="BF867">
        <v>3</v>
      </c>
      <c r="BG867">
        <v>1</v>
      </c>
      <c r="BH867" t="s">
        <v>98</v>
      </c>
      <c r="BI867">
        <v>5</v>
      </c>
      <c r="BJ867" t="s">
        <v>107</v>
      </c>
      <c r="BK867">
        <v>0</v>
      </c>
      <c r="BL867" t="s">
        <v>83</v>
      </c>
      <c r="BM867" t="s">
        <v>127</v>
      </c>
      <c r="BN867">
        <v>1973</v>
      </c>
      <c r="BO867" t="s">
        <v>102</v>
      </c>
      <c r="BP867">
        <v>2</v>
      </c>
      <c r="BQ867">
        <v>902</v>
      </c>
      <c r="BR867" t="s">
        <v>98</v>
      </c>
      <c r="BS867" t="s">
        <v>98</v>
      </c>
      <c r="BT867" t="s">
        <v>105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 t="s">
        <v>83</v>
      </c>
      <c r="CB867" t="s">
        <v>134</v>
      </c>
      <c r="CC867" t="s">
        <v>83</v>
      </c>
      <c r="CD867">
        <v>0</v>
      </c>
      <c r="CE867">
        <v>8</v>
      </c>
      <c r="CF867">
        <v>2009</v>
      </c>
      <c r="CG867" t="str">
        <f t="shared" si="97"/>
        <v>8/2009</v>
      </c>
      <c r="CH867" t="s">
        <v>110</v>
      </c>
      <c r="CI867" t="s">
        <v>111</v>
      </c>
      <c r="CJ867" s="1">
        <v>148500</v>
      </c>
    </row>
    <row r="868" spans="1:88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 t="str">
        <f t="shared" si="93"/>
        <v>2000's</v>
      </c>
      <c r="V868">
        <v>2007</v>
      </c>
      <c r="W868">
        <f t="shared" si="91"/>
        <v>1</v>
      </c>
      <c r="X868" t="str">
        <f t="shared" si="92"/>
        <v>Y</v>
      </c>
      <c r="Y868" t="str">
        <f t="shared" si="94"/>
        <v>Y</v>
      </c>
      <c r="Z868" t="str">
        <f t="shared" si="95"/>
        <v>Y</v>
      </c>
      <c r="AA868" t="str">
        <f t="shared" si="96"/>
        <v>Y</v>
      </c>
      <c r="AB868" t="s">
        <v>93</v>
      </c>
      <c r="AC868" t="s">
        <v>94</v>
      </c>
      <c r="AD868" t="s">
        <v>95</v>
      </c>
      <c r="AE868" t="s">
        <v>95</v>
      </c>
      <c r="AF868" t="s">
        <v>137</v>
      </c>
      <c r="AG868">
        <v>274</v>
      </c>
      <c r="AH868" t="s">
        <v>97</v>
      </c>
      <c r="AI868" t="s">
        <v>98</v>
      </c>
      <c r="AJ868" t="s">
        <v>99</v>
      </c>
      <c r="AK868" t="s">
        <v>97</v>
      </c>
      <c r="AL868" t="s">
        <v>98</v>
      </c>
      <c r="AM868" t="s">
        <v>130</v>
      </c>
      <c r="AN868" t="s">
        <v>102</v>
      </c>
      <c r="AO868">
        <v>0</v>
      </c>
      <c r="AP868" t="s">
        <v>102</v>
      </c>
      <c r="AQ868">
        <v>0</v>
      </c>
      <c r="AR868">
        <v>1638</v>
      </c>
      <c r="AS868">
        <v>1638</v>
      </c>
      <c r="AT868" t="s">
        <v>103</v>
      </c>
      <c r="AU868" t="s">
        <v>104</v>
      </c>
      <c r="AV868" t="s">
        <v>105</v>
      </c>
      <c r="AW868" t="s">
        <v>106</v>
      </c>
      <c r="AX868">
        <v>1646</v>
      </c>
      <c r="AY868">
        <v>0</v>
      </c>
      <c r="AZ868">
        <v>0</v>
      </c>
      <c r="BA868">
        <v>1646</v>
      </c>
      <c r="BB868">
        <v>0</v>
      </c>
      <c r="BC868">
        <v>0</v>
      </c>
      <c r="BD868">
        <v>2</v>
      </c>
      <c r="BE868">
        <v>0</v>
      </c>
      <c r="BF868">
        <v>3</v>
      </c>
      <c r="BG868">
        <v>1</v>
      </c>
      <c r="BH868" t="s">
        <v>97</v>
      </c>
      <c r="BI868">
        <v>6</v>
      </c>
      <c r="BJ868" t="s">
        <v>107</v>
      </c>
      <c r="BK868">
        <v>1</v>
      </c>
      <c r="BL868" t="s">
        <v>97</v>
      </c>
      <c r="BM868" t="s">
        <v>108</v>
      </c>
      <c r="BN868">
        <v>2007</v>
      </c>
      <c r="BO868" t="s">
        <v>109</v>
      </c>
      <c r="BP868">
        <v>3</v>
      </c>
      <c r="BQ868">
        <v>870</v>
      </c>
      <c r="BR868" t="s">
        <v>98</v>
      </c>
      <c r="BS868" t="s">
        <v>98</v>
      </c>
      <c r="BT868" t="s">
        <v>105</v>
      </c>
      <c r="BU868">
        <v>192</v>
      </c>
      <c r="BV868">
        <v>80</v>
      </c>
      <c r="BW868">
        <v>0</v>
      </c>
      <c r="BX868">
        <v>0</v>
      </c>
      <c r="BY868">
        <v>0</v>
      </c>
      <c r="BZ868">
        <v>0</v>
      </c>
      <c r="CA868" t="s">
        <v>83</v>
      </c>
      <c r="CB868" t="s">
        <v>83</v>
      </c>
      <c r="CC868" t="s">
        <v>83</v>
      </c>
      <c r="CD868">
        <v>0</v>
      </c>
      <c r="CE868">
        <v>11</v>
      </c>
      <c r="CF868">
        <v>2007</v>
      </c>
      <c r="CG868" t="str">
        <f t="shared" si="97"/>
        <v>11/2007</v>
      </c>
      <c r="CH868" t="s">
        <v>158</v>
      </c>
      <c r="CI868" t="s">
        <v>159</v>
      </c>
      <c r="CJ868" s="1">
        <v>248900</v>
      </c>
    </row>
    <row r="869" spans="1:88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 t="str">
        <f t="shared" si="93"/>
        <v>60's</v>
      </c>
      <c r="V869">
        <v>1961</v>
      </c>
      <c r="W869">
        <f t="shared" si="91"/>
        <v>0</v>
      </c>
      <c r="X869" t="str">
        <f t="shared" si="92"/>
        <v>N</v>
      </c>
      <c r="Y869" t="str">
        <f t="shared" si="94"/>
        <v>N</v>
      </c>
      <c r="Z869" t="str">
        <f t="shared" si="95"/>
        <v>N</v>
      </c>
      <c r="AA869" t="str">
        <f t="shared" si="96"/>
        <v>N</v>
      </c>
      <c r="AB869" t="s">
        <v>93</v>
      </c>
      <c r="AC869" t="s">
        <v>94</v>
      </c>
      <c r="AD869" t="s">
        <v>95</v>
      </c>
      <c r="AE869" t="s">
        <v>95</v>
      </c>
      <c r="AF869" t="s">
        <v>117</v>
      </c>
      <c r="AG869">
        <v>0</v>
      </c>
      <c r="AH869" t="s">
        <v>98</v>
      </c>
      <c r="AI869" t="s">
        <v>98</v>
      </c>
      <c r="AJ869" t="s">
        <v>118</v>
      </c>
      <c r="AK869" t="s">
        <v>98</v>
      </c>
      <c r="AL869" t="s">
        <v>98</v>
      </c>
      <c r="AM869" t="s">
        <v>100</v>
      </c>
      <c r="AN869" t="s">
        <v>119</v>
      </c>
      <c r="AO869">
        <v>932</v>
      </c>
      <c r="AP869" t="s">
        <v>102</v>
      </c>
      <c r="AQ869">
        <v>0</v>
      </c>
      <c r="AR869">
        <v>108</v>
      </c>
      <c r="AS869">
        <v>1040</v>
      </c>
      <c r="AT869" t="s">
        <v>103</v>
      </c>
      <c r="AU869" t="s">
        <v>98</v>
      </c>
      <c r="AV869" t="s">
        <v>105</v>
      </c>
      <c r="AW869" t="s">
        <v>106</v>
      </c>
      <c r="AX869">
        <v>1120</v>
      </c>
      <c r="AY869">
        <v>0</v>
      </c>
      <c r="AZ869">
        <v>0</v>
      </c>
      <c r="BA869">
        <v>1120</v>
      </c>
      <c r="BB869">
        <v>1</v>
      </c>
      <c r="BC869">
        <v>0</v>
      </c>
      <c r="BD869">
        <v>1</v>
      </c>
      <c r="BE869">
        <v>1</v>
      </c>
      <c r="BF869">
        <v>3</v>
      </c>
      <c r="BG869">
        <v>1</v>
      </c>
      <c r="BH869" t="s">
        <v>147</v>
      </c>
      <c r="BI869">
        <v>5</v>
      </c>
      <c r="BJ869" t="s">
        <v>107</v>
      </c>
      <c r="BK869">
        <v>0</v>
      </c>
      <c r="BL869" t="s">
        <v>83</v>
      </c>
      <c r="BM869" t="s">
        <v>108</v>
      </c>
      <c r="BN869">
        <v>1961</v>
      </c>
      <c r="BO869" t="s">
        <v>109</v>
      </c>
      <c r="BP869">
        <v>2</v>
      </c>
      <c r="BQ869">
        <v>544</v>
      </c>
      <c r="BR869" t="s">
        <v>98</v>
      </c>
      <c r="BS869" t="s">
        <v>98</v>
      </c>
      <c r="BT869" t="s">
        <v>105</v>
      </c>
      <c r="BU869">
        <v>168</v>
      </c>
      <c r="BV869">
        <v>0</v>
      </c>
      <c r="BW869">
        <v>0</v>
      </c>
      <c r="BX869">
        <v>0</v>
      </c>
      <c r="BY869">
        <v>0</v>
      </c>
      <c r="BZ869">
        <v>0</v>
      </c>
      <c r="CA869" t="s">
        <v>83</v>
      </c>
      <c r="CB869" t="s">
        <v>83</v>
      </c>
      <c r="CC869" t="s">
        <v>135</v>
      </c>
      <c r="CD869">
        <v>400</v>
      </c>
      <c r="CE869">
        <v>5</v>
      </c>
      <c r="CF869">
        <v>2007</v>
      </c>
      <c r="CG869" t="str">
        <f t="shared" si="97"/>
        <v>5/2007</v>
      </c>
      <c r="CH869" t="s">
        <v>110</v>
      </c>
      <c r="CI869" t="s">
        <v>111</v>
      </c>
      <c r="CJ869" s="1">
        <v>129000</v>
      </c>
    </row>
    <row r="870" spans="1:88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 t="str">
        <f t="shared" si="93"/>
        <v>40's</v>
      </c>
      <c r="V870">
        <v>1950</v>
      </c>
      <c r="W870">
        <f t="shared" si="91"/>
        <v>2</v>
      </c>
      <c r="X870" t="str">
        <f t="shared" si="92"/>
        <v>Y</v>
      </c>
      <c r="Y870" t="str">
        <f t="shared" si="94"/>
        <v>N</v>
      </c>
      <c r="Z870" t="str">
        <f t="shared" si="95"/>
        <v>N</v>
      </c>
      <c r="AA870" t="str">
        <f t="shared" si="96"/>
        <v>N</v>
      </c>
      <c r="AB870" t="s">
        <v>93</v>
      </c>
      <c r="AC870" t="s">
        <v>94</v>
      </c>
      <c r="AD870" t="s">
        <v>161</v>
      </c>
      <c r="AE870" t="s">
        <v>161</v>
      </c>
      <c r="AF870" t="s">
        <v>117</v>
      </c>
      <c r="AG870">
        <v>0</v>
      </c>
      <c r="AH870" t="s">
        <v>98</v>
      </c>
      <c r="AI870" t="s">
        <v>98</v>
      </c>
      <c r="AJ870" t="s">
        <v>168</v>
      </c>
      <c r="AK870" t="s">
        <v>83</v>
      </c>
      <c r="AL870" t="s">
        <v>83</v>
      </c>
      <c r="AM870" t="s">
        <v>83</v>
      </c>
      <c r="AN870" t="s">
        <v>83</v>
      </c>
      <c r="AO870">
        <v>0</v>
      </c>
      <c r="AP870" t="s">
        <v>83</v>
      </c>
      <c r="AQ870">
        <v>0</v>
      </c>
      <c r="AR870">
        <v>0</v>
      </c>
      <c r="AS870">
        <v>0</v>
      </c>
      <c r="AT870" t="s">
        <v>103</v>
      </c>
      <c r="AU870" t="s">
        <v>97</v>
      </c>
      <c r="AV870" t="s">
        <v>105</v>
      </c>
      <c r="AW870" t="s">
        <v>106</v>
      </c>
      <c r="AX870">
        <v>1547</v>
      </c>
      <c r="AY870">
        <v>720</v>
      </c>
      <c r="AZ870">
        <v>53</v>
      </c>
      <c r="BA870">
        <v>2320</v>
      </c>
      <c r="BB870">
        <v>0</v>
      </c>
      <c r="BC870">
        <v>0</v>
      </c>
      <c r="BD870">
        <v>2</v>
      </c>
      <c r="BE870">
        <v>0</v>
      </c>
      <c r="BF870">
        <v>2</v>
      </c>
      <c r="BG870">
        <v>1</v>
      </c>
      <c r="BH870" t="s">
        <v>98</v>
      </c>
      <c r="BI870">
        <v>7</v>
      </c>
      <c r="BJ870" t="s">
        <v>107</v>
      </c>
      <c r="BK870">
        <v>1</v>
      </c>
      <c r="BL870" t="s">
        <v>98</v>
      </c>
      <c r="BM870" t="s">
        <v>108</v>
      </c>
      <c r="BN870">
        <v>1979</v>
      </c>
      <c r="BO870" t="s">
        <v>102</v>
      </c>
      <c r="BP870">
        <v>2</v>
      </c>
      <c r="BQ870">
        <v>672</v>
      </c>
      <c r="BR870" t="s">
        <v>98</v>
      </c>
      <c r="BS870" t="s">
        <v>98</v>
      </c>
      <c r="BT870" t="s">
        <v>190</v>
      </c>
      <c r="BU870">
        <v>120</v>
      </c>
      <c r="BV870">
        <v>144</v>
      </c>
      <c r="BW870">
        <v>0</v>
      </c>
      <c r="BX870">
        <v>0</v>
      </c>
      <c r="BY870">
        <v>0</v>
      </c>
      <c r="BZ870">
        <v>0</v>
      </c>
      <c r="CA870" t="s">
        <v>83</v>
      </c>
      <c r="CB870" t="s">
        <v>83</v>
      </c>
      <c r="CC870" t="s">
        <v>83</v>
      </c>
      <c r="CD870">
        <v>0</v>
      </c>
      <c r="CE870">
        <v>5</v>
      </c>
      <c r="CF870">
        <v>2006</v>
      </c>
      <c r="CG870" t="str">
        <f t="shared" si="97"/>
        <v>5/2006</v>
      </c>
      <c r="CH870" t="s">
        <v>110</v>
      </c>
      <c r="CI870" t="s">
        <v>111</v>
      </c>
      <c r="CJ870" s="1">
        <v>169000</v>
      </c>
    </row>
    <row r="871" spans="1:88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 t="str">
        <f t="shared" si="93"/>
        <v>90's</v>
      </c>
      <c r="V871">
        <v>1994</v>
      </c>
      <c r="W871">
        <f t="shared" si="91"/>
        <v>1</v>
      </c>
      <c r="X871" t="str">
        <f t="shared" si="92"/>
        <v>Y</v>
      </c>
      <c r="Y871" t="str">
        <f t="shared" si="94"/>
        <v>N</v>
      </c>
      <c r="Z871" t="str">
        <f t="shared" si="95"/>
        <v>N</v>
      </c>
      <c r="AA871" t="str">
        <f t="shared" si="96"/>
        <v>N</v>
      </c>
      <c r="AB871" t="s">
        <v>93</v>
      </c>
      <c r="AC871" t="s">
        <v>94</v>
      </c>
      <c r="AD871" t="s">
        <v>116</v>
      </c>
      <c r="AE871" t="s">
        <v>116</v>
      </c>
      <c r="AF871" t="s">
        <v>96</v>
      </c>
      <c r="AG871">
        <v>246</v>
      </c>
      <c r="AH871" t="s">
        <v>97</v>
      </c>
      <c r="AI871" t="s">
        <v>98</v>
      </c>
      <c r="AJ871" t="s">
        <v>99</v>
      </c>
      <c r="AK871" t="s">
        <v>97</v>
      </c>
      <c r="AL871" t="s">
        <v>98</v>
      </c>
      <c r="AM871" t="s">
        <v>100</v>
      </c>
      <c r="AN871" t="s">
        <v>101</v>
      </c>
      <c r="AO871">
        <v>750</v>
      </c>
      <c r="AP871" t="s">
        <v>102</v>
      </c>
      <c r="AQ871">
        <v>0</v>
      </c>
      <c r="AR871">
        <v>300</v>
      </c>
      <c r="AS871">
        <v>1050</v>
      </c>
      <c r="AT871" t="s">
        <v>103</v>
      </c>
      <c r="AU871" t="s">
        <v>104</v>
      </c>
      <c r="AV871" t="s">
        <v>105</v>
      </c>
      <c r="AW871" t="s">
        <v>106</v>
      </c>
      <c r="AX871">
        <v>1062</v>
      </c>
      <c r="AY871">
        <v>887</v>
      </c>
      <c r="AZ871">
        <v>0</v>
      </c>
      <c r="BA871">
        <v>1949</v>
      </c>
      <c r="BB871">
        <v>1</v>
      </c>
      <c r="BC871">
        <v>0</v>
      </c>
      <c r="BD871">
        <v>2</v>
      </c>
      <c r="BE871">
        <v>1</v>
      </c>
      <c r="BF871">
        <v>3</v>
      </c>
      <c r="BG871">
        <v>1</v>
      </c>
      <c r="BH871" t="s">
        <v>97</v>
      </c>
      <c r="BI871">
        <v>8</v>
      </c>
      <c r="BJ871" t="s">
        <v>107</v>
      </c>
      <c r="BK871">
        <v>1</v>
      </c>
      <c r="BL871" t="s">
        <v>98</v>
      </c>
      <c r="BM871" t="s">
        <v>108</v>
      </c>
      <c r="BN871">
        <v>1993</v>
      </c>
      <c r="BO871" t="s">
        <v>157</v>
      </c>
      <c r="BP871">
        <v>2</v>
      </c>
      <c r="BQ871">
        <v>574</v>
      </c>
      <c r="BR871" t="s">
        <v>98</v>
      </c>
      <c r="BS871" t="s">
        <v>98</v>
      </c>
      <c r="BT871" t="s">
        <v>105</v>
      </c>
      <c r="BU871">
        <v>156</v>
      </c>
      <c r="BV871">
        <v>90</v>
      </c>
      <c r="BW871">
        <v>0</v>
      </c>
      <c r="BX871">
        <v>0</v>
      </c>
      <c r="BY871">
        <v>0</v>
      </c>
      <c r="BZ871">
        <v>0</v>
      </c>
      <c r="CA871" t="s">
        <v>83</v>
      </c>
      <c r="CB871" t="s">
        <v>165</v>
      </c>
      <c r="CC871" t="s">
        <v>83</v>
      </c>
      <c r="CD871">
        <v>0</v>
      </c>
      <c r="CE871">
        <v>6</v>
      </c>
      <c r="CF871">
        <v>2010</v>
      </c>
      <c r="CG871" t="str">
        <f t="shared" si="97"/>
        <v>6/2010</v>
      </c>
      <c r="CH871" t="s">
        <v>110</v>
      </c>
      <c r="CI871" t="s">
        <v>111</v>
      </c>
      <c r="CJ871" s="1">
        <v>236000</v>
      </c>
    </row>
    <row r="872" spans="1:88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 t="str">
        <f t="shared" si="93"/>
        <v>60's</v>
      </c>
      <c r="V872">
        <v>1962</v>
      </c>
      <c r="W872">
        <f t="shared" si="91"/>
        <v>0</v>
      </c>
      <c r="X872" t="str">
        <f t="shared" si="92"/>
        <v>N</v>
      </c>
      <c r="Y872" t="str">
        <f t="shared" si="94"/>
        <v>N</v>
      </c>
      <c r="Z872" t="str">
        <f t="shared" si="95"/>
        <v>N</v>
      </c>
      <c r="AA872" t="str">
        <f t="shared" si="96"/>
        <v>N</v>
      </c>
      <c r="AB872" t="s">
        <v>152</v>
      </c>
      <c r="AC872" t="s">
        <v>94</v>
      </c>
      <c r="AD872" t="s">
        <v>116</v>
      </c>
      <c r="AE872" t="s">
        <v>116</v>
      </c>
      <c r="AF872" t="s">
        <v>117</v>
      </c>
      <c r="AG872">
        <v>0</v>
      </c>
      <c r="AH872" t="s">
        <v>98</v>
      </c>
      <c r="AI872" t="s">
        <v>98</v>
      </c>
      <c r="AJ872" t="s">
        <v>118</v>
      </c>
      <c r="AK872" t="s">
        <v>98</v>
      </c>
      <c r="AL872" t="s">
        <v>98</v>
      </c>
      <c r="AM872" t="s">
        <v>100</v>
      </c>
      <c r="AN872" t="s">
        <v>102</v>
      </c>
      <c r="AO872">
        <v>0</v>
      </c>
      <c r="AP872" t="s">
        <v>102</v>
      </c>
      <c r="AQ872">
        <v>0</v>
      </c>
      <c r="AR872">
        <v>894</v>
      </c>
      <c r="AS872">
        <v>894</v>
      </c>
      <c r="AT872" t="s">
        <v>103</v>
      </c>
      <c r="AU872" t="s">
        <v>97</v>
      </c>
      <c r="AV872" t="s">
        <v>177</v>
      </c>
      <c r="AW872" t="s">
        <v>106</v>
      </c>
      <c r="AX872">
        <v>894</v>
      </c>
      <c r="AY872">
        <v>0</v>
      </c>
      <c r="AZ872">
        <v>0</v>
      </c>
      <c r="BA872">
        <v>894</v>
      </c>
      <c r="BB872">
        <v>0</v>
      </c>
      <c r="BC872">
        <v>0</v>
      </c>
      <c r="BD872">
        <v>1</v>
      </c>
      <c r="BE872">
        <v>0</v>
      </c>
      <c r="BF872">
        <v>2</v>
      </c>
      <c r="BG872">
        <v>1</v>
      </c>
      <c r="BH872" t="s">
        <v>98</v>
      </c>
      <c r="BI872">
        <v>5</v>
      </c>
      <c r="BJ872" t="s">
        <v>107</v>
      </c>
      <c r="BK872">
        <v>0</v>
      </c>
      <c r="BL872" t="s">
        <v>83</v>
      </c>
      <c r="BM872" t="s">
        <v>127</v>
      </c>
      <c r="BN872">
        <v>1962</v>
      </c>
      <c r="BO872" t="s">
        <v>102</v>
      </c>
      <c r="BP872">
        <v>1</v>
      </c>
      <c r="BQ872">
        <v>308</v>
      </c>
      <c r="BR872" t="s">
        <v>98</v>
      </c>
      <c r="BS872" t="s">
        <v>98</v>
      </c>
      <c r="BT872" t="s">
        <v>105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 t="s">
        <v>83</v>
      </c>
      <c r="CB872" t="s">
        <v>83</v>
      </c>
      <c r="CC872" t="s">
        <v>83</v>
      </c>
      <c r="CD872">
        <v>0</v>
      </c>
      <c r="CE872">
        <v>8</v>
      </c>
      <c r="CF872">
        <v>2009</v>
      </c>
      <c r="CG872" t="str">
        <f t="shared" si="97"/>
        <v>8/2009</v>
      </c>
      <c r="CH872" t="s">
        <v>110</v>
      </c>
      <c r="CI872" t="s">
        <v>111</v>
      </c>
      <c r="CJ872" s="1">
        <v>109500</v>
      </c>
    </row>
    <row r="873" spans="1:88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 t="str">
        <f t="shared" si="93"/>
        <v>90's</v>
      </c>
      <c r="V873">
        <v>1998</v>
      </c>
      <c r="W873">
        <f t="shared" si="91"/>
        <v>0</v>
      </c>
      <c r="X873" t="str">
        <f t="shared" si="92"/>
        <v>N</v>
      </c>
      <c r="Y873" t="str">
        <f t="shared" si="94"/>
        <v>N</v>
      </c>
      <c r="Z873" t="str">
        <f t="shared" si="95"/>
        <v>N</v>
      </c>
      <c r="AA873" t="str">
        <f t="shared" si="96"/>
        <v>Y</v>
      </c>
      <c r="AB873" t="s">
        <v>93</v>
      </c>
      <c r="AC873" t="s">
        <v>94</v>
      </c>
      <c r="AD873" t="s">
        <v>95</v>
      </c>
      <c r="AE873" t="s">
        <v>95</v>
      </c>
      <c r="AF873" t="s">
        <v>96</v>
      </c>
      <c r="AG873">
        <v>116</v>
      </c>
      <c r="AH873" t="s">
        <v>98</v>
      </c>
      <c r="AI873" t="s">
        <v>98</v>
      </c>
      <c r="AJ873" t="s">
        <v>99</v>
      </c>
      <c r="AK873" t="s">
        <v>97</v>
      </c>
      <c r="AL873" t="s">
        <v>98</v>
      </c>
      <c r="AM873" t="s">
        <v>100</v>
      </c>
      <c r="AN873" t="s">
        <v>101</v>
      </c>
      <c r="AO873">
        <v>505</v>
      </c>
      <c r="AP873" t="s">
        <v>102</v>
      </c>
      <c r="AQ873">
        <v>0</v>
      </c>
      <c r="AR873">
        <v>299</v>
      </c>
      <c r="AS873">
        <v>804</v>
      </c>
      <c r="AT873" t="s">
        <v>103</v>
      </c>
      <c r="AU873" t="s">
        <v>104</v>
      </c>
      <c r="AV873" t="s">
        <v>105</v>
      </c>
      <c r="AW873" t="s">
        <v>106</v>
      </c>
      <c r="AX873">
        <v>804</v>
      </c>
      <c r="AY873">
        <v>878</v>
      </c>
      <c r="AZ873">
        <v>0</v>
      </c>
      <c r="BA873">
        <v>1682</v>
      </c>
      <c r="BB873">
        <v>0</v>
      </c>
      <c r="BC873">
        <v>0</v>
      </c>
      <c r="BD873">
        <v>2</v>
      </c>
      <c r="BE873">
        <v>1</v>
      </c>
      <c r="BF873">
        <v>3</v>
      </c>
      <c r="BG873">
        <v>1</v>
      </c>
      <c r="BH873" t="s">
        <v>97</v>
      </c>
      <c r="BI873">
        <v>7</v>
      </c>
      <c r="BJ873" t="s">
        <v>107</v>
      </c>
      <c r="BK873">
        <v>0</v>
      </c>
      <c r="BL873" t="s">
        <v>83</v>
      </c>
      <c r="BM873" t="s">
        <v>108</v>
      </c>
      <c r="BN873">
        <v>1998</v>
      </c>
      <c r="BO873" t="s">
        <v>109</v>
      </c>
      <c r="BP873">
        <v>2</v>
      </c>
      <c r="BQ873">
        <v>523</v>
      </c>
      <c r="BR873" t="s">
        <v>98</v>
      </c>
      <c r="BS873" t="s">
        <v>98</v>
      </c>
      <c r="BT873" t="s">
        <v>105</v>
      </c>
      <c r="BU873">
        <v>0</v>
      </c>
      <c r="BV873">
        <v>77</v>
      </c>
      <c r="BW873">
        <v>0</v>
      </c>
      <c r="BX873">
        <v>0</v>
      </c>
      <c r="BY873">
        <v>0</v>
      </c>
      <c r="BZ873">
        <v>0</v>
      </c>
      <c r="CA873" t="s">
        <v>83</v>
      </c>
      <c r="CB873" t="s">
        <v>83</v>
      </c>
      <c r="CC873" t="s">
        <v>83</v>
      </c>
      <c r="CD873">
        <v>0</v>
      </c>
      <c r="CE873">
        <v>6</v>
      </c>
      <c r="CF873">
        <v>2010</v>
      </c>
      <c r="CG873" t="str">
        <f t="shared" si="97"/>
        <v>6/2010</v>
      </c>
      <c r="CH873" t="s">
        <v>110</v>
      </c>
      <c r="CI873" t="s">
        <v>111</v>
      </c>
      <c r="CJ873" s="1">
        <v>200500</v>
      </c>
    </row>
    <row r="874" spans="1:88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 t="str">
        <f t="shared" si="93"/>
        <v>50's</v>
      </c>
      <c r="V874">
        <v>1996</v>
      </c>
      <c r="W874">
        <f t="shared" si="91"/>
        <v>43</v>
      </c>
      <c r="X874" t="str">
        <f t="shared" si="92"/>
        <v>Y</v>
      </c>
      <c r="Y874" t="str">
        <f t="shared" si="94"/>
        <v>N</v>
      </c>
      <c r="Z874" t="str">
        <f t="shared" si="95"/>
        <v>N</v>
      </c>
      <c r="AA874" t="str">
        <f t="shared" si="96"/>
        <v>Y</v>
      </c>
      <c r="AB874" t="s">
        <v>93</v>
      </c>
      <c r="AC874" t="s">
        <v>94</v>
      </c>
      <c r="AD874" t="s">
        <v>155</v>
      </c>
      <c r="AE874" t="s">
        <v>125</v>
      </c>
      <c r="AF874" t="s">
        <v>117</v>
      </c>
      <c r="AG874">
        <v>0</v>
      </c>
      <c r="AH874" t="s">
        <v>97</v>
      </c>
      <c r="AI874" t="s">
        <v>98</v>
      </c>
      <c r="AJ874" t="s">
        <v>137</v>
      </c>
      <c r="AK874" t="s">
        <v>98</v>
      </c>
      <c r="AL874" t="s">
        <v>98</v>
      </c>
      <c r="AM874" t="s">
        <v>130</v>
      </c>
      <c r="AN874" t="s">
        <v>102</v>
      </c>
      <c r="AO874">
        <v>0</v>
      </c>
      <c r="AP874" t="s">
        <v>102</v>
      </c>
      <c r="AQ874">
        <v>0</v>
      </c>
      <c r="AR874">
        <v>105</v>
      </c>
      <c r="AS874">
        <v>105</v>
      </c>
      <c r="AT874" t="s">
        <v>103</v>
      </c>
      <c r="AU874" t="s">
        <v>97</v>
      </c>
      <c r="AV874" t="s">
        <v>105</v>
      </c>
      <c r="AW874" t="s">
        <v>106</v>
      </c>
      <c r="AX874">
        <v>910</v>
      </c>
      <c r="AY874">
        <v>0</v>
      </c>
      <c r="AZ874">
        <v>0</v>
      </c>
      <c r="BA874">
        <v>910</v>
      </c>
      <c r="BB874">
        <v>0</v>
      </c>
      <c r="BC874">
        <v>0</v>
      </c>
      <c r="BD874">
        <v>1</v>
      </c>
      <c r="BE874">
        <v>0</v>
      </c>
      <c r="BF874">
        <v>3</v>
      </c>
      <c r="BG874">
        <v>1</v>
      </c>
      <c r="BH874" t="s">
        <v>97</v>
      </c>
      <c r="BI874">
        <v>5</v>
      </c>
      <c r="BJ874" t="s">
        <v>107</v>
      </c>
      <c r="BK874">
        <v>0</v>
      </c>
      <c r="BL874" t="s">
        <v>83</v>
      </c>
      <c r="BM874" t="s">
        <v>108</v>
      </c>
      <c r="BN874">
        <v>1953</v>
      </c>
      <c r="BO874" t="s">
        <v>102</v>
      </c>
      <c r="BP874">
        <v>2</v>
      </c>
      <c r="BQ874">
        <v>414</v>
      </c>
      <c r="BR874" t="s">
        <v>98</v>
      </c>
      <c r="BS874" t="s">
        <v>98</v>
      </c>
      <c r="BT874" t="s">
        <v>105</v>
      </c>
      <c r="BU874">
        <v>196</v>
      </c>
      <c r="BV874">
        <v>0</v>
      </c>
      <c r="BW874">
        <v>150</v>
      </c>
      <c r="BX874">
        <v>0</v>
      </c>
      <c r="BY874">
        <v>0</v>
      </c>
      <c r="BZ874">
        <v>0</v>
      </c>
      <c r="CA874" t="s">
        <v>83</v>
      </c>
      <c r="CB874" t="s">
        <v>163</v>
      </c>
      <c r="CC874" t="s">
        <v>83</v>
      </c>
      <c r="CD874">
        <v>0</v>
      </c>
      <c r="CE874">
        <v>10</v>
      </c>
      <c r="CF874">
        <v>2008</v>
      </c>
      <c r="CG874" t="str">
        <f t="shared" si="97"/>
        <v>10/2008</v>
      </c>
      <c r="CH874" t="s">
        <v>110</v>
      </c>
      <c r="CI874" t="s">
        <v>111</v>
      </c>
      <c r="CJ874" s="1">
        <v>116000</v>
      </c>
    </row>
    <row r="875" spans="1:88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 t="str">
        <f t="shared" si="93"/>
        <v>40's</v>
      </c>
      <c r="V875">
        <v>1950</v>
      </c>
      <c r="W875">
        <f t="shared" si="91"/>
        <v>1</v>
      </c>
      <c r="X875" t="str">
        <f t="shared" si="92"/>
        <v>Y</v>
      </c>
      <c r="Y875" t="str">
        <f t="shared" si="94"/>
        <v>N</v>
      </c>
      <c r="Z875" t="str">
        <f t="shared" si="95"/>
        <v>N</v>
      </c>
      <c r="AA875" t="str">
        <f t="shared" si="96"/>
        <v>N</v>
      </c>
      <c r="AB875" t="s">
        <v>93</v>
      </c>
      <c r="AC875" t="s">
        <v>94</v>
      </c>
      <c r="AD875" t="s">
        <v>140</v>
      </c>
      <c r="AE875" t="s">
        <v>140</v>
      </c>
      <c r="AF875" t="s">
        <v>117</v>
      </c>
      <c r="AG875">
        <v>0</v>
      </c>
      <c r="AH875" t="s">
        <v>97</v>
      </c>
      <c r="AI875" t="s">
        <v>98</v>
      </c>
      <c r="AJ875" t="s">
        <v>118</v>
      </c>
      <c r="AK875" t="s">
        <v>98</v>
      </c>
      <c r="AL875" t="s">
        <v>98</v>
      </c>
      <c r="AM875" t="s">
        <v>100</v>
      </c>
      <c r="AN875" t="s">
        <v>153</v>
      </c>
      <c r="AO875">
        <v>375</v>
      </c>
      <c r="AP875" t="s">
        <v>102</v>
      </c>
      <c r="AQ875">
        <v>0</v>
      </c>
      <c r="AR875">
        <v>457</v>
      </c>
      <c r="AS875">
        <v>832</v>
      </c>
      <c r="AT875" t="s">
        <v>103</v>
      </c>
      <c r="AU875" t="s">
        <v>97</v>
      </c>
      <c r="AV875" t="s">
        <v>105</v>
      </c>
      <c r="AW875" t="s">
        <v>106</v>
      </c>
      <c r="AX875">
        <v>1036</v>
      </c>
      <c r="AY875">
        <v>0</v>
      </c>
      <c r="AZ875">
        <v>232</v>
      </c>
      <c r="BA875">
        <v>1268</v>
      </c>
      <c r="BB875">
        <v>0</v>
      </c>
      <c r="BC875">
        <v>0</v>
      </c>
      <c r="BD875">
        <v>1</v>
      </c>
      <c r="BE875">
        <v>0</v>
      </c>
      <c r="BF875">
        <v>3</v>
      </c>
      <c r="BG875">
        <v>1</v>
      </c>
      <c r="BH875" t="s">
        <v>98</v>
      </c>
      <c r="BI875">
        <v>6</v>
      </c>
      <c r="BJ875" t="s">
        <v>107</v>
      </c>
      <c r="BK875">
        <v>1</v>
      </c>
      <c r="BL875" t="s">
        <v>97</v>
      </c>
      <c r="BM875" t="s">
        <v>108</v>
      </c>
      <c r="BN875">
        <v>1949</v>
      </c>
      <c r="BO875" t="s">
        <v>102</v>
      </c>
      <c r="BP875">
        <v>1</v>
      </c>
      <c r="BQ875">
        <v>288</v>
      </c>
      <c r="BR875" t="s">
        <v>98</v>
      </c>
      <c r="BS875" t="s">
        <v>98</v>
      </c>
      <c r="BT875" t="s">
        <v>105</v>
      </c>
      <c r="BU875">
        <v>0</v>
      </c>
      <c r="BV875">
        <v>28</v>
      </c>
      <c r="BW875">
        <v>0</v>
      </c>
      <c r="BX875">
        <v>0</v>
      </c>
      <c r="BY875">
        <v>0</v>
      </c>
      <c r="BZ875">
        <v>0</v>
      </c>
      <c r="CA875" t="s">
        <v>83</v>
      </c>
      <c r="CB875" t="s">
        <v>83</v>
      </c>
      <c r="CC875" t="s">
        <v>248</v>
      </c>
      <c r="CD875">
        <v>0</v>
      </c>
      <c r="CE875">
        <v>9</v>
      </c>
      <c r="CF875">
        <v>2009</v>
      </c>
      <c r="CG875" t="str">
        <f t="shared" si="97"/>
        <v>9/2009</v>
      </c>
      <c r="CH875" t="s">
        <v>110</v>
      </c>
      <c r="CI875" t="s">
        <v>111</v>
      </c>
      <c r="CJ875" s="1">
        <v>133000</v>
      </c>
    </row>
    <row r="876" spans="1:88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 t="str">
        <f t="shared" si="93"/>
        <v>40's</v>
      </c>
      <c r="V876">
        <v>1950</v>
      </c>
      <c r="W876">
        <f t="shared" si="91"/>
        <v>9</v>
      </c>
      <c r="X876" t="str">
        <f t="shared" si="92"/>
        <v>Y</v>
      </c>
      <c r="Y876" t="str">
        <f t="shared" si="94"/>
        <v>N</v>
      </c>
      <c r="Z876" t="str">
        <f t="shared" si="95"/>
        <v>N</v>
      </c>
      <c r="AA876" t="str">
        <f t="shared" si="96"/>
        <v>N</v>
      </c>
      <c r="AB876" t="s">
        <v>93</v>
      </c>
      <c r="AC876" t="s">
        <v>94</v>
      </c>
      <c r="AD876" t="s">
        <v>124</v>
      </c>
      <c r="AE876" t="s">
        <v>124</v>
      </c>
      <c r="AF876" t="s">
        <v>117</v>
      </c>
      <c r="AG876">
        <v>0</v>
      </c>
      <c r="AH876" t="s">
        <v>98</v>
      </c>
      <c r="AI876" t="s">
        <v>98</v>
      </c>
      <c r="AJ876" t="s">
        <v>118</v>
      </c>
      <c r="AK876" t="s">
        <v>98</v>
      </c>
      <c r="AL876" t="s">
        <v>98</v>
      </c>
      <c r="AM876" t="s">
        <v>100</v>
      </c>
      <c r="AN876" t="s">
        <v>102</v>
      </c>
      <c r="AO876">
        <v>0</v>
      </c>
      <c r="AP876" t="s">
        <v>102</v>
      </c>
      <c r="AQ876">
        <v>0</v>
      </c>
      <c r="AR876">
        <v>676</v>
      </c>
      <c r="AS876">
        <v>676</v>
      </c>
      <c r="AT876" t="s">
        <v>103</v>
      </c>
      <c r="AU876" t="s">
        <v>104</v>
      </c>
      <c r="AV876" t="s">
        <v>105</v>
      </c>
      <c r="AW876" t="s">
        <v>106</v>
      </c>
      <c r="AX876">
        <v>676</v>
      </c>
      <c r="AY876">
        <v>455</v>
      </c>
      <c r="AZ876">
        <v>0</v>
      </c>
      <c r="BA876">
        <v>1131</v>
      </c>
      <c r="BB876">
        <v>0</v>
      </c>
      <c r="BC876">
        <v>0</v>
      </c>
      <c r="BD876">
        <v>1</v>
      </c>
      <c r="BE876">
        <v>1</v>
      </c>
      <c r="BF876">
        <v>3</v>
      </c>
      <c r="BG876">
        <v>1</v>
      </c>
      <c r="BH876" t="s">
        <v>98</v>
      </c>
      <c r="BI876">
        <v>5</v>
      </c>
      <c r="BJ876" t="s">
        <v>107</v>
      </c>
      <c r="BK876">
        <v>0</v>
      </c>
      <c r="BL876" t="s">
        <v>83</v>
      </c>
      <c r="BM876" t="s">
        <v>127</v>
      </c>
      <c r="BN876">
        <v>1941</v>
      </c>
      <c r="BO876" t="s">
        <v>102</v>
      </c>
      <c r="BP876">
        <v>1</v>
      </c>
      <c r="BQ876">
        <v>200</v>
      </c>
      <c r="BR876" t="s">
        <v>98</v>
      </c>
      <c r="BS876" t="s">
        <v>98</v>
      </c>
      <c r="BT876" t="s">
        <v>105</v>
      </c>
      <c r="BU876">
        <v>26</v>
      </c>
      <c r="BV876">
        <v>0</v>
      </c>
      <c r="BW876">
        <v>0</v>
      </c>
      <c r="BX876">
        <v>0</v>
      </c>
      <c r="BY876">
        <v>0</v>
      </c>
      <c r="BZ876">
        <v>0</v>
      </c>
      <c r="CA876" t="s">
        <v>83</v>
      </c>
      <c r="CB876" t="s">
        <v>83</v>
      </c>
      <c r="CC876" t="s">
        <v>83</v>
      </c>
      <c r="CD876">
        <v>0</v>
      </c>
      <c r="CE876">
        <v>8</v>
      </c>
      <c r="CF876">
        <v>2009</v>
      </c>
      <c r="CG876" t="str">
        <f t="shared" si="97"/>
        <v>8/2009</v>
      </c>
      <c r="CH876" t="s">
        <v>110</v>
      </c>
      <c r="CI876" t="s">
        <v>128</v>
      </c>
      <c r="CJ876" s="1">
        <v>66500</v>
      </c>
    </row>
    <row r="877" spans="1:88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 t="str">
        <f t="shared" si="93"/>
        <v>2000's</v>
      </c>
      <c r="V877">
        <v>2007</v>
      </c>
      <c r="W877">
        <f t="shared" si="91"/>
        <v>0</v>
      </c>
      <c r="X877" t="str">
        <f t="shared" si="92"/>
        <v>N</v>
      </c>
      <c r="Y877" t="str">
        <f t="shared" si="94"/>
        <v>Y</v>
      </c>
      <c r="Z877" t="str">
        <f t="shared" si="95"/>
        <v>Y</v>
      </c>
      <c r="AA877" t="str">
        <f t="shared" si="96"/>
        <v>Y</v>
      </c>
      <c r="AB877" t="s">
        <v>93</v>
      </c>
      <c r="AC877" t="s">
        <v>94</v>
      </c>
      <c r="AD877" t="s">
        <v>180</v>
      </c>
      <c r="AE877" t="s">
        <v>181</v>
      </c>
      <c r="AF877" t="s">
        <v>117</v>
      </c>
      <c r="AG877">
        <v>0</v>
      </c>
      <c r="AH877" t="s">
        <v>97</v>
      </c>
      <c r="AI877" t="s">
        <v>98</v>
      </c>
      <c r="AJ877" t="s">
        <v>99</v>
      </c>
      <c r="AK877" t="s">
        <v>97</v>
      </c>
      <c r="AL877" t="s">
        <v>98</v>
      </c>
      <c r="AM877" t="s">
        <v>130</v>
      </c>
      <c r="AN877" t="s">
        <v>101</v>
      </c>
      <c r="AO877">
        <v>64</v>
      </c>
      <c r="AP877" t="s">
        <v>102</v>
      </c>
      <c r="AQ877">
        <v>0</v>
      </c>
      <c r="AR877">
        <v>1120</v>
      </c>
      <c r="AS877">
        <v>1184</v>
      </c>
      <c r="AT877" t="s">
        <v>103</v>
      </c>
      <c r="AU877" t="s">
        <v>104</v>
      </c>
      <c r="AV877" t="s">
        <v>105</v>
      </c>
      <c r="AW877" t="s">
        <v>106</v>
      </c>
      <c r="AX877">
        <v>1184</v>
      </c>
      <c r="AY877">
        <v>1426</v>
      </c>
      <c r="AZ877">
        <v>0</v>
      </c>
      <c r="BA877">
        <v>2610</v>
      </c>
      <c r="BB877">
        <v>0</v>
      </c>
      <c r="BC877">
        <v>0</v>
      </c>
      <c r="BD877">
        <v>2</v>
      </c>
      <c r="BE877">
        <v>1</v>
      </c>
      <c r="BF877">
        <v>4</v>
      </c>
      <c r="BG877">
        <v>1</v>
      </c>
      <c r="BH877" t="s">
        <v>104</v>
      </c>
      <c r="BI877">
        <v>11</v>
      </c>
      <c r="BJ877" t="s">
        <v>107</v>
      </c>
      <c r="BK877">
        <v>1</v>
      </c>
      <c r="BL877" t="s">
        <v>97</v>
      </c>
      <c r="BM877" t="s">
        <v>156</v>
      </c>
      <c r="BN877">
        <v>2007</v>
      </c>
      <c r="BO877" t="s">
        <v>157</v>
      </c>
      <c r="BP877">
        <v>2</v>
      </c>
      <c r="BQ877">
        <v>550</v>
      </c>
      <c r="BR877" t="s">
        <v>98</v>
      </c>
      <c r="BS877" t="s">
        <v>98</v>
      </c>
      <c r="BT877" t="s">
        <v>105</v>
      </c>
      <c r="BU877">
        <v>208</v>
      </c>
      <c r="BV877">
        <v>364</v>
      </c>
      <c r="BW877">
        <v>0</v>
      </c>
      <c r="BX877">
        <v>0</v>
      </c>
      <c r="BY877">
        <v>0</v>
      </c>
      <c r="BZ877">
        <v>0</v>
      </c>
      <c r="CA877" t="s">
        <v>83</v>
      </c>
      <c r="CB877" t="s">
        <v>83</v>
      </c>
      <c r="CC877" t="s">
        <v>83</v>
      </c>
      <c r="CD877">
        <v>0</v>
      </c>
      <c r="CE877">
        <v>8</v>
      </c>
      <c r="CF877">
        <v>2007</v>
      </c>
      <c r="CG877" t="str">
        <f t="shared" si="97"/>
        <v>8/2007</v>
      </c>
      <c r="CH877" t="s">
        <v>158</v>
      </c>
      <c r="CI877" t="s">
        <v>159</v>
      </c>
      <c r="CJ877" s="1">
        <v>303477</v>
      </c>
    </row>
    <row r="878" spans="1:88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 t="str">
        <f t="shared" si="93"/>
        <v>60's</v>
      </c>
      <c r="V878">
        <v>1963</v>
      </c>
      <c r="W878">
        <f t="shared" si="91"/>
        <v>0</v>
      </c>
      <c r="X878" t="str">
        <f t="shared" si="92"/>
        <v>N</v>
      </c>
      <c r="Y878" t="str">
        <f t="shared" si="94"/>
        <v>N</v>
      </c>
      <c r="Z878" t="str">
        <f t="shared" si="95"/>
        <v>N</v>
      </c>
      <c r="AA878" t="str">
        <f t="shared" si="96"/>
        <v>N</v>
      </c>
      <c r="AB878" t="s">
        <v>93</v>
      </c>
      <c r="AC878" t="s">
        <v>94</v>
      </c>
      <c r="AD878" t="s">
        <v>140</v>
      </c>
      <c r="AE878" t="s">
        <v>161</v>
      </c>
      <c r="AF878" t="s">
        <v>117</v>
      </c>
      <c r="AG878">
        <v>0</v>
      </c>
      <c r="AH878" t="s">
        <v>98</v>
      </c>
      <c r="AI878" t="s">
        <v>98</v>
      </c>
      <c r="AJ878" t="s">
        <v>99</v>
      </c>
      <c r="AK878" t="s">
        <v>98</v>
      </c>
      <c r="AL878" t="s">
        <v>98</v>
      </c>
      <c r="AM878" t="s">
        <v>97</v>
      </c>
      <c r="AN878" t="s">
        <v>119</v>
      </c>
      <c r="AO878">
        <v>633</v>
      </c>
      <c r="AP878" t="s">
        <v>102</v>
      </c>
      <c r="AQ878">
        <v>0</v>
      </c>
      <c r="AR878">
        <v>431</v>
      </c>
      <c r="AS878">
        <v>1064</v>
      </c>
      <c r="AT878" t="s">
        <v>103</v>
      </c>
      <c r="AU878" t="s">
        <v>97</v>
      </c>
      <c r="AV878" t="s">
        <v>105</v>
      </c>
      <c r="AW878" t="s">
        <v>106</v>
      </c>
      <c r="AX878">
        <v>1040</v>
      </c>
      <c r="AY878">
        <v>0</v>
      </c>
      <c r="AZ878">
        <v>0</v>
      </c>
      <c r="BA878">
        <v>1040</v>
      </c>
      <c r="BB878">
        <v>1</v>
      </c>
      <c r="BC878">
        <v>0</v>
      </c>
      <c r="BD878">
        <v>1</v>
      </c>
      <c r="BE878">
        <v>0</v>
      </c>
      <c r="BF878">
        <v>3</v>
      </c>
      <c r="BG878">
        <v>1</v>
      </c>
      <c r="BH878" t="s">
        <v>98</v>
      </c>
      <c r="BI878">
        <v>5</v>
      </c>
      <c r="BJ878" t="s">
        <v>107</v>
      </c>
      <c r="BK878">
        <v>0</v>
      </c>
      <c r="BL878" t="s">
        <v>83</v>
      </c>
      <c r="BM878" t="s">
        <v>108</v>
      </c>
      <c r="BN878">
        <v>1963</v>
      </c>
      <c r="BO878" t="s">
        <v>102</v>
      </c>
      <c r="BP878">
        <v>2</v>
      </c>
      <c r="BQ878">
        <v>648</v>
      </c>
      <c r="BR878" t="s">
        <v>98</v>
      </c>
      <c r="BS878" t="s">
        <v>98</v>
      </c>
      <c r="BT878" t="s">
        <v>105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 t="s">
        <v>83</v>
      </c>
      <c r="CB878" t="s">
        <v>83</v>
      </c>
      <c r="CC878" t="s">
        <v>83</v>
      </c>
      <c r="CD878">
        <v>0</v>
      </c>
      <c r="CE878">
        <v>1</v>
      </c>
      <c r="CF878">
        <v>2007</v>
      </c>
      <c r="CG878" t="str">
        <f t="shared" si="97"/>
        <v>1/2007</v>
      </c>
      <c r="CH878" t="s">
        <v>110</v>
      </c>
      <c r="CI878" t="s">
        <v>111</v>
      </c>
      <c r="CJ878" s="1">
        <v>132250</v>
      </c>
    </row>
    <row r="879" spans="1:88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 t="str">
        <f t="shared" si="93"/>
        <v>2000's</v>
      </c>
      <c r="V879">
        <v>2005</v>
      </c>
      <c r="W879">
        <f t="shared" si="91"/>
        <v>1</v>
      </c>
      <c r="X879" t="str">
        <f t="shared" si="92"/>
        <v>Y</v>
      </c>
      <c r="Y879" t="str">
        <f t="shared" si="94"/>
        <v>Y</v>
      </c>
      <c r="Z879" t="str">
        <f t="shared" si="95"/>
        <v>Y</v>
      </c>
      <c r="AA879" t="str">
        <f t="shared" si="96"/>
        <v>Y</v>
      </c>
      <c r="AB879" t="s">
        <v>152</v>
      </c>
      <c r="AC879" t="s">
        <v>94</v>
      </c>
      <c r="AD879" t="s">
        <v>95</v>
      </c>
      <c r="AE879" t="s">
        <v>95</v>
      </c>
      <c r="AF879" t="s">
        <v>137</v>
      </c>
      <c r="AG879">
        <v>216</v>
      </c>
      <c r="AH879" t="s">
        <v>97</v>
      </c>
      <c r="AI879" t="s">
        <v>98</v>
      </c>
      <c r="AJ879" t="s">
        <v>99</v>
      </c>
      <c r="AK879" t="s">
        <v>104</v>
      </c>
      <c r="AL879" t="s">
        <v>98</v>
      </c>
      <c r="AM879" t="s">
        <v>100</v>
      </c>
      <c r="AN879" t="s">
        <v>101</v>
      </c>
      <c r="AO879">
        <v>1170</v>
      </c>
      <c r="AP879" t="s">
        <v>102</v>
      </c>
      <c r="AQ879">
        <v>0</v>
      </c>
      <c r="AR879">
        <v>292</v>
      </c>
      <c r="AS879">
        <v>1462</v>
      </c>
      <c r="AT879" t="s">
        <v>103</v>
      </c>
      <c r="AU879" t="s">
        <v>104</v>
      </c>
      <c r="AV879" t="s">
        <v>105</v>
      </c>
      <c r="AW879" t="s">
        <v>106</v>
      </c>
      <c r="AX879">
        <v>1462</v>
      </c>
      <c r="AY879">
        <v>762</v>
      </c>
      <c r="AZ879">
        <v>0</v>
      </c>
      <c r="BA879">
        <v>2224</v>
      </c>
      <c r="BB879">
        <v>1</v>
      </c>
      <c r="BC879">
        <v>0</v>
      </c>
      <c r="BD879">
        <v>2</v>
      </c>
      <c r="BE879">
        <v>1</v>
      </c>
      <c r="BF879">
        <v>4</v>
      </c>
      <c r="BG879">
        <v>1</v>
      </c>
      <c r="BH879" t="s">
        <v>104</v>
      </c>
      <c r="BI879">
        <v>10</v>
      </c>
      <c r="BJ879" t="s">
        <v>107</v>
      </c>
      <c r="BK879">
        <v>1</v>
      </c>
      <c r="BL879" t="s">
        <v>97</v>
      </c>
      <c r="BM879" t="s">
        <v>108</v>
      </c>
      <c r="BN879">
        <v>2004</v>
      </c>
      <c r="BO879" t="s">
        <v>157</v>
      </c>
      <c r="BP879">
        <v>3</v>
      </c>
      <c r="BQ879">
        <v>738</v>
      </c>
      <c r="BR879" t="s">
        <v>98</v>
      </c>
      <c r="BS879" t="s">
        <v>98</v>
      </c>
      <c r="BT879" t="s">
        <v>105</v>
      </c>
      <c r="BU879">
        <v>184</v>
      </c>
      <c r="BV879">
        <v>0</v>
      </c>
      <c r="BW879">
        <v>0</v>
      </c>
      <c r="BX879">
        <v>0</v>
      </c>
      <c r="BY879">
        <v>0</v>
      </c>
      <c r="BZ879">
        <v>0</v>
      </c>
      <c r="CA879" t="s">
        <v>83</v>
      </c>
      <c r="CB879" t="s">
        <v>83</v>
      </c>
      <c r="CC879" t="s">
        <v>83</v>
      </c>
      <c r="CD879">
        <v>0</v>
      </c>
      <c r="CE879">
        <v>6</v>
      </c>
      <c r="CF879">
        <v>2009</v>
      </c>
      <c r="CG879" t="str">
        <f t="shared" si="97"/>
        <v>6/2009</v>
      </c>
      <c r="CH879" t="s">
        <v>110</v>
      </c>
      <c r="CI879" t="s">
        <v>111</v>
      </c>
      <c r="CJ879" s="1">
        <v>350000</v>
      </c>
    </row>
    <row r="880" spans="1:88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 t="str">
        <f t="shared" si="93"/>
        <v>60's</v>
      </c>
      <c r="V880">
        <v>1995</v>
      </c>
      <c r="W880">
        <f t="shared" si="91"/>
        <v>34</v>
      </c>
      <c r="X880" t="str">
        <f t="shared" si="92"/>
        <v>Y</v>
      </c>
      <c r="Y880" t="str">
        <f t="shared" si="94"/>
        <v>N</v>
      </c>
      <c r="Z880" t="str">
        <f t="shared" si="95"/>
        <v>N</v>
      </c>
      <c r="AA880" t="str">
        <f t="shared" si="96"/>
        <v>Y</v>
      </c>
      <c r="AB880" t="s">
        <v>93</v>
      </c>
      <c r="AC880" t="s">
        <v>94</v>
      </c>
      <c r="AD880" t="s">
        <v>140</v>
      </c>
      <c r="AE880" t="s">
        <v>140</v>
      </c>
      <c r="AF880" t="s">
        <v>117</v>
      </c>
      <c r="AG880">
        <v>0</v>
      </c>
      <c r="AH880" t="s">
        <v>98</v>
      </c>
      <c r="AI880" t="s">
        <v>98</v>
      </c>
      <c r="AJ880" t="s">
        <v>118</v>
      </c>
      <c r="AK880" t="s">
        <v>98</v>
      </c>
      <c r="AL880" t="s">
        <v>98</v>
      </c>
      <c r="AM880" t="s">
        <v>130</v>
      </c>
      <c r="AN880" t="s">
        <v>119</v>
      </c>
      <c r="AO880">
        <v>899</v>
      </c>
      <c r="AP880" t="s">
        <v>102</v>
      </c>
      <c r="AQ880">
        <v>0</v>
      </c>
      <c r="AR880">
        <v>210</v>
      </c>
      <c r="AS880">
        <v>1109</v>
      </c>
      <c r="AT880" t="s">
        <v>103</v>
      </c>
      <c r="AU880" t="s">
        <v>98</v>
      </c>
      <c r="AV880" t="s">
        <v>105</v>
      </c>
      <c r="AW880" t="s">
        <v>106</v>
      </c>
      <c r="AX880">
        <v>1155</v>
      </c>
      <c r="AY880">
        <v>0</v>
      </c>
      <c r="AZ880">
        <v>0</v>
      </c>
      <c r="BA880">
        <v>1155</v>
      </c>
      <c r="BB880">
        <v>1</v>
      </c>
      <c r="BC880">
        <v>0</v>
      </c>
      <c r="BD880">
        <v>1</v>
      </c>
      <c r="BE880">
        <v>0</v>
      </c>
      <c r="BF880">
        <v>3</v>
      </c>
      <c r="BG880">
        <v>1</v>
      </c>
      <c r="BH880" t="s">
        <v>97</v>
      </c>
      <c r="BI880">
        <v>6</v>
      </c>
      <c r="BJ880" t="s">
        <v>224</v>
      </c>
      <c r="BK880">
        <v>0</v>
      </c>
      <c r="BL880" t="s">
        <v>83</v>
      </c>
      <c r="BM880" t="s">
        <v>127</v>
      </c>
      <c r="BN880">
        <v>1987</v>
      </c>
      <c r="BO880" t="s">
        <v>102</v>
      </c>
      <c r="BP880">
        <v>2</v>
      </c>
      <c r="BQ880">
        <v>576</v>
      </c>
      <c r="BR880" t="s">
        <v>98</v>
      </c>
      <c r="BS880" t="s">
        <v>98</v>
      </c>
      <c r="BT880" t="s">
        <v>105</v>
      </c>
      <c r="BU880">
        <v>192</v>
      </c>
      <c r="BV880">
        <v>0</v>
      </c>
      <c r="BW880">
        <v>0</v>
      </c>
      <c r="BX880">
        <v>0</v>
      </c>
      <c r="BY880">
        <v>0</v>
      </c>
      <c r="BZ880">
        <v>0</v>
      </c>
      <c r="CA880" t="s">
        <v>83</v>
      </c>
      <c r="CB880" t="s">
        <v>134</v>
      </c>
      <c r="CC880" t="s">
        <v>135</v>
      </c>
      <c r="CD880">
        <v>400</v>
      </c>
      <c r="CE880">
        <v>6</v>
      </c>
      <c r="CF880">
        <v>2010</v>
      </c>
      <c r="CG880" t="str">
        <f t="shared" si="97"/>
        <v>6/2010</v>
      </c>
      <c r="CH880" t="s">
        <v>110</v>
      </c>
      <c r="CI880" t="s">
        <v>111</v>
      </c>
      <c r="CJ880" s="1">
        <v>148000</v>
      </c>
    </row>
    <row r="881" spans="1:88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 t="str">
        <f t="shared" si="93"/>
        <v>70's</v>
      </c>
      <c r="V881">
        <v>2005</v>
      </c>
      <c r="W881">
        <f t="shared" si="91"/>
        <v>27</v>
      </c>
      <c r="X881" t="str">
        <f t="shared" si="92"/>
        <v>Y</v>
      </c>
      <c r="Y881" t="str">
        <f t="shared" si="94"/>
        <v>Y</v>
      </c>
      <c r="Z881" t="str">
        <f t="shared" si="95"/>
        <v>Y</v>
      </c>
      <c r="AA881" t="str">
        <f t="shared" si="96"/>
        <v>Y</v>
      </c>
      <c r="AB881" t="s">
        <v>93</v>
      </c>
      <c r="AC881" t="s">
        <v>94</v>
      </c>
      <c r="AD881" t="s">
        <v>95</v>
      </c>
      <c r="AE881" t="s">
        <v>95</v>
      </c>
      <c r="AF881" t="s">
        <v>96</v>
      </c>
      <c r="AG881">
        <v>90</v>
      </c>
      <c r="AH881" t="s">
        <v>97</v>
      </c>
      <c r="AI881" t="s">
        <v>97</v>
      </c>
      <c r="AJ881" t="s">
        <v>118</v>
      </c>
      <c r="AK881" t="s">
        <v>98</v>
      </c>
      <c r="AL881" t="s">
        <v>98</v>
      </c>
      <c r="AM881" t="s">
        <v>100</v>
      </c>
      <c r="AN881" t="s">
        <v>119</v>
      </c>
      <c r="AO881">
        <v>646</v>
      </c>
      <c r="AP881" t="s">
        <v>102</v>
      </c>
      <c r="AQ881">
        <v>0</v>
      </c>
      <c r="AR881">
        <v>218</v>
      </c>
      <c r="AS881">
        <v>864</v>
      </c>
      <c r="AT881" t="s">
        <v>103</v>
      </c>
      <c r="AU881" t="s">
        <v>104</v>
      </c>
      <c r="AV881" t="s">
        <v>105</v>
      </c>
      <c r="AW881" t="s">
        <v>106</v>
      </c>
      <c r="AX881">
        <v>864</v>
      </c>
      <c r="AY881">
        <v>0</v>
      </c>
      <c r="AZ881">
        <v>0</v>
      </c>
      <c r="BA881">
        <v>864</v>
      </c>
      <c r="BB881">
        <v>1</v>
      </c>
      <c r="BC881">
        <v>0</v>
      </c>
      <c r="BD881">
        <v>1</v>
      </c>
      <c r="BE881">
        <v>0</v>
      </c>
      <c r="BF881">
        <v>3</v>
      </c>
      <c r="BG881">
        <v>1</v>
      </c>
      <c r="BH881" t="s">
        <v>98</v>
      </c>
      <c r="BI881">
        <v>6</v>
      </c>
      <c r="BJ881" t="s">
        <v>107</v>
      </c>
      <c r="BK881">
        <v>0</v>
      </c>
      <c r="BL881" t="s">
        <v>83</v>
      </c>
      <c r="BM881" t="s">
        <v>108</v>
      </c>
      <c r="BN881">
        <v>1978</v>
      </c>
      <c r="BO881" t="s">
        <v>102</v>
      </c>
      <c r="BP881">
        <v>1</v>
      </c>
      <c r="BQ881">
        <v>336</v>
      </c>
      <c r="BR881" t="s">
        <v>98</v>
      </c>
      <c r="BS881" t="s">
        <v>98</v>
      </c>
      <c r="BT881" t="s">
        <v>105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 t="s">
        <v>83</v>
      </c>
      <c r="CB881" t="s">
        <v>163</v>
      </c>
      <c r="CC881" t="s">
        <v>83</v>
      </c>
      <c r="CD881">
        <v>0</v>
      </c>
      <c r="CE881">
        <v>7</v>
      </c>
      <c r="CF881">
        <v>2009</v>
      </c>
      <c r="CG881" t="str">
        <f t="shared" si="97"/>
        <v>7/2009</v>
      </c>
      <c r="CH881" t="s">
        <v>110</v>
      </c>
      <c r="CI881" t="s">
        <v>111</v>
      </c>
      <c r="CJ881" s="1">
        <v>136500</v>
      </c>
    </row>
    <row r="882" spans="1:88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 t="str">
        <f t="shared" si="93"/>
        <v>2000's</v>
      </c>
      <c r="V882">
        <v>2006</v>
      </c>
      <c r="W882">
        <f t="shared" si="91"/>
        <v>1</v>
      </c>
      <c r="X882" t="str">
        <f t="shared" si="92"/>
        <v>Y</v>
      </c>
      <c r="Y882" t="str">
        <f t="shared" si="94"/>
        <v>Y</v>
      </c>
      <c r="Z882" t="str">
        <f t="shared" si="95"/>
        <v>Y</v>
      </c>
      <c r="AA882" t="str">
        <f t="shared" si="96"/>
        <v>Y</v>
      </c>
      <c r="AB882" t="s">
        <v>93</v>
      </c>
      <c r="AC882" t="s">
        <v>94</v>
      </c>
      <c r="AD882" t="s">
        <v>95</v>
      </c>
      <c r="AE882" t="s">
        <v>95</v>
      </c>
      <c r="AF882" t="s">
        <v>117</v>
      </c>
      <c r="AG882">
        <v>0</v>
      </c>
      <c r="AH882" t="s">
        <v>98</v>
      </c>
      <c r="AI882" t="s">
        <v>98</v>
      </c>
      <c r="AJ882" t="s">
        <v>99</v>
      </c>
      <c r="AK882" t="s">
        <v>104</v>
      </c>
      <c r="AL882" t="s">
        <v>97</v>
      </c>
      <c r="AM882" t="s">
        <v>100</v>
      </c>
      <c r="AN882" t="s">
        <v>119</v>
      </c>
      <c r="AO882">
        <v>980</v>
      </c>
      <c r="AP882" t="s">
        <v>102</v>
      </c>
      <c r="AQ882">
        <v>0</v>
      </c>
      <c r="AR882">
        <v>110</v>
      </c>
      <c r="AS882">
        <v>1090</v>
      </c>
      <c r="AT882" t="s">
        <v>103</v>
      </c>
      <c r="AU882" t="s">
        <v>97</v>
      </c>
      <c r="AV882" t="s">
        <v>105</v>
      </c>
      <c r="AW882" t="s">
        <v>106</v>
      </c>
      <c r="AX882">
        <v>1090</v>
      </c>
      <c r="AY882">
        <v>0</v>
      </c>
      <c r="AZ882">
        <v>0</v>
      </c>
      <c r="BA882">
        <v>1090</v>
      </c>
      <c r="BB882">
        <v>1</v>
      </c>
      <c r="BC882">
        <v>0</v>
      </c>
      <c r="BD882">
        <v>1</v>
      </c>
      <c r="BE882">
        <v>1</v>
      </c>
      <c r="BF882">
        <v>2</v>
      </c>
      <c r="BG882">
        <v>1</v>
      </c>
      <c r="BH882" t="s">
        <v>98</v>
      </c>
      <c r="BI882">
        <v>5</v>
      </c>
      <c r="BJ882" t="s">
        <v>107</v>
      </c>
      <c r="BK882">
        <v>0</v>
      </c>
      <c r="BL882" t="s">
        <v>83</v>
      </c>
      <c r="BM882" t="s">
        <v>108</v>
      </c>
      <c r="BN882">
        <v>2005</v>
      </c>
      <c r="BO882" t="s">
        <v>157</v>
      </c>
      <c r="BP882">
        <v>2</v>
      </c>
      <c r="BQ882">
        <v>450</v>
      </c>
      <c r="BR882" t="s">
        <v>98</v>
      </c>
      <c r="BS882" t="s">
        <v>98</v>
      </c>
      <c r="BT882" t="s">
        <v>105</v>
      </c>
      <c r="BU882">
        <v>0</v>
      </c>
      <c r="BV882">
        <v>49</v>
      </c>
      <c r="BW882">
        <v>0</v>
      </c>
      <c r="BX882">
        <v>0</v>
      </c>
      <c r="BY882">
        <v>0</v>
      </c>
      <c r="BZ882">
        <v>0</v>
      </c>
      <c r="CA882" t="s">
        <v>83</v>
      </c>
      <c r="CB882" t="s">
        <v>83</v>
      </c>
      <c r="CC882" t="s">
        <v>83</v>
      </c>
      <c r="CD882">
        <v>0</v>
      </c>
      <c r="CE882">
        <v>6</v>
      </c>
      <c r="CF882">
        <v>2007</v>
      </c>
      <c r="CG882" t="str">
        <f t="shared" si="97"/>
        <v>6/2007</v>
      </c>
      <c r="CH882" t="s">
        <v>110</v>
      </c>
      <c r="CI882" t="s">
        <v>111</v>
      </c>
      <c r="CJ882" s="1">
        <v>157000</v>
      </c>
    </row>
    <row r="883" spans="1:88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 t="str">
        <f t="shared" si="93"/>
        <v>90's</v>
      </c>
      <c r="V883">
        <v>1991</v>
      </c>
      <c r="W883">
        <f t="shared" si="91"/>
        <v>1</v>
      </c>
      <c r="X883" t="str">
        <f t="shared" si="92"/>
        <v>Y</v>
      </c>
      <c r="Y883" t="str">
        <f t="shared" si="94"/>
        <v>N</v>
      </c>
      <c r="Z883" t="str">
        <f t="shared" si="95"/>
        <v>N</v>
      </c>
      <c r="AA883" t="str">
        <f t="shared" si="96"/>
        <v>N</v>
      </c>
      <c r="AB883" t="s">
        <v>93</v>
      </c>
      <c r="AC883" t="s">
        <v>94</v>
      </c>
      <c r="AD883" t="s">
        <v>140</v>
      </c>
      <c r="AE883" t="s">
        <v>140</v>
      </c>
      <c r="AF883" t="s">
        <v>96</v>
      </c>
      <c r="AG883">
        <v>117</v>
      </c>
      <c r="AH883" t="s">
        <v>97</v>
      </c>
      <c r="AI883" t="s">
        <v>97</v>
      </c>
      <c r="AJ883" t="s">
        <v>118</v>
      </c>
      <c r="AK883" t="s">
        <v>97</v>
      </c>
      <c r="AL883" t="s">
        <v>98</v>
      </c>
      <c r="AM883" t="s">
        <v>121</v>
      </c>
      <c r="AN883" t="s">
        <v>172</v>
      </c>
      <c r="AO883">
        <v>902</v>
      </c>
      <c r="AP883" t="s">
        <v>102</v>
      </c>
      <c r="AQ883">
        <v>0</v>
      </c>
      <c r="AR883">
        <v>254</v>
      </c>
      <c r="AS883">
        <v>1156</v>
      </c>
      <c r="AT883" t="s">
        <v>103</v>
      </c>
      <c r="AU883" t="s">
        <v>104</v>
      </c>
      <c r="AV883" t="s">
        <v>105</v>
      </c>
      <c r="AW883" t="s">
        <v>106</v>
      </c>
      <c r="AX883">
        <v>1187</v>
      </c>
      <c r="AY883">
        <v>530</v>
      </c>
      <c r="AZ883">
        <v>0</v>
      </c>
      <c r="BA883">
        <v>1717</v>
      </c>
      <c r="BB883">
        <v>0</v>
      </c>
      <c r="BC883">
        <v>0</v>
      </c>
      <c r="BD883">
        <v>2</v>
      </c>
      <c r="BE883">
        <v>1</v>
      </c>
      <c r="BF883">
        <v>3</v>
      </c>
      <c r="BG883">
        <v>1</v>
      </c>
      <c r="BH883" t="s">
        <v>97</v>
      </c>
      <c r="BI883">
        <v>7</v>
      </c>
      <c r="BJ883" t="s">
        <v>107</v>
      </c>
      <c r="BK883">
        <v>1</v>
      </c>
      <c r="BL883" t="s">
        <v>98</v>
      </c>
      <c r="BM883" t="s">
        <v>108</v>
      </c>
      <c r="BN883">
        <v>1990</v>
      </c>
      <c r="BO883" t="s">
        <v>109</v>
      </c>
      <c r="BP883">
        <v>2</v>
      </c>
      <c r="BQ883">
        <v>400</v>
      </c>
      <c r="BR883" t="s">
        <v>98</v>
      </c>
      <c r="BS883" t="s">
        <v>98</v>
      </c>
      <c r="BT883" t="s">
        <v>105</v>
      </c>
      <c r="BU883">
        <v>168</v>
      </c>
      <c r="BV883">
        <v>36</v>
      </c>
      <c r="BW883">
        <v>0</v>
      </c>
      <c r="BX883">
        <v>0</v>
      </c>
      <c r="BY883">
        <v>0</v>
      </c>
      <c r="BZ883">
        <v>0</v>
      </c>
      <c r="CA883" t="s">
        <v>83</v>
      </c>
      <c r="CB883" t="s">
        <v>83</v>
      </c>
      <c r="CC883" t="s">
        <v>83</v>
      </c>
      <c r="CD883">
        <v>0</v>
      </c>
      <c r="CE883">
        <v>4</v>
      </c>
      <c r="CF883">
        <v>2007</v>
      </c>
      <c r="CG883" t="str">
        <f t="shared" si="97"/>
        <v>4/2007</v>
      </c>
      <c r="CH883" t="s">
        <v>110</v>
      </c>
      <c r="CI883" t="s">
        <v>111</v>
      </c>
      <c r="CJ883" s="1">
        <v>187500</v>
      </c>
    </row>
    <row r="884" spans="1:88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 t="str">
        <f t="shared" si="93"/>
        <v>90's</v>
      </c>
      <c r="V884">
        <v>1993</v>
      </c>
      <c r="W884">
        <f t="shared" si="91"/>
        <v>1</v>
      </c>
      <c r="X884" t="str">
        <f t="shared" si="92"/>
        <v>Y</v>
      </c>
      <c r="Y884" t="str">
        <f t="shared" si="94"/>
        <v>N</v>
      </c>
      <c r="Z884" t="str">
        <f t="shared" si="95"/>
        <v>N</v>
      </c>
      <c r="AA884" t="str">
        <f t="shared" si="96"/>
        <v>N</v>
      </c>
      <c r="AB884" t="s">
        <v>93</v>
      </c>
      <c r="AC884" t="s">
        <v>94</v>
      </c>
      <c r="AD884" t="s">
        <v>95</v>
      </c>
      <c r="AE884" t="s">
        <v>95</v>
      </c>
      <c r="AF884" t="s">
        <v>117</v>
      </c>
      <c r="AG884">
        <v>0</v>
      </c>
      <c r="AH884" t="s">
        <v>98</v>
      </c>
      <c r="AI884" t="s">
        <v>98</v>
      </c>
      <c r="AJ884" t="s">
        <v>99</v>
      </c>
      <c r="AK884" t="s">
        <v>97</v>
      </c>
      <c r="AL884" t="s">
        <v>98</v>
      </c>
      <c r="AM884" t="s">
        <v>100</v>
      </c>
      <c r="AN884" t="s">
        <v>102</v>
      </c>
      <c r="AO884">
        <v>0</v>
      </c>
      <c r="AP884" t="s">
        <v>102</v>
      </c>
      <c r="AQ884">
        <v>0</v>
      </c>
      <c r="AR884">
        <v>808</v>
      </c>
      <c r="AS884">
        <v>808</v>
      </c>
      <c r="AT884" t="s">
        <v>103</v>
      </c>
      <c r="AU884" t="s">
        <v>97</v>
      </c>
      <c r="AV884" t="s">
        <v>105</v>
      </c>
      <c r="AW884" t="s">
        <v>106</v>
      </c>
      <c r="AX884">
        <v>808</v>
      </c>
      <c r="AY884">
        <v>785</v>
      </c>
      <c r="AZ884">
        <v>0</v>
      </c>
      <c r="BA884">
        <v>1593</v>
      </c>
      <c r="BB884">
        <v>0</v>
      </c>
      <c r="BC884">
        <v>0</v>
      </c>
      <c r="BD884">
        <v>2</v>
      </c>
      <c r="BE884">
        <v>1</v>
      </c>
      <c r="BF884">
        <v>3</v>
      </c>
      <c r="BG884">
        <v>1</v>
      </c>
      <c r="BH884" t="s">
        <v>98</v>
      </c>
      <c r="BI884">
        <v>7</v>
      </c>
      <c r="BJ884" t="s">
        <v>107</v>
      </c>
      <c r="BK884">
        <v>1</v>
      </c>
      <c r="BL884" t="s">
        <v>98</v>
      </c>
      <c r="BM884" t="s">
        <v>156</v>
      </c>
      <c r="BN884">
        <v>1993</v>
      </c>
      <c r="BO884" t="s">
        <v>109</v>
      </c>
      <c r="BP884">
        <v>2</v>
      </c>
      <c r="BQ884">
        <v>389</v>
      </c>
      <c r="BR884" t="s">
        <v>98</v>
      </c>
      <c r="BS884" t="s">
        <v>98</v>
      </c>
      <c r="BT884" t="s">
        <v>105</v>
      </c>
      <c r="BU884">
        <v>342</v>
      </c>
      <c r="BV884">
        <v>40</v>
      </c>
      <c r="BW884">
        <v>0</v>
      </c>
      <c r="BX884">
        <v>0</v>
      </c>
      <c r="BY884">
        <v>0</v>
      </c>
      <c r="BZ884">
        <v>0</v>
      </c>
      <c r="CA884" t="s">
        <v>83</v>
      </c>
      <c r="CB884" t="s">
        <v>134</v>
      </c>
      <c r="CC884" t="s">
        <v>83</v>
      </c>
      <c r="CD884">
        <v>0</v>
      </c>
      <c r="CE884">
        <v>12</v>
      </c>
      <c r="CF884">
        <v>2009</v>
      </c>
      <c r="CG884" t="str">
        <f t="shared" si="97"/>
        <v>12/2009</v>
      </c>
      <c r="CH884" t="s">
        <v>110</v>
      </c>
      <c r="CI884" t="s">
        <v>111</v>
      </c>
      <c r="CJ884" s="1">
        <v>178000</v>
      </c>
    </row>
    <row r="885" spans="1:88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 t="str">
        <f t="shared" si="93"/>
        <v>10's</v>
      </c>
      <c r="V885">
        <v>1950</v>
      </c>
      <c r="W885">
        <f t="shared" si="91"/>
        <v>38</v>
      </c>
      <c r="X885" t="str">
        <f t="shared" si="92"/>
        <v>Y</v>
      </c>
      <c r="Y885" t="str">
        <f t="shared" si="94"/>
        <v>N</v>
      </c>
      <c r="Z885" t="str">
        <f t="shared" si="95"/>
        <v>N</v>
      </c>
      <c r="AA885" t="str">
        <f t="shared" si="96"/>
        <v>N</v>
      </c>
      <c r="AB885" t="s">
        <v>93</v>
      </c>
      <c r="AC885" t="s">
        <v>94</v>
      </c>
      <c r="AD885" t="s">
        <v>124</v>
      </c>
      <c r="AE885" t="s">
        <v>124</v>
      </c>
      <c r="AF885" t="s">
        <v>117</v>
      </c>
      <c r="AG885">
        <v>0</v>
      </c>
      <c r="AH885" t="s">
        <v>97</v>
      </c>
      <c r="AI885" t="s">
        <v>98</v>
      </c>
      <c r="AJ885" t="s">
        <v>99</v>
      </c>
      <c r="AK885" t="s">
        <v>98</v>
      </c>
      <c r="AL885" t="s">
        <v>147</v>
      </c>
      <c r="AM885" t="s">
        <v>100</v>
      </c>
      <c r="AN885" t="s">
        <v>102</v>
      </c>
      <c r="AO885">
        <v>0</v>
      </c>
      <c r="AP885" t="s">
        <v>102</v>
      </c>
      <c r="AQ885">
        <v>0</v>
      </c>
      <c r="AR885">
        <v>795</v>
      </c>
      <c r="AS885">
        <v>795</v>
      </c>
      <c r="AT885" t="s">
        <v>103</v>
      </c>
      <c r="AU885" t="s">
        <v>98</v>
      </c>
      <c r="AV885" t="s">
        <v>177</v>
      </c>
      <c r="AW885" t="s">
        <v>106</v>
      </c>
      <c r="AX885">
        <v>954</v>
      </c>
      <c r="AY885">
        <v>795</v>
      </c>
      <c r="AZ885">
        <v>481</v>
      </c>
      <c r="BA885">
        <v>2230</v>
      </c>
      <c r="BB885">
        <v>1</v>
      </c>
      <c r="BC885">
        <v>0</v>
      </c>
      <c r="BD885">
        <v>1</v>
      </c>
      <c r="BE885">
        <v>0</v>
      </c>
      <c r="BF885">
        <v>5</v>
      </c>
      <c r="BG885">
        <v>1</v>
      </c>
      <c r="BH885" t="s">
        <v>98</v>
      </c>
      <c r="BI885">
        <v>10</v>
      </c>
      <c r="BJ885" t="s">
        <v>107</v>
      </c>
      <c r="BK885">
        <v>0</v>
      </c>
      <c r="BL885" t="s">
        <v>83</v>
      </c>
      <c r="BM885" t="s">
        <v>127</v>
      </c>
      <c r="BN885">
        <v>1997</v>
      </c>
      <c r="BO885" t="s">
        <v>102</v>
      </c>
      <c r="BP885">
        <v>1</v>
      </c>
      <c r="BQ885">
        <v>440</v>
      </c>
      <c r="BR885" t="s">
        <v>98</v>
      </c>
      <c r="BS885" t="s">
        <v>97</v>
      </c>
      <c r="BT885" t="s">
        <v>105</v>
      </c>
      <c r="BU885">
        <v>0</v>
      </c>
      <c r="BV885">
        <v>188</v>
      </c>
      <c r="BW885">
        <v>0</v>
      </c>
      <c r="BX885">
        <v>0</v>
      </c>
      <c r="BY885">
        <v>0</v>
      </c>
      <c r="BZ885">
        <v>0</v>
      </c>
      <c r="CA885" t="s">
        <v>83</v>
      </c>
      <c r="CB885" t="s">
        <v>83</v>
      </c>
      <c r="CC885" t="s">
        <v>83</v>
      </c>
      <c r="CD885">
        <v>0</v>
      </c>
      <c r="CE885">
        <v>3</v>
      </c>
      <c r="CF885">
        <v>2006</v>
      </c>
      <c r="CG885" t="str">
        <f t="shared" si="97"/>
        <v>3/2006</v>
      </c>
      <c r="CH885" t="s">
        <v>110</v>
      </c>
      <c r="CI885" t="s">
        <v>111</v>
      </c>
      <c r="CJ885" s="1">
        <v>118500</v>
      </c>
    </row>
    <row r="886" spans="1:88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 t="str">
        <f t="shared" si="93"/>
        <v>60's</v>
      </c>
      <c r="V886">
        <v>1967</v>
      </c>
      <c r="W886">
        <f t="shared" si="91"/>
        <v>0</v>
      </c>
      <c r="X886" t="str">
        <f t="shared" si="92"/>
        <v>N</v>
      </c>
      <c r="Y886" t="str">
        <f t="shared" si="94"/>
        <v>N</v>
      </c>
      <c r="Z886" t="str">
        <f t="shared" si="95"/>
        <v>N</v>
      </c>
      <c r="AA886" t="str">
        <f t="shared" si="96"/>
        <v>N</v>
      </c>
      <c r="AB886" t="s">
        <v>93</v>
      </c>
      <c r="AC886" t="s">
        <v>94</v>
      </c>
      <c r="AD886" t="s">
        <v>140</v>
      </c>
      <c r="AE886" t="s">
        <v>140</v>
      </c>
      <c r="AF886" t="s">
        <v>96</v>
      </c>
      <c r="AG886">
        <v>60</v>
      </c>
      <c r="AH886" t="s">
        <v>98</v>
      </c>
      <c r="AI886" t="s">
        <v>98</v>
      </c>
      <c r="AJ886" t="s">
        <v>118</v>
      </c>
      <c r="AK886" t="s">
        <v>98</v>
      </c>
      <c r="AL886" t="s">
        <v>98</v>
      </c>
      <c r="AM886" t="s">
        <v>100</v>
      </c>
      <c r="AN886" t="s">
        <v>141</v>
      </c>
      <c r="AO886">
        <v>432</v>
      </c>
      <c r="AP886" t="s">
        <v>102</v>
      </c>
      <c r="AQ886">
        <v>0</v>
      </c>
      <c r="AR886">
        <v>460</v>
      </c>
      <c r="AS886">
        <v>892</v>
      </c>
      <c r="AT886" t="s">
        <v>103</v>
      </c>
      <c r="AU886" t="s">
        <v>98</v>
      </c>
      <c r="AV886" t="s">
        <v>105</v>
      </c>
      <c r="AW886" t="s">
        <v>106</v>
      </c>
      <c r="AX886">
        <v>892</v>
      </c>
      <c r="AY886">
        <v>0</v>
      </c>
      <c r="AZ886">
        <v>0</v>
      </c>
      <c r="BA886">
        <v>892</v>
      </c>
      <c r="BB886">
        <v>0</v>
      </c>
      <c r="BC886">
        <v>0</v>
      </c>
      <c r="BD886">
        <v>1</v>
      </c>
      <c r="BE886">
        <v>0</v>
      </c>
      <c r="BF886">
        <v>3</v>
      </c>
      <c r="BG886">
        <v>1</v>
      </c>
      <c r="BH886" t="s">
        <v>98</v>
      </c>
      <c r="BI886">
        <v>5</v>
      </c>
      <c r="BJ886" t="s">
        <v>107</v>
      </c>
      <c r="BK886">
        <v>0</v>
      </c>
      <c r="BL886" t="s">
        <v>83</v>
      </c>
      <c r="BM886" t="s">
        <v>108</v>
      </c>
      <c r="BN886">
        <v>1967</v>
      </c>
      <c r="BO886" t="s">
        <v>109</v>
      </c>
      <c r="BP886">
        <v>1</v>
      </c>
      <c r="BQ886">
        <v>288</v>
      </c>
      <c r="BR886" t="s">
        <v>98</v>
      </c>
      <c r="BS886" t="s">
        <v>98</v>
      </c>
      <c r="BT886" t="s">
        <v>105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 t="s">
        <v>83</v>
      </c>
      <c r="CB886" t="s">
        <v>163</v>
      </c>
      <c r="CC886" t="s">
        <v>83</v>
      </c>
      <c r="CD886">
        <v>0</v>
      </c>
      <c r="CE886">
        <v>7</v>
      </c>
      <c r="CF886">
        <v>2009</v>
      </c>
      <c r="CG886" t="str">
        <f t="shared" si="97"/>
        <v>7/2009</v>
      </c>
      <c r="CH886" t="s">
        <v>110</v>
      </c>
      <c r="CI886" t="s">
        <v>111</v>
      </c>
      <c r="CJ886" s="1">
        <v>100000</v>
      </c>
    </row>
    <row r="887" spans="1:88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 t="str">
        <f t="shared" si="93"/>
        <v>90's</v>
      </c>
      <c r="V887">
        <v>2000</v>
      </c>
      <c r="W887">
        <f t="shared" si="91"/>
        <v>1</v>
      </c>
      <c r="X887" t="str">
        <f t="shared" si="92"/>
        <v>Y</v>
      </c>
      <c r="Y887" t="str">
        <f t="shared" si="94"/>
        <v>N</v>
      </c>
      <c r="Z887" t="str">
        <f t="shared" si="95"/>
        <v>Y</v>
      </c>
      <c r="AA887" t="str">
        <f t="shared" si="96"/>
        <v>Y</v>
      </c>
      <c r="AB887" t="s">
        <v>93</v>
      </c>
      <c r="AC887" t="s">
        <v>94</v>
      </c>
      <c r="AD887" t="s">
        <v>116</v>
      </c>
      <c r="AE887" t="s">
        <v>116</v>
      </c>
      <c r="AF887" t="s">
        <v>96</v>
      </c>
      <c r="AG887">
        <v>60</v>
      </c>
      <c r="AH887" t="s">
        <v>97</v>
      </c>
      <c r="AI887" t="s">
        <v>98</v>
      </c>
      <c r="AJ887" t="s">
        <v>99</v>
      </c>
      <c r="AK887" t="s">
        <v>104</v>
      </c>
      <c r="AL887" t="s">
        <v>98</v>
      </c>
      <c r="AM887" t="s">
        <v>130</v>
      </c>
      <c r="AN887" t="s">
        <v>101</v>
      </c>
      <c r="AO887">
        <v>1238</v>
      </c>
      <c r="AP887" t="s">
        <v>102</v>
      </c>
      <c r="AQ887">
        <v>0</v>
      </c>
      <c r="AR887">
        <v>460</v>
      </c>
      <c r="AS887">
        <v>1698</v>
      </c>
      <c r="AT887" t="s">
        <v>103</v>
      </c>
      <c r="AU887" t="s">
        <v>104</v>
      </c>
      <c r="AV887" t="s">
        <v>105</v>
      </c>
      <c r="AW887" t="s">
        <v>106</v>
      </c>
      <c r="AX887">
        <v>1709</v>
      </c>
      <c r="AY887">
        <v>0</v>
      </c>
      <c r="AZ887">
        <v>0</v>
      </c>
      <c r="BA887">
        <v>1709</v>
      </c>
      <c r="BB887">
        <v>1</v>
      </c>
      <c r="BC887">
        <v>0</v>
      </c>
      <c r="BD887">
        <v>2</v>
      </c>
      <c r="BE887">
        <v>0</v>
      </c>
      <c r="BF887">
        <v>2</v>
      </c>
      <c r="BG887">
        <v>1</v>
      </c>
      <c r="BH887" t="s">
        <v>97</v>
      </c>
      <c r="BI887">
        <v>5</v>
      </c>
      <c r="BJ887" t="s">
        <v>107</v>
      </c>
      <c r="BK887">
        <v>1</v>
      </c>
      <c r="BL887" t="s">
        <v>98</v>
      </c>
      <c r="BM887" t="s">
        <v>108</v>
      </c>
      <c r="BN887">
        <v>1999</v>
      </c>
      <c r="BO887" t="s">
        <v>157</v>
      </c>
      <c r="BP887">
        <v>2</v>
      </c>
      <c r="BQ887">
        <v>506</v>
      </c>
      <c r="BR887" t="s">
        <v>98</v>
      </c>
      <c r="BS887" t="s">
        <v>98</v>
      </c>
      <c r="BT887" t="s">
        <v>105</v>
      </c>
      <c r="BU887">
        <v>97</v>
      </c>
      <c r="BV887">
        <v>65</v>
      </c>
      <c r="BW887">
        <v>0</v>
      </c>
      <c r="BX887">
        <v>0</v>
      </c>
      <c r="BY887">
        <v>0</v>
      </c>
      <c r="BZ887">
        <v>0</v>
      </c>
      <c r="CA887" t="s">
        <v>83</v>
      </c>
      <c r="CB887" t="s">
        <v>83</v>
      </c>
      <c r="CC887" t="s">
        <v>83</v>
      </c>
      <c r="CD887">
        <v>0</v>
      </c>
      <c r="CE887">
        <v>1</v>
      </c>
      <c r="CF887">
        <v>2008</v>
      </c>
      <c r="CG887" t="str">
        <f t="shared" si="97"/>
        <v>1/2008</v>
      </c>
      <c r="CH887" t="s">
        <v>230</v>
      </c>
      <c r="CI887" t="s">
        <v>128</v>
      </c>
      <c r="CJ887" s="1">
        <v>328900</v>
      </c>
    </row>
    <row r="888" spans="1:88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 t="str">
        <f t="shared" si="93"/>
        <v>50's</v>
      </c>
      <c r="V888">
        <v>2005</v>
      </c>
      <c r="W888">
        <f t="shared" si="91"/>
        <v>46</v>
      </c>
      <c r="X888" t="str">
        <f t="shared" si="92"/>
        <v>Y</v>
      </c>
      <c r="Y888" t="str">
        <f t="shared" si="94"/>
        <v>Y</v>
      </c>
      <c r="Z888" t="str">
        <f t="shared" si="95"/>
        <v>Y</v>
      </c>
      <c r="AA888" t="str">
        <f t="shared" si="96"/>
        <v>Y</v>
      </c>
      <c r="AB888" t="s">
        <v>93</v>
      </c>
      <c r="AC888" t="s">
        <v>94</v>
      </c>
      <c r="AD888" t="s">
        <v>116</v>
      </c>
      <c r="AE888" t="s">
        <v>116</v>
      </c>
      <c r="AF888" t="s">
        <v>96</v>
      </c>
      <c r="AG888">
        <v>122</v>
      </c>
      <c r="AH888" t="s">
        <v>98</v>
      </c>
      <c r="AI888" t="s">
        <v>98</v>
      </c>
      <c r="AJ888" t="s">
        <v>118</v>
      </c>
      <c r="AK888" t="s">
        <v>98</v>
      </c>
      <c r="AL888" t="s">
        <v>98</v>
      </c>
      <c r="AM888" t="s">
        <v>100</v>
      </c>
      <c r="AN888" t="s">
        <v>172</v>
      </c>
      <c r="AO888">
        <v>528</v>
      </c>
      <c r="AP888" t="s">
        <v>102</v>
      </c>
      <c r="AQ888">
        <v>0</v>
      </c>
      <c r="AR888">
        <v>1098</v>
      </c>
      <c r="AS888">
        <v>1626</v>
      </c>
      <c r="AT888" t="s">
        <v>103</v>
      </c>
      <c r="AU888" t="s">
        <v>104</v>
      </c>
      <c r="AV888" t="s">
        <v>105</v>
      </c>
      <c r="AW888" t="s">
        <v>106</v>
      </c>
      <c r="AX888">
        <v>1712</v>
      </c>
      <c r="AY888">
        <v>0</v>
      </c>
      <c r="AZ888">
        <v>0</v>
      </c>
      <c r="BA888">
        <v>1712</v>
      </c>
      <c r="BB888">
        <v>0</v>
      </c>
      <c r="BC888">
        <v>0</v>
      </c>
      <c r="BD888">
        <v>2</v>
      </c>
      <c r="BE888">
        <v>0</v>
      </c>
      <c r="BF888">
        <v>4</v>
      </c>
      <c r="BG888">
        <v>2</v>
      </c>
      <c r="BH888" t="s">
        <v>98</v>
      </c>
      <c r="BI888">
        <v>8</v>
      </c>
      <c r="BJ888" t="s">
        <v>107</v>
      </c>
      <c r="BK888">
        <v>0</v>
      </c>
      <c r="BL888" t="s">
        <v>83</v>
      </c>
      <c r="BM888" t="s">
        <v>108</v>
      </c>
      <c r="BN888">
        <v>2005</v>
      </c>
      <c r="BO888" t="s">
        <v>157</v>
      </c>
      <c r="BP888">
        <v>2</v>
      </c>
      <c r="BQ888">
        <v>588</v>
      </c>
      <c r="BR888" t="s">
        <v>98</v>
      </c>
      <c r="BS888" t="s">
        <v>98</v>
      </c>
      <c r="BT888" t="s">
        <v>105</v>
      </c>
      <c r="BU888">
        <v>272</v>
      </c>
      <c r="BV888">
        <v>54</v>
      </c>
      <c r="BW888">
        <v>0</v>
      </c>
      <c r="BX888">
        <v>0</v>
      </c>
      <c r="BY888">
        <v>0</v>
      </c>
      <c r="BZ888">
        <v>0</v>
      </c>
      <c r="CA888" t="s">
        <v>83</v>
      </c>
      <c r="CB888" t="s">
        <v>83</v>
      </c>
      <c r="CC888" t="s">
        <v>83</v>
      </c>
      <c r="CD888">
        <v>0</v>
      </c>
      <c r="CE888">
        <v>6</v>
      </c>
      <c r="CF888">
        <v>2006</v>
      </c>
      <c r="CG888" t="str">
        <f t="shared" si="97"/>
        <v>6/2006</v>
      </c>
      <c r="CH888" t="s">
        <v>110</v>
      </c>
      <c r="CI888" t="s">
        <v>219</v>
      </c>
      <c r="CJ888" s="1">
        <v>145000</v>
      </c>
    </row>
    <row r="889" spans="1:88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 t="str">
        <f t="shared" si="93"/>
        <v>50's</v>
      </c>
      <c r="V889">
        <v>1955</v>
      </c>
      <c r="W889">
        <f t="shared" si="91"/>
        <v>0</v>
      </c>
      <c r="X889" t="str">
        <f t="shared" si="92"/>
        <v>N</v>
      </c>
      <c r="Y889" t="str">
        <f t="shared" si="94"/>
        <v>N</v>
      </c>
      <c r="Z889" t="str">
        <f t="shared" si="95"/>
        <v>N</v>
      </c>
      <c r="AA889" t="str">
        <f t="shared" si="96"/>
        <v>N</v>
      </c>
      <c r="AB889" t="s">
        <v>93</v>
      </c>
      <c r="AC889" t="s">
        <v>94</v>
      </c>
      <c r="AD889" t="s">
        <v>116</v>
      </c>
      <c r="AE889" t="s">
        <v>116</v>
      </c>
      <c r="AF889" t="s">
        <v>117</v>
      </c>
      <c r="AG889">
        <v>0</v>
      </c>
      <c r="AH889" t="s">
        <v>98</v>
      </c>
      <c r="AI889" t="s">
        <v>97</v>
      </c>
      <c r="AJ889" t="s">
        <v>99</v>
      </c>
      <c r="AK889" t="s">
        <v>98</v>
      </c>
      <c r="AL889" t="s">
        <v>98</v>
      </c>
      <c r="AM889" t="s">
        <v>100</v>
      </c>
      <c r="AN889" t="s">
        <v>102</v>
      </c>
      <c r="AO889">
        <v>0</v>
      </c>
      <c r="AP889" t="s">
        <v>102</v>
      </c>
      <c r="AQ889">
        <v>0</v>
      </c>
      <c r="AR889">
        <v>816</v>
      </c>
      <c r="AS889">
        <v>816</v>
      </c>
      <c r="AT889" t="s">
        <v>103</v>
      </c>
      <c r="AU889" t="s">
        <v>98</v>
      </c>
      <c r="AV889" t="s">
        <v>105</v>
      </c>
      <c r="AW889" t="s">
        <v>106</v>
      </c>
      <c r="AX889">
        <v>872</v>
      </c>
      <c r="AY889">
        <v>521</v>
      </c>
      <c r="AZ889">
        <v>0</v>
      </c>
      <c r="BA889">
        <v>1393</v>
      </c>
      <c r="BB889">
        <v>0</v>
      </c>
      <c r="BC889">
        <v>0</v>
      </c>
      <c r="BD889">
        <v>1</v>
      </c>
      <c r="BE889">
        <v>1</v>
      </c>
      <c r="BF889">
        <v>3</v>
      </c>
      <c r="BG889">
        <v>1</v>
      </c>
      <c r="BH889" t="s">
        <v>98</v>
      </c>
      <c r="BI889">
        <v>8</v>
      </c>
      <c r="BJ889" t="s">
        <v>107</v>
      </c>
      <c r="BK889">
        <v>0</v>
      </c>
      <c r="BL889" t="s">
        <v>83</v>
      </c>
      <c r="BM889" t="s">
        <v>108</v>
      </c>
      <c r="BN889">
        <v>1955</v>
      </c>
      <c r="BO889" t="s">
        <v>102</v>
      </c>
      <c r="BP889">
        <v>1</v>
      </c>
      <c r="BQ889">
        <v>300</v>
      </c>
      <c r="BR889" t="s">
        <v>98</v>
      </c>
      <c r="BS889" t="s">
        <v>98</v>
      </c>
      <c r="BT889" t="s">
        <v>105</v>
      </c>
      <c r="BU889">
        <v>121</v>
      </c>
      <c r="BV889">
        <v>0</v>
      </c>
      <c r="BW889">
        <v>0</v>
      </c>
      <c r="BX889">
        <v>0</v>
      </c>
      <c r="BY889">
        <v>265</v>
      </c>
      <c r="BZ889">
        <v>0</v>
      </c>
      <c r="CA889" t="s">
        <v>83</v>
      </c>
      <c r="CB889" t="s">
        <v>83</v>
      </c>
      <c r="CC889" t="s">
        <v>83</v>
      </c>
      <c r="CD889">
        <v>0</v>
      </c>
      <c r="CE889">
        <v>4</v>
      </c>
      <c r="CF889">
        <v>2008</v>
      </c>
      <c r="CG889" t="str">
        <f t="shared" si="97"/>
        <v>4/2008</v>
      </c>
      <c r="CH889" t="s">
        <v>110</v>
      </c>
      <c r="CI889" t="s">
        <v>111</v>
      </c>
      <c r="CJ889" s="1">
        <v>135500</v>
      </c>
    </row>
    <row r="890" spans="1:88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 t="str">
        <f t="shared" si="93"/>
        <v>70's</v>
      </c>
      <c r="V890">
        <v>1970</v>
      </c>
      <c r="W890">
        <f t="shared" si="91"/>
        <v>0</v>
      </c>
      <c r="X890" t="str">
        <f t="shared" si="92"/>
        <v>N</v>
      </c>
      <c r="Y890" t="str">
        <f t="shared" si="94"/>
        <v>N</v>
      </c>
      <c r="Z890" t="str">
        <f t="shared" si="95"/>
        <v>N</v>
      </c>
      <c r="AA890" t="str">
        <f t="shared" si="96"/>
        <v>N</v>
      </c>
      <c r="AB890" t="s">
        <v>214</v>
      </c>
      <c r="AC890" t="s">
        <v>242</v>
      </c>
      <c r="AD890" t="s">
        <v>124</v>
      </c>
      <c r="AE890" t="s">
        <v>124</v>
      </c>
      <c r="AF890" t="s">
        <v>117</v>
      </c>
      <c r="AG890">
        <v>0</v>
      </c>
      <c r="AH890" t="s">
        <v>97</v>
      </c>
      <c r="AI890" t="s">
        <v>97</v>
      </c>
      <c r="AJ890" t="s">
        <v>99</v>
      </c>
      <c r="AK890" t="s">
        <v>98</v>
      </c>
      <c r="AL890" t="s">
        <v>97</v>
      </c>
      <c r="AM890" t="s">
        <v>97</v>
      </c>
      <c r="AN890" t="s">
        <v>119</v>
      </c>
      <c r="AO890">
        <v>351</v>
      </c>
      <c r="AP890" t="s">
        <v>153</v>
      </c>
      <c r="AQ890">
        <v>823</v>
      </c>
      <c r="AR890">
        <v>1043</v>
      </c>
      <c r="AS890">
        <v>2217</v>
      </c>
      <c r="AT890" t="s">
        <v>103</v>
      </c>
      <c r="AU890" t="s">
        <v>104</v>
      </c>
      <c r="AV890" t="s">
        <v>105</v>
      </c>
      <c r="AW890" t="s">
        <v>106</v>
      </c>
      <c r="AX890">
        <v>2217</v>
      </c>
      <c r="AY890">
        <v>0</v>
      </c>
      <c r="AZ890">
        <v>0</v>
      </c>
      <c r="BA890">
        <v>2217</v>
      </c>
      <c r="BB890">
        <v>1</v>
      </c>
      <c r="BC890">
        <v>0</v>
      </c>
      <c r="BD890">
        <v>2</v>
      </c>
      <c r="BE890">
        <v>0</v>
      </c>
      <c r="BF890">
        <v>4</v>
      </c>
      <c r="BG890">
        <v>1</v>
      </c>
      <c r="BH890" t="s">
        <v>97</v>
      </c>
      <c r="BI890">
        <v>8</v>
      </c>
      <c r="BJ890" t="s">
        <v>107</v>
      </c>
      <c r="BK890">
        <v>1</v>
      </c>
      <c r="BL890" t="s">
        <v>98</v>
      </c>
      <c r="BM890" t="s">
        <v>108</v>
      </c>
      <c r="BN890">
        <v>1970</v>
      </c>
      <c r="BO890" t="s">
        <v>102</v>
      </c>
      <c r="BP890">
        <v>2</v>
      </c>
      <c r="BQ890">
        <v>621</v>
      </c>
      <c r="BR890" t="s">
        <v>98</v>
      </c>
      <c r="BS890" t="s">
        <v>98</v>
      </c>
      <c r="BT890" t="s">
        <v>105</v>
      </c>
      <c r="BU890">
        <v>81</v>
      </c>
      <c r="BV890">
        <v>207</v>
      </c>
      <c r="BW890">
        <v>0</v>
      </c>
      <c r="BX890">
        <v>0</v>
      </c>
      <c r="BY890">
        <v>224</v>
      </c>
      <c r="BZ890">
        <v>0</v>
      </c>
      <c r="CA890" t="s">
        <v>83</v>
      </c>
      <c r="CB890" t="s">
        <v>83</v>
      </c>
      <c r="CC890" t="s">
        <v>83</v>
      </c>
      <c r="CD890">
        <v>0</v>
      </c>
      <c r="CE890">
        <v>10</v>
      </c>
      <c r="CF890">
        <v>2007</v>
      </c>
      <c r="CG890" t="str">
        <f t="shared" si="97"/>
        <v>10/2007</v>
      </c>
      <c r="CH890" t="s">
        <v>110</v>
      </c>
      <c r="CI890" t="s">
        <v>111</v>
      </c>
      <c r="CJ890" s="1">
        <v>268000</v>
      </c>
    </row>
    <row r="891" spans="1:88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 t="str">
        <f t="shared" si="93"/>
        <v>50's</v>
      </c>
      <c r="V891">
        <v>1953</v>
      </c>
      <c r="W891">
        <f t="shared" si="91"/>
        <v>0</v>
      </c>
      <c r="X891" t="str">
        <f t="shared" si="92"/>
        <v>N</v>
      </c>
      <c r="Y891" t="str">
        <f t="shared" si="94"/>
        <v>N</v>
      </c>
      <c r="Z891" t="str">
        <f t="shared" si="95"/>
        <v>N</v>
      </c>
      <c r="AA891" t="str">
        <f t="shared" si="96"/>
        <v>N</v>
      </c>
      <c r="AB891" t="s">
        <v>152</v>
      </c>
      <c r="AC891" t="s">
        <v>94</v>
      </c>
      <c r="AD891" t="s">
        <v>124</v>
      </c>
      <c r="AE891" t="s">
        <v>124</v>
      </c>
      <c r="AF891" t="s">
        <v>96</v>
      </c>
      <c r="AG891">
        <v>90</v>
      </c>
      <c r="AH891" t="s">
        <v>98</v>
      </c>
      <c r="AI891" t="s">
        <v>98</v>
      </c>
      <c r="AJ891" t="s">
        <v>118</v>
      </c>
      <c r="AK891" t="s">
        <v>98</v>
      </c>
      <c r="AL891" t="s">
        <v>98</v>
      </c>
      <c r="AM891" t="s">
        <v>100</v>
      </c>
      <c r="AN891" t="s">
        <v>141</v>
      </c>
      <c r="AO891">
        <v>1024</v>
      </c>
      <c r="AP891" t="s">
        <v>102</v>
      </c>
      <c r="AQ891">
        <v>0</v>
      </c>
      <c r="AR891">
        <v>481</v>
      </c>
      <c r="AS891">
        <v>1505</v>
      </c>
      <c r="AT891" t="s">
        <v>103</v>
      </c>
      <c r="AU891" t="s">
        <v>104</v>
      </c>
      <c r="AV891" t="s">
        <v>105</v>
      </c>
      <c r="AW891" t="s">
        <v>106</v>
      </c>
      <c r="AX891">
        <v>1505</v>
      </c>
      <c r="AY891">
        <v>0</v>
      </c>
      <c r="AZ891">
        <v>0</v>
      </c>
      <c r="BA891">
        <v>1505</v>
      </c>
      <c r="BB891">
        <v>1</v>
      </c>
      <c r="BC891">
        <v>0</v>
      </c>
      <c r="BD891">
        <v>1</v>
      </c>
      <c r="BE891">
        <v>0</v>
      </c>
      <c r="BF891">
        <v>2</v>
      </c>
      <c r="BG891">
        <v>1</v>
      </c>
      <c r="BH891" t="s">
        <v>98</v>
      </c>
      <c r="BI891">
        <v>6</v>
      </c>
      <c r="BJ891" t="s">
        <v>107</v>
      </c>
      <c r="BK891">
        <v>1</v>
      </c>
      <c r="BL891" t="s">
        <v>98</v>
      </c>
      <c r="BM891" t="s">
        <v>108</v>
      </c>
      <c r="BN891">
        <v>1953</v>
      </c>
      <c r="BO891" t="s">
        <v>109</v>
      </c>
      <c r="BP891">
        <v>2</v>
      </c>
      <c r="BQ891">
        <v>505</v>
      </c>
      <c r="BR891" t="s">
        <v>98</v>
      </c>
      <c r="BS891" t="s">
        <v>98</v>
      </c>
      <c r="BT891" t="s">
        <v>105</v>
      </c>
      <c r="BU891">
        <v>0</v>
      </c>
      <c r="BV891">
        <v>0</v>
      </c>
      <c r="BW891">
        <v>0</v>
      </c>
      <c r="BX891">
        <v>162</v>
      </c>
      <c r="BY891">
        <v>0</v>
      </c>
      <c r="BZ891">
        <v>0</v>
      </c>
      <c r="CA891" t="s">
        <v>83</v>
      </c>
      <c r="CB891" t="s">
        <v>83</v>
      </c>
      <c r="CC891" t="s">
        <v>83</v>
      </c>
      <c r="CD891">
        <v>0</v>
      </c>
      <c r="CE891">
        <v>2</v>
      </c>
      <c r="CF891">
        <v>2009</v>
      </c>
      <c r="CG891" t="str">
        <f t="shared" si="97"/>
        <v>2/2009</v>
      </c>
      <c r="CH891" t="s">
        <v>110</v>
      </c>
      <c r="CI891" t="s">
        <v>111</v>
      </c>
      <c r="CJ891" s="1">
        <v>149500</v>
      </c>
    </row>
    <row r="892" spans="1:88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 t="str">
        <f t="shared" si="93"/>
        <v>40's</v>
      </c>
      <c r="V892">
        <v>2006</v>
      </c>
      <c r="W892">
        <f t="shared" si="91"/>
        <v>57</v>
      </c>
      <c r="X892" t="str">
        <f t="shared" si="92"/>
        <v>Y</v>
      </c>
      <c r="Y892" t="str">
        <f t="shared" si="94"/>
        <v>Y</v>
      </c>
      <c r="Z892" t="str">
        <f t="shared" si="95"/>
        <v>Y</v>
      </c>
      <c r="AA892" t="str">
        <f t="shared" si="96"/>
        <v>Y</v>
      </c>
      <c r="AB892" t="s">
        <v>93</v>
      </c>
      <c r="AC892" t="s">
        <v>94</v>
      </c>
      <c r="AD892" t="s">
        <v>116</v>
      </c>
      <c r="AE892" t="s">
        <v>116</v>
      </c>
      <c r="AF892" t="s">
        <v>117</v>
      </c>
      <c r="AG892">
        <v>0</v>
      </c>
      <c r="AH892" t="s">
        <v>98</v>
      </c>
      <c r="AI892" t="s">
        <v>97</v>
      </c>
      <c r="AJ892" t="s">
        <v>118</v>
      </c>
      <c r="AK892" t="s">
        <v>98</v>
      </c>
      <c r="AL892" t="s">
        <v>98</v>
      </c>
      <c r="AM892" t="s">
        <v>121</v>
      </c>
      <c r="AN892" t="s">
        <v>102</v>
      </c>
      <c r="AO892">
        <v>0</v>
      </c>
      <c r="AP892" t="s">
        <v>102</v>
      </c>
      <c r="AQ892">
        <v>0</v>
      </c>
      <c r="AR892">
        <v>672</v>
      </c>
      <c r="AS892">
        <v>672</v>
      </c>
      <c r="AT892" t="s">
        <v>103</v>
      </c>
      <c r="AU892" t="s">
        <v>104</v>
      </c>
      <c r="AV892" t="s">
        <v>105</v>
      </c>
      <c r="AW892" t="s">
        <v>106</v>
      </c>
      <c r="AX892">
        <v>672</v>
      </c>
      <c r="AY892">
        <v>252</v>
      </c>
      <c r="AZ892">
        <v>0</v>
      </c>
      <c r="BA892">
        <v>924</v>
      </c>
      <c r="BB892">
        <v>0</v>
      </c>
      <c r="BC892">
        <v>0</v>
      </c>
      <c r="BD892">
        <v>1</v>
      </c>
      <c r="BE892">
        <v>0</v>
      </c>
      <c r="BF892">
        <v>3</v>
      </c>
      <c r="BG892">
        <v>1</v>
      </c>
      <c r="BH892" t="s">
        <v>98</v>
      </c>
      <c r="BI892">
        <v>6</v>
      </c>
      <c r="BJ892" t="s">
        <v>107</v>
      </c>
      <c r="BK892">
        <v>1</v>
      </c>
      <c r="BL892" t="s">
        <v>212</v>
      </c>
      <c r="BM892" t="s">
        <v>127</v>
      </c>
      <c r="BN892">
        <v>2003</v>
      </c>
      <c r="BO892" t="s">
        <v>102</v>
      </c>
      <c r="BP892">
        <v>2</v>
      </c>
      <c r="BQ892">
        <v>576</v>
      </c>
      <c r="BR892" t="s">
        <v>98</v>
      </c>
      <c r="BS892" t="s">
        <v>98</v>
      </c>
      <c r="BT892" t="s">
        <v>105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 t="s">
        <v>83</v>
      </c>
      <c r="CB892" t="s">
        <v>134</v>
      </c>
      <c r="CC892" t="s">
        <v>135</v>
      </c>
      <c r="CD892">
        <v>2000</v>
      </c>
      <c r="CE892">
        <v>7</v>
      </c>
      <c r="CF892">
        <v>2007</v>
      </c>
      <c r="CG892" t="str">
        <f t="shared" si="97"/>
        <v>7/2007</v>
      </c>
      <c r="CH892" t="s">
        <v>110</v>
      </c>
      <c r="CI892" t="s">
        <v>111</v>
      </c>
      <c r="CJ892" s="1">
        <v>122900</v>
      </c>
    </row>
    <row r="893" spans="1:88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 t="str">
        <f t="shared" si="93"/>
        <v>70's</v>
      </c>
      <c r="V893">
        <v>1978</v>
      </c>
      <c r="W893">
        <f t="shared" si="91"/>
        <v>0</v>
      </c>
      <c r="X893" t="str">
        <f t="shared" si="92"/>
        <v>N</v>
      </c>
      <c r="Y893" t="str">
        <f t="shared" si="94"/>
        <v>N</v>
      </c>
      <c r="Z893" t="str">
        <f t="shared" si="95"/>
        <v>N</v>
      </c>
      <c r="AA893" t="str">
        <f t="shared" si="96"/>
        <v>N</v>
      </c>
      <c r="AB893" t="s">
        <v>152</v>
      </c>
      <c r="AC893" t="s">
        <v>94</v>
      </c>
      <c r="AD893" t="s">
        <v>140</v>
      </c>
      <c r="AE893" t="s">
        <v>140</v>
      </c>
      <c r="AF893" t="s">
        <v>96</v>
      </c>
      <c r="AG893">
        <v>92</v>
      </c>
      <c r="AH893" t="s">
        <v>98</v>
      </c>
      <c r="AI893" t="s">
        <v>98</v>
      </c>
      <c r="AJ893" t="s">
        <v>118</v>
      </c>
      <c r="AK893" t="s">
        <v>98</v>
      </c>
      <c r="AL893" t="s">
        <v>98</v>
      </c>
      <c r="AM893" t="s">
        <v>100</v>
      </c>
      <c r="AN893" t="s">
        <v>172</v>
      </c>
      <c r="AO893">
        <v>226</v>
      </c>
      <c r="AP893" t="s">
        <v>153</v>
      </c>
      <c r="AQ893">
        <v>500</v>
      </c>
      <c r="AR893">
        <v>192</v>
      </c>
      <c r="AS893">
        <v>918</v>
      </c>
      <c r="AT893" t="s">
        <v>103</v>
      </c>
      <c r="AU893" t="s">
        <v>97</v>
      </c>
      <c r="AV893" t="s">
        <v>105</v>
      </c>
      <c r="AW893" t="s">
        <v>106</v>
      </c>
      <c r="AX893">
        <v>918</v>
      </c>
      <c r="AY893">
        <v>765</v>
      </c>
      <c r="AZ893">
        <v>0</v>
      </c>
      <c r="BA893">
        <v>1683</v>
      </c>
      <c r="BB893">
        <v>0</v>
      </c>
      <c r="BC893">
        <v>0</v>
      </c>
      <c r="BD893">
        <v>2</v>
      </c>
      <c r="BE893">
        <v>1</v>
      </c>
      <c r="BF893">
        <v>3</v>
      </c>
      <c r="BG893">
        <v>1</v>
      </c>
      <c r="BH893" t="s">
        <v>98</v>
      </c>
      <c r="BI893">
        <v>7</v>
      </c>
      <c r="BJ893" t="s">
        <v>107</v>
      </c>
      <c r="BK893">
        <v>1</v>
      </c>
      <c r="BL893" t="s">
        <v>98</v>
      </c>
      <c r="BM893" t="s">
        <v>108</v>
      </c>
      <c r="BN893">
        <v>1978</v>
      </c>
      <c r="BO893" t="s">
        <v>109</v>
      </c>
      <c r="BP893">
        <v>2</v>
      </c>
      <c r="BQ893">
        <v>440</v>
      </c>
      <c r="BR893" t="s">
        <v>98</v>
      </c>
      <c r="BS893" t="s">
        <v>98</v>
      </c>
      <c r="BT893" t="s">
        <v>105</v>
      </c>
      <c r="BU893">
        <v>243</v>
      </c>
      <c r="BV893">
        <v>0</v>
      </c>
      <c r="BW893">
        <v>0</v>
      </c>
      <c r="BX893">
        <v>0</v>
      </c>
      <c r="BY893">
        <v>0</v>
      </c>
      <c r="BZ893">
        <v>0</v>
      </c>
      <c r="CA893" t="s">
        <v>83</v>
      </c>
      <c r="CB893" t="s">
        <v>83</v>
      </c>
      <c r="CC893" t="s">
        <v>83</v>
      </c>
      <c r="CD893">
        <v>0</v>
      </c>
      <c r="CE893">
        <v>7</v>
      </c>
      <c r="CF893">
        <v>2009</v>
      </c>
      <c r="CG893" t="str">
        <f t="shared" si="97"/>
        <v>7/2009</v>
      </c>
      <c r="CH893" t="s">
        <v>110</v>
      </c>
      <c r="CI893" t="s">
        <v>111</v>
      </c>
      <c r="CJ893" s="1">
        <v>172500</v>
      </c>
    </row>
    <row r="894" spans="1:88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 t="str">
        <f t="shared" si="93"/>
        <v>60's</v>
      </c>
      <c r="V894">
        <v>2003</v>
      </c>
      <c r="W894">
        <f t="shared" si="91"/>
        <v>40</v>
      </c>
      <c r="X894" t="str">
        <f t="shared" si="92"/>
        <v>Y</v>
      </c>
      <c r="Y894" t="str">
        <f t="shared" si="94"/>
        <v>N</v>
      </c>
      <c r="Z894" t="str">
        <f t="shared" si="95"/>
        <v>Y</v>
      </c>
      <c r="AA894" t="str">
        <f t="shared" si="96"/>
        <v>Y</v>
      </c>
      <c r="AB894" t="s">
        <v>152</v>
      </c>
      <c r="AC894" t="s">
        <v>94</v>
      </c>
      <c r="AD894" t="s">
        <v>140</v>
      </c>
      <c r="AE894" t="s">
        <v>140</v>
      </c>
      <c r="AF894" t="s">
        <v>117</v>
      </c>
      <c r="AG894">
        <v>0</v>
      </c>
      <c r="AH894" t="s">
        <v>98</v>
      </c>
      <c r="AI894" t="s">
        <v>98</v>
      </c>
      <c r="AJ894" t="s">
        <v>118</v>
      </c>
      <c r="AK894" t="s">
        <v>98</v>
      </c>
      <c r="AL894" t="s">
        <v>98</v>
      </c>
      <c r="AM894" t="s">
        <v>100</v>
      </c>
      <c r="AN894" t="s">
        <v>101</v>
      </c>
      <c r="AO894">
        <v>663</v>
      </c>
      <c r="AP894" t="s">
        <v>102</v>
      </c>
      <c r="AQ894">
        <v>0</v>
      </c>
      <c r="AR894">
        <v>396</v>
      </c>
      <c r="AS894">
        <v>1059</v>
      </c>
      <c r="AT894" t="s">
        <v>103</v>
      </c>
      <c r="AU894" t="s">
        <v>98</v>
      </c>
      <c r="AV894" t="s">
        <v>105</v>
      </c>
      <c r="AW894" t="s">
        <v>106</v>
      </c>
      <c r="AX894">
        <v>1068</v>
      </c>
      <c r="AY894">
        <v>0</v>
      </c>
      <c r="AZ894">
        <v>0</v>
      </c>
      <c r="BA894">
        <v>1068</v>
      </c>
      <c r="BB894">
        <v>0</v>
      </c>
      <c r="BC894">
        <v>1</v>
      </c>
      <c r="BD894">
        <v>1</v>
      </c>
      <c r="BE894">
        <v>0</v>
      </c>
      <c r="BF894">
        <v>3</v>
      </c>
      <c r="BG894">
        <v>1</v>
      </c>
      <c r="BH894" t="s">
        <v>98</v>
      </c>
      <c r="BI894">
        <v>6</v>
      </c>
      <c r="BJ894" t="s">
        <v>107</v>
      </c>
      <c r="BK894">
        <v>0</v>
      </c>
      <c r="BL894" t="s">
        <v>83</v>
      </c>
      <c r="BM894" t="s">
        <v>108</v>
      </c>
      <c r="BN894">
        <v>1963</v>
      </c>
      <c r="BO894" t="s">
        <v>109</v>
      </c>
      <c r="BP894">
        <v>1</v>
      </c>
      <c r="BQ894">
        <v>264</v>
      </c>
      <c r="BR894" t="s">
        <v>98</v>
      </c>
      <c r="BS894" t="s">
        <v>98</v>
      </c>
      <c r="BT894" t="s">
        <v>105</v>
      </c>
      <c r="BU894">
        <v>192</v>
      </c>
      <c r="BV894">
        <v>0</v>
      </c>
      <c r="BW894">
        <v>0</v>
      </c>
      <c r="BX894">
        <v>0</v>
      </c>
      <c r="BY894">
        <v>0</v>
      </c>
      <c r="BZ894">
        <v>0</v>
      </c>
      <c r="CA894" t="s">
        <v>83</v>
      </c>
      <c r="CB894" t="s">
        <v>134</v>
      </c>
      <c r="CC894" t="s">
        <v>83</v>
      </c>
      <c r="CD894">
        <v>0</v>
      </c>
      <c r="CE894">
        <v>2</v>
      </c>
      <c r="CF894">
        <v>2006</v>
      </c>
      <c r="CG894" t="str">
        <f t="shared" si="97"/>
        <v>2/2006</v>
      </c>
      <c r="CH894" t="s">
        <v>110</v>
      </c>
      <c r="CI894" t="s">
        <v>111</v>
      </c>
      <c r="CJ894" s="1">
        <v>154500</v>
      </c>
    </row>
    <row r="895" spans="1:88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 t="str">
        <f t="shared" si="93"/>
        <v>50's</v>
      </c>
      <c r="V895">
        <v>1954</v>
      </c>
      <c r="W895">
        <f t="shared" si="91"/>
        <v>0</v>
      </c>
      <c r="X895" t="str">
        <f t="shared" si="92"/>
        <v>N</v>
      </c>
      <c r="Y895" t="str">
        <f t="shared" si="94"/>
        <v>N</v>
      </c>
      <c r="Z895" t="str">
        <f t="shared" si="95"/>
        <v>N</v>
      </c>
      <c r="AA895" t="str">
        <f t="shared" si="96"/>
        <v>N</v>
      </c>
      <c r="AB895" t="s">
        <v>93</v>
      </c>
      <c r="AC895" t="s">
        <v>94</v>
      </c>
      <c r="AD895" t="s">
        <v>124</v>
      </c>
      <c r="AE895" t="s">
        <v>161</v>
      </c>
      <c r="AF895" t="s">
        <v>117</v>
      </c>
      <c r="AG895">
        <v>0</v>
      </c>
      <c r="AH895" t="s">
        <v>98</v>
      </c>
      <c r="AI895" t="s">
        <v>98</v>
      </c>
      <c r="AJ895" t="s">
        <v>99</v>
      </c>
      <c r="AK895" t="s">
        <v>97</v>
      </c>
      <c r="AL895" t="s">
        <v>98</v>
      </c>
      <c r="AM895" t="s">
        <v>121</v>
      </c>
      <c r="AN895" t="s">
        <v>141</v>
      </c>
      <c r="AO895">
        <v>1064</v>
      </c>
      <c r="AP895" t="s">
        <v>102</v>
      </c>
      <c r="AQ895">
        <v>0</v>
      </c>
      <c r="AR895">
        <v>319</v>
      </c>
      <c r="AS895">
        <v>1383</v>
      </c>
      <c r="AT895" t="s">
        <v>103</v>
      </c>
      <c r="AU895" t="s">
        <v>98</v>
      </c>
      <c r="AV895" t="s">
        <v>105</v>
      </c>
      <c r="AW895" t="s">
        <v>106</v>
      </c>
      <c r="AX895">
        <v>1383</v>
      </c>
      <c r="AY895">
        <v>0</v>
      </c>
      <c r="AZ895">
        <v>0</v>
      </c>
      <c r="BA895">
        <v>1383</v>
      </c>
      <c r="BB895">
        <v>1</v>
      </c>
      <c r="BC895">
        <v>0</v>
      </c>
      <c r="BD895">
        <v>1</v>
      </c>
      <c r="BE895">
        <v>0</v>
      </c>
      <c r="BF895">
        <v>3</v>
      </c>
      <c r="BG895">
        <v>1</v>
      </c>
      <c r="BH895" t="s">
        <v>98</v>
      </c>
      <c r="BI895">
        <v>6</v>
      </c>
      <c r="BJ895" t="s">
        <v>107</v>
      </c>
      <c r="BK895">
        <v>1</v>
      </c>
      <c r="BL895" t="s">
        <v>97</v>
      </c>
      <c r="BM895" t="s">
        <v>108</v>
      </c>
      <c r="BN895">
        <v>1954</v>
      </c>
      <c r="BO895" t="s">
        <v>102</v>
      </c>
      <c r="BP895">
        <v>1</v>
      </c>
      <c r="BQ895">
        <v>354</v>
      </c>
      <c r="BR895" t="s">
        <v>98</v>
      </c>
      <c r="BS895" t="s">
        <v>98</v>
      </c>
      <c r="BT895" t="s">
        <v>105</v>
      </c>
      <c r="BU895">
        <v>511</v>
      </c>
      <c r="BV895">
        <v>116</v>
      </c>
      <c r="BW895">
        <v>0</v>
      </c>
      <c r="BX895">
        <v>0</v>
      </c>
      <c r="BY895">
        <v>0</v>
      </c>
      <c r="BZ895">
        <v>0</v>
      </c>
      <c r="CA895" t="s">
        <v>83</v>
      </c>
      <c r="CB895" t="s">
        <v>165</v>
      </c>
      <c r="CC895" t="s">
        <v>83</v>
      </c>
      <c r="CD895">
        <v>0</v>
      </c>
      <c r="CE895">
        <v>6</v>
      </c>
      <c r="CF895">
        <v>2008</v>
      </c>
      <c r="CG895" t="str">
        <f t="shared" si="97"/>
        <v>6/2008</v>
      </c>
      <c r="CH895" t="s">
        <v>110</v>
      </c>
      <c r="CI895" t="s">
        <v>111</v>
      </c>
      <c r="CJ895" s="1">
        <v>165000</v>
      </c>
    </row>
    <row r="896" spans="1:88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 t="str">
        <f t="shared" si="93"/>
        <v>70's</v>
      </c>
      <c r="V896">
        <v>1979</v>
      </c>
      <c r="W896">
        <f t="shared" si="91"/>
        <v>0</v>
      </c>
      <c r="X896" t="str">
        <f t="shared" si="92"/>
        <v>N</v>
      </c>
      <c r="Y896" t="str">
        <f t="shared" si="94"/>
        <v>N</v>
      </c>
      <c r="Z896" t="str">
        <f t="shared" si="95"/>
        <v>N</v>
      </c>
      <c r="AA896" t="str">
        <f t="shared" si="96"/>
        <v>N</v>
      </c>
      <c r="AB896" t="s">
        <v>93</v>
      </c>
      <c r="AC896" t="s">
        <v>94</v>
      </c>
      <c r="AD896" t="s">
        <v>161</v>
      </c>
      <c r="AE896" t="s">
        <v>161</v>
      </c>
      <c r="AF896" t="s">
        <v>117</v>
      </c>
      <c r="AG896">
        <v>0</v>
      </c>
      <c r="AH896" t="s">
        <v>98</v>
      </c>
      <c r="AI896" t="s">
        <v>98</v>
      </c>
      <c r="AJ896" t="s">
        <v>168</v>
      </c>
      <c r="AK896" t="s">
        <v>83</v>
      </c>
      <c r="AL896" t="s">
        <v>83</v>
      </c>
      <c r="AM896" t="s">
        <v>83</v>
      </c>
      <c r="AN896" t="s">
        <v>83</v>
      </c>
      <c r="AO896">
        <v>0</v>
      </c>
      <c r="AP896" t="s">
        <v>83</v>
      </c>
      <c r="AQ896">
        <v>0</v>
      </c>
      <c r="AR896">
        <v>0</v>
      </c>
      <c r="AS896">
        <v>0</v>
      </c>
      <c r="AT896" t="s">
        <v>103</v>
      </c>
      <c r="AU896" t="s">
        <v>98</v>
      </c>
      <c r="AV896" t="s">
        <v>105</v>
      </c>
      <c r="AW896" t="s">
        <v>106</v>
      </c>
      <c r="AX896">
        <v>1535</v>
      </c>
      <c r="AY896">
        <v>0</v>
      </c>
      <c r="AZ896">
        <v>0</v>
      </c>
      <c r="BA896">
        <v>1535</v>
      </c>
      <c r="BB896">
        <v>0</v>
      </c>
      <c r="BC896">
        <v>0</v>
      </c>
      <c r="BD896">
        <v>2</v>
      </c>
      <c r="BE896">
        <v>0</v>
      </c>
      <c r="BF896">
        <v>4</v>
      </c>
      <c r="BG896">
        <v>2</v>
      </c>
      <c r="BH896" t="s">
        <v>98</v>
      </c>
      <c r="BI896">
        <v>8</v>
      </c>
      <c r="BJ896" t="s">
        <v>107</v>
      </c>
      <c r="BK896">
        <v>0</v>
      </c>
      <c r="BL896" t="s">
        <v>83</v>
      </c>
      <c r="BM896" t="s">
        <v>108</v>
      </c>
      <c r="BN896">
        <v>1979</v>
      </c>
      <c r="BO896" t="s">
        <v>102</v>
      </c>
      <c r="BP896">
        <v>2</v>
      </c>
      <c r="BQ896">
        <v>400</v>
      </c>
      <c r="BR896" t="s">
        <v>98</v>
      </c>
      <c r="BS896" t="s">
        <v>98</v>
      </c>
      <c r="BT896" t="s">
        <v>105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 t="s">
        <v>83</v>
      </c>
      <c r="CB896" t="s">
        <v>83</v>
      </c>
      <c r="CC896" t="s">
        <v>83</v>
      </c>
      <c r="CD896">
        <v>0</v>
      </c>
      <c r="CE896">
        <v>6</v>
      </c>
      <c r="CF896">
        <v>2009</v>
      </c>
      <c r="CG896" t="str">
        <f t="shared" si="97"/>
        <v>6/2009</v>
      </c>
      <c r="CH896" t="s">
        <v>110</v>
      </c>
      <c r="CI896" t="s">
        <v>210</v>
      </c>
      <c r="CJ896" s="1">
        <v>118858</v>
      </c>
    </row>
    <row r="897" spans="1:88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 t="str">
        <f t="shared" si="93"/>
        <v>60's</v>
      </c>
      <c r="V897">
        <v>1963</v>
      </c>
      <c r="W897">
        <f t="shared" si="91"/>
        <v>0</v>
      </c>
      <c r="X897" t="str">
        <f t="shared" si="92"/>
        <v>N</v>
      </c>
      <c r="Y897" t="str">
        <f t="shared" si="94"/>
        <v>N</v>
      </c>
      <c r="Z897" t="str">
        <f t="shared" si="95"/>
        <v>N</v>
      </c>
      <c r="AA897" t="str">
        <f t="shared" si="96"/>
        <v>N</v>
      </c>
      <c r="AB897" t="s">
        <v>152</v>
      </c>
      <c r="AC897" t="s">
        <v>94</v>
      </c>
      <c r="AD897" t="s">
        <v>140</v>
      </c>
      <c r="AE897" t="s">
        <v>140</v>
      </c>
      <c r="AF897" t="s">
        <v>96</v>
      </c>
      <c r="AG897">
        <v>415</v>
      </c>
      <c r="AH897" t="s">
        <v>98</v>
      </c>
      <c r="AI897" t="s">
        <v>98</v>
      </c>
      <c r="AJ897" t="s">
        <v>118</v>
      </c>
      <c r="AK897" t="s">
        <v>98</v>
      </c>
      <c r="AL897" t="s">
        <v>98</v>
      </c>
      <c r="AM897" t="s">
        <v>100</v>
      </c>
      <c r="AN897" t="s">
        <v>141</v>
      </c>
      <c r="AO897">
        <v>400</v>
      </c>
      <c r="AP897" t="s">
        <v>102</v>
      </c>
      <c r="AQ897">
        <v>0</v>
      </c>
      <c r="AR897">
        <v>380</v>
      </c>
      <c r="AS897">
        <v>780</v>
      </c>
      <c r="AT897" t="s">
        <v>103</v>
      </c>
      <c r="AU897" t="s">
        <v>98</v>
      </c>
      <c r="AV897" t="s">
        <v>105</v>
      </c>
      <c r="AW897" t="s">
        <v>106</v>
      </c>
      <c r="AX897">
        <v>983</v>
      </c>
      <c r="AY897">
        <v>813</v>
      </c>
      <c r="AZ897">
        <v>0</v>
      </c>
      <c r="BA897">
        <v>1796</v>
      </c>
      <c r="BB897">
        <v>1</v>
      </c>
      <c r="BC897">
        <v>0</v>
      </c>
      <c r="BD897">
        <v>1</v>
      </c>
      <c r="BE897">
        <v>1</v>
      </c>
      <c r="BF897">
        <v>4</v>
      </c>
      <c r="BG897">
        <v>1</v>
      </c>
      <c r="BH897" t="s">
        <v>98</v>
      </c>
      <c r="BI897">
        <v>8</v>
      </c>
      <c r="BJ897" t="s">
        <v>107</v>
      </c>
      <c r="BK897">
        <v>1</v>
      </c>
      <c r="BL897" t="s">
        <v>98</v>
      </c>
      <c r="BM897" t="s">
        <v>108</v>
      </c>
      <c r="BN897">
        <v>1963</v>
      </c>
      <c r="BO897" t="s">
        <v>109</v>
      </c>
      <c r="BP897">
        <v>2</v>
      </c>
      <c r="BQ897">
        <v>483</v>
      </c>
      <c r="BR897" t="s">
        <v>98</v>
      </c>
      <c r="BS897" t="s">
        <v>98</v>
      </c>
      <c r="BT897" t="s">
        <v>105</v>
      </c>
      <c r="BU897">
        <v>0</v>
      </c>
      <c r="BV897">
        <v>50</v>
      </c>
      <c r="BW897">
        <v>0</v>
      </c>
      <c r="BX897">
        <v>0</v>
      </c>
      <c r="BY897">
        <v>0</v>
      </c>
      <c r="BZ897">
        <v>0</v>
      </c>
      <c r="CA897" t="s">
        <v>83</v>
      </c>
      <c r="CB897" t="s">
        <v>83</v>
      </c>
      <c r="CC897" t="s">
        <v>83</v>
      </c>
      <c r="CD897">
        <v>0</v>
      </c>
      <c r="CE897">
        <v>10</v>
      </c>
      <c r="CF897">
        <v>2008</v>
      </c>
      <c r="CG897" t="str">
        <f t="shared" si="97"/>
        <v>10/2008</v>
      </c>
      <c r="CH897" t="s">
        <v>110</v>
      </c>
      <c r="CI897" t="s">
        <v>111</v>
      </c>
      <c r="CJ897" s="1">
        <v>140000</v>
      </c>
    </row>
    <row r="898" spans="1:88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 t="str">
        <f t="shared" si="93"/>
        <v>30's</v>
      </c>
      <c r="V898">
        <v>1950</v>
      </c>
      <c r="W898">
        <f t="shared" ref="W898:W961" si="98">V898-T898</f>
        <v>14</v>
      </c>
      <c r="X898" t="str">
        <f t="shared" ref="X898:X961" si="99">IF($W898&gt;0, "Y", "N")</f>
        <v>Y</v>
      </c>
      <c r="Y898" t="str">
        <f t="shared" si="94"/>
        <v>N</v>
      </c>
      <c r="Z898" t="str">
        <f t="shared" si="95"/>
        <v>N</v>
      </c>
      <c r="AA898" t="str">
        <f t="shared" si="96"/>
        <v>N</v>
      </c>
      <c r="AB898" t="s">
        <v>93</v>
      </c>
      <c r="AC898" t="s">
        <v>94</v>
      </c>
      <c r="AD898" t="s">
        <v>124</v>
      </c>
      <c r="AE898" t="s">
        <v>124</v>
      </c>
      <c r="AF898" t="s">
        <v>117</v>
      </c>
      <c r="AG898">
        <v>0</v>
      </c>
      <c r="AH898" t="s">
        <v>98</v>
      </c>
      <c r="AI898" t="s">
        <v>98</v>
      </c>
      <c r="AJ898" t="s">
        <v>126</v>
      </c>
      <c r="AK898" t="s">
        <v>98</v>
      </c>
      <c r="AL898" t="s">
        <v>98</v>
      </c>
      <c r="AM898" t="s">
        <v>100</v>
      </c>
      <c r="AN898" t="s">
        <v>119</v>
      </c>
      <c r="AO898">
        <v>285</v>
      </c>
      <c r="AP898" t="s">
        <v>102</v>
      </c>
      <c r="AQ898">
        <v>0</v>
      </c>
      <c r="AR898">
        <v>666</v>
      </c>
      <c r="AS898">
        <v>951</v>
      </c>
      <c r="AT898" t="s">
        <v>103</v>
      </c>
      <c r="AU898" t="s">
        <v>104</v>
      </c>
      <c r="AV898" t="s">
        <v>177</v>
      </c>
      <c r="AW898" t="s">
        <v>106</v>
      </c>
      <c r="AX898">
        <v>951</v>
      </c>
      <c r="AY898">
        <v>0</v>
      </c>
      <c r="AZ898">
        <v>0</v>
      </c>
      <c r="BA898">
        <v>951</v>
      </c>
      <c r="BB898">
        <v>0</v>
      </c>
      <c r="BC898">
        <v>0</v>
      </c>
      <c r="BD898">
        <v>1</v>
      </c>
      <c r="BE898">
        <v>0</v>
      </c>
      <c r="BF898">
        <v>2</v>
      </c>
      <c r="BG898">
        <v>1</v>
      </c>
      <c r="BH898" t="s">
        <v>98</v>
      </c>
      <c r="BI898">
        <v>6</v>
      </c>
      <c r="BJ898" t="s">
        <v>107</v>
      </c>
      <c r="BK898">
        <v>0</v>
      </c>
      <c r="BL898" t="s">
        <v>83</v>
      </c>
      <c r="BM898" t="s">
        <v>127</v>
      </c>
      <c r="BN898">
        <v>1936</v>
      </c>
      <c r="BO898" t="s">
        <v>102</v>
      </c>
      <c r="BP898">
        <v>1</v>
      </c>
      <c r="BQ898">
        <v>327</v>
      </c>
      <c r="BR898" t="s">
        <v>98</v>
      </c>
      <c r="BS898" t="s">
        <v>98</v>
      </c>
      <c r="BT898" t="s">
        <v>105</v>
      </c>
      <c r="BU898">
        <v>0</v>
      </c>
      <c r="BV898">
        <v>28</v>
      </c>
      <c r="BW898">
        <v>0</v>
      </c>
      <c r="BX898">
        <v>0</v>
      </c>
      <c r="BY898">
        <v>0</v>
      </c>
      <c r="BZ898">
        <v>0</v>
      </c>
      <c r="CA898" t="s">
        <v>83</v>
      </c>
      <c r="CB898" t="s">
        <v>83</v>
      </c>
      <c r="CC898" t="s">
        <v>83</v>
      </c>
      <c r="CD898">
        <v>0</v>
      </c>
      <c r="CE898">
        <v>4</v>
      </c>
      <c r="CF898">
        <v>2006</v>
      </c>
      <c r="CG898" t="str">
        <f t="shared" si="97"/>
        <v>4/2006</v>
      </c>
      <c r="CH898" t="s">
        <v>110</v>
      </c>
      <c r="CI898" t="s">
        <v>128</v>
      </c>
      <c r="CJ898" s="1">
        <v>106500</v>
      </c>
    </row>
    <row r="899" spans="1:88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 t="str">
        <f t="shared" ref="U899:U962" si="100">IF($T899&gt;=2010, "2010's", IF($T899&gt;=2000, "2000's", IF($T899&gt;=1990, "90's", IF($T899&gt;=1980, "80's", IF($T899&gt;=1970, "70's", IF($T899&gt;=1960, "60's", IF($T899&gt;=1950, "50's", IF($T899&gt;=1940, "40's", IF($T899&gt;=1930, "30's", IF($T899&gt;=1920, "20's", IF($T899&gt;1910, "10's", IF($T899&gt;=1900, "1900's", IF($T899&gt;=1890, "1890's", IF($T899&gt;=1880, "1880's", "1870's"))))))))))))))</f>
        <v>70's</v>
      </c>
      <c r="V899">
        <v>1979</v>
      </c>
      <c r="W899">
        <f t="shared" si="98"/>
        <v>0</v>
      </c>
      <c r="X899" t="str">
        <f t="shared" si="99"/>
        <v>N</v>
      </c>
      <c r="Y899" t="str">
        <f t="shared" ref="Y899:Y962" si="101">IF($V899&gt;2004, "Y", "N")</f>
        <v>N</v>
      </c>
      <c r="Z899" t="str">
        <f t="shared" ref="Z899:Z962" si="102">IF($V899&gt;1999, "Y", "N")</f>
        <v>N</v>
      </c>
      <c r="AA899" t="str">
        <f t="shared" ref="AA899:AA962" si="103">IF($V899&gt;1994, "Y", "N")</f>
        <v>N</v>
      </c>
      <c r="AB899" t="s">
        <v>93</v>
      </c>
      <c r="AC899" t="s">
        <v>94</v>
      </c>
      <c r="AD899" t="s">
        <v>161</v>
      </c>
      <c r="AE899" t="s">
        <v>161</v>
      </c>
      <c r="AF899" t="s">
        <v>117</v>
      </c>
      <c r="AG899">
        <v>0</v>
      </c>
      <c r="AH899" t="s">
        <v>98</v>
      </c>
      <c r="AI899" t="s">
        <v>98</v>
      </c>
      <c r="AJ899" t="s">
        <v>168</v>
      </c>
      <c r="AK899" t="s">
        <v>83</v>
      </c>
      <c r="AL899" t="s">
        <v>83</v>
      </c>
      <c r="AM899" t="s">
        <v>83</v>
      </c>
      <c r="AN899" t="s">
        <v>83</v>
      </c>
      <c r="AO899">
        <v>0</v>
      </c>
      <c r="AP899" t="s">
        <v>83</v>
      </c>
      <c r="AQ899">
        <v>0</v>
      </c>
      <c r="AR899">
        <v>0</v>
      </c>
      <c r="AS899">
        <v>0</v>
      </c>
      <c r="AT899" t="s">
        <v>103</v>
      </c>
      <c r="AU899" t="s">
        <v>98</v>
      </c>
      <c r="AV899" t="s">
        <v>105</v>
      </c>
      <c r="AW899" t="s">
        <v>106</v>
      </c>
      <c r="AX899">
        <v>1120</v>
      </c>
      <c r="AY899">
        <v>1120</v>
      </c>
      <c r="AZ899">
        <v>0</v>
      </c>
      <c r="BA899">
        <v>2240</v>
      </c>
      <c r="BB899">
        <v>0</v>
      </c>
      <c r="BC899">
        <v>0</v>
      </c>
      <c r="BD899">
        <v>2</v>
      </c>
      <c r="BE899">
        <v>0</v>
      </c>
      <c r="BF899">
        <v>6</v>
      </c>
      <c r="BG899">
        <v>2</v>
      </c>
      <c r="BH899" t="s">
        <v>98</v>
      </c>
      <c r="BI899">
        <v>12</v>
      </c>
      <c r="BJ899" t="s">
        <v>107</v>
      </c>
      <c r="BK899">
        <v>0</v>
      </c>
      <c r="BL899" t="s">
        <v>83</v>
      </c>
      <c r="BM899" t="s">
        <v>127</v>
      </c>
      <c r="BN899">
        <v>1979</v>
      </c>
      <c r="BO899" t="s">
        <v>102</v>
      </c>
      <c r="BP899">
        <v>2</v>
      </c>
      <c r="BQ899">
        <v>528</v>
      </c>
      <c r="BR899" t="s">
        <v>98</v>
      </c>
      <c r="BS899" t="s">
        <v>98</v>
      </c>
      <c r="BT899" t="s">
        <v>105</v>
      </c>
      <c r="BU899">
        <v>154</v>
      </c>
      <c r="BV899">
        <v>0</v>
      </c>
      <c r="BW899">
        <v>0</v>
      </c>
      <c r="BX899">
        <v>0</v>
      </c>
      <c r="BY899">
        <v>0</v>
      </c>
      <c r="BZ899">
        <v>0</v>
      </c>
      <c r="CA899" t="s">
        <v>83</v>
      </c>
      <c r="CB899" t="s">
        <v>83</v>
      </c>
      <c r="CC899" t="s">
        <v>83</v>
      </c>
      <c r="CD899">
        <v>0</v>
      </c>
      <c r="CE899">
        <v>6</v>
      </c>
      <c r="CF899">
        <v>2009</v>
      </c>
      <c r="CG899" t="str">
        <f t="shared" ref="CG899:CG962" si="104">_xlfn.CONCAT(CE899, "/",CF899)</f>
        <v>6/2009</v>
      </c>
      <c r="CH899" t="s">
        <v>110</v>
      </c>
      <c r="CI899" t="s">
        <v>210</v>
      </c>
      <c r="CJ899" s="1">
        <v>142953</v>
      </c>
    </row>
    <row r="900" spans="1:88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 t="str">
        <f t="shared" si="100"/>
        <v>2000's</v>
      </c>
      <c r="V900">
        <v>2010</v>
      </c>
      <c r="W900">
        <f t="shared" si="98"/>
        <v>1</v>
      </c>
      <c r="X900" t="str">
        <f t="shared" si="99"/>
        <v>Y</v>
      </c>
      <c r="Y900" t="str">
        <f t="shared" si="101"/>
        <v>Y</v>
      </c>
      <c r="Z900" t="str">
        <f t="shared" si="102"/>
        <v>Y</v>
      </c>
      <c r="AA900" t="str">
        <f t="shared" si="103"/>
        <v>Y</v>
      </c>
      <c r="AB900" t="s">
        <v>152</v>
      </c>
      <c r="AC900" t="s">
        <v>94</v>
      </c>
      <c r="AD900" t="s">
        <v>95</v>
      </c>
      <c r="AE900" t="s">
        <v>95</v>
      </c>
      <c r="AF900" t="s">
        <v>137</v>
      </c>
      <c r="AG900">
        <v>760</v>
      </c>
      <c r="AH900" t="s">
        <v>104</v>
      </c>
      <c r="AI900" t="s">
        <v>98</v>
      </c>
      <c r="AJ900" t="s">
        <v>99</v>
      </c>
      <c r="AK900" t="s">
        <v>104</v>
      </c>
      <c r="AL900" t="s">
        <v>98</v>
      </c>
      <c r="AM900" t="s">
        <v>97</v>
      </c>
      <c r="AN900" t="s">
        <v>101</v>
      </c>
      <c r="AO900">
        <v>2188</v>
      </c>
      <c r="AP900" t="s">
        <v>102</v>
      </c>
      <c r="AQ900">
        <v>0</v>
      </c>
      <c r="AR900">
        <v>142</v>
      </c>
      <c r="AS900">
        <v>2330</v>
      </c>
      <c r="AT900" t="s">
        <v>103</v>
      </c>
      <c r="AU900" t="s">
        <v>104</v>
      </c>
      <c r="AV900" t="s">
        <v>105</v>
      </c>
      <c r="AW900" t="s">
        <v>106</v>
      </c>
      <c r="AX900">
        <v>2364</v>
      </c>
      <c r="AY900">
        <v>0</v>
      </c>
      <c r="AZ900">
        <v>0</v>
      </c>
      <c r="BA900">
        <v>2364</v>
      </c>
      <c r="BB900">
        <v>1</v>
      </c>
      <c r="BC900">
        <v>0</v>
      </c>
      <c r="BD900">
        <v>2</v>
      </c>
      <c r="BE900">
        <v>1</v>
      </c>
      <c r="BF900">
        <v>2</v>
      </c>
      <c r="BG900">
        <v>1</v>
      </c>
      <c r="BH900" t="s">
        <v>104</v>
      </c>
      <c r="BI900">
        <v>11</v>
      </c>
      <c r="BJ900" t="s">
        <v>107</v>
      </c>
      <c r="BK900">
        <v>2</v>
      </c>
      <c r="BL900" t="s">
        <v>97</v>
      </c>
      <c r="BM900" t="s">
        <v>108</v>
      </c>
      <c r="BN900">
        <v>2009</v>
      </c>
      <c r="BO900" t="s">
        <v>157</v>
      </c>
      <c r="BP900">
        <v>3</v>
      </c>
      <c r="BQ900">
        <v>820</v>
      </c>
      <c r="BR900" t="s">
        <v>98</v>
      </c>
      <c r="BS900" t="s">
        <v>98</v>
      </c>
      <c r="BT900" t="s">
        <v>105</v>
      </c>
      <c r="BU900">
        <v>0</v>
      </c>
      <c r="BV900">
        <v>67</v>
      </c>
      <c r="BW900">
        <v>0</v>
      </c>
      <c r="BX900">
        <v>0</v>
      </c>
      <c r="BY900">
        <v>0</v>
      </c>
      <c r="BZ900">
        <v>0</v>
      </c>
      <c r="CA900" t="s">
        <v>83</v>
      </c>
      <c r="CB900" t="s">
        <v>83</v>
      </c>
      <c r="CC900" t="s">
        <v>83</v>
      </c>
      <c r="CD900">
        <v>0</v>
      </c>
      <c r="CE900">
        <v>3</v>
      </c>
      <c r="CF900">
        <v>2010</v>
      </c>
      <c r="CG900" t="str">
        <f t="shared" si="104"/>
        <v>3/2010</v>
      </c>
      <c r="CH900" t="s">
        <v>158</v>
      </c>
      <c r="CI900" t="s">
        <v>159</v>
      </c>
      <c r="CJ900" s="1">
        <v>611657</v>
      </c>
    </row>
    <row r="901" spans="1:88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 t="str">
        <f t="shared" si="100"/>
        <v>60's</v>
      </c>
      <c r="V901">
        <v>1994</v>
      </c>
      <c r="W901">
        <f t="shared" si="98"/>
        <v>33</v>
      </c>
      <c r="X901" t="str">
        <f t="shared" si="99"/>
        <v>Y</v>
      </c>
      <c r="Y901" t="str">
        <f t="shared" si="101"/>
        <v>N</v>
      </c>
      <c r="Z901" t="str">
        <f t="shared" si="102"/>
        <v>N</v>
      </c>
      <c r="AA901" t="str">
        <f t="shared" si="103"/>
        <v>N</v>
      </c>
      <c r="AB901" t="s">
        <v>93</v>
      </c>
      <c r="AC901" t="s">
        <v>94</v>
      </c>
      <c r="AD901" t="s">
        <v>140</v>
      </c>
      <c r="AE901" t="s">
        <v>161</v>
      </c>
      <c r="AF901" t="s">
        <v>117</v>
      </c>
      <c r="AG901">
        <v>0</v>
      </c>
      <c r="AH901" t="s">
        <v>98</v>
      </c>
      <c r="AI901" t="s">
        <v>98</v>
      </c>
      <c r="AJ901" t="s">
        <v>118</v>
      </c>
      <c r="AK901" t="s">
        <v>98</v>
      </c>
      <c r="AL901" t="s">
        <v>98</v>
      </c>
      <c r="AM901" t="s">
        <v>100</v>
      </c>
      <c r="AN901" t="s">
        <v>141</v>
      </c>
      <c r="AO901">
        <v>465</v>
      </c>
      <c r="AP901" t="s">
        <v>102</v>
      </c>
      <c r="AQ901">
        <v>0</v>
      </c>
      <c r="AR901">
        <v>447</v>
      </c>
      <c r="AS901">
        <v>912</v>
      </c>
      <c r="AT901" t="s">
        <v>103</v>
      </c>
      <c r="AU901" t="s">
        <v>98</v>
      </c>
      <c r="AV901" t="s">
        <v>105</v>
      </c>
      <c r="AW901" t="s">
        <v>106</v>
      </c>
      <c r="AX901">
        <v>1236</v>
      </c>
      <c r="AY901">
        <v>0</v>
      </c>
      <c r="AZ901">
        <v>0</v>
      </c>
      <c r="BA901">
        <v>1236</v>
      </c>
      <c r="BB901">
        <v>0</v>
      </c>
      <c r="BC901">
        <v>0</v>
      </c>
      <c r="BD901">
        <v>1</v>
      </c>
      <c r="BE901">
        <v>0</v>
      </c>
      <c r="BF901">
        <v>3</v>
      </c>
      <c r="BG901">
        <v>1</v>
      </c>
      <c r="BH901" t="s">
        <v>98</v>
      </c>
      <c r="BI901">
        <v>6</v>
      </c>
      <c r="BJ901" t="s">
        <v>107</v>
      </c>
      <c r="BK901">
        <v>1</v>
      </c>
      <c r="BL901" t="s">
        <v>98</v>
      </c>
      <c r="BM901" t="s">
        <v>108</v>
      </c>
      <c r="BN901">
        <v>1961</v>
      </c>
      <c r="BO901" t="s">
        <v>102</v>
      </c>
      <c r="BP901">
        <v>1</v>
      </c>
      <c r="BQ901">
        <v>288</v>
      </c>
      <c r="BR901" t="s">
        <v>98</v>
      </c>
      <c r="BS901" t="s">
        <v>98</v>
      </c>
      <c r="BT901" t="s">
        <v>105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 t="s">
        <v>83</v>
      </c>
      <c r="CB901" t="s">
        <v>83</v>
      </c>
      <c r="CC901" t="s">
        <v>83</v>
      </c>
      <c r="CD901">
        <v>0</v>
      </c>
      <c r="CE901">
        <v>6</v>
      </c>
      <c r="CF901">
        <v>2006</v>
      </c>
      <c r="CG901" t="str">
        <f t="shared" si="104"/>
        <v>6/2006</v>
      </c>
      <c r="CH901" t="s">
        <v>110</v>
      </c>
      <c r="CI901" t="s">
        <v>111</v>
      </c>
      <c r="CJ901" s="1">
        <v>135000</v>
      </c>
    </row>
    <row r="902" spans="1:88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 t="str">
        <f t="shared" si="100"/>
        <v>70's</v>
      </c>
      <c r="V902">
        <v>1971</v>
      </c>
      <c r="W902">
        <f t="shared" si="98"/>
        <v>0</v>
      </c>
      <c r="X902" t="str">
        <f t="shared" si="99"/>
        <v>N</v>
      </c>
      <c r="Y902" t="str">
        <f t="shared" si="101"/>
        <v>N</v>
      </c>
      <c r="Z902" t="str">
        <f t="shared" si="102"/>
        <v>N</v>
      </c>
      <c r="AA902" t="str">
        <f t="shared" si="103"/>
        <v>N</v>
      </c>
      <c r="AB902" t="s">
        <v>93</v>
      </c>
      <c r="AC902" t="s">
        <v>94</v>
      </c>
      <c r="AD902" t="s">
        <v>140</v>
      </c>
      <c r="AE902" t="s">
        <v>140</v>
      </c>
      <c r="AF902" t="s">
        <v>117</v>
      </c>
      <c r="AG902">
        <v>0</v>
      </c>
      <c r="AH902" t="s">
        <v>98</v>
      </c>
      <c r="AI902" t="s">
        <v>98</v>
      </c>
      <c r="AJ902" t="s">
        <v>118</v>
      </c>
      <c r="AK902" t="s">
        <v>98</v>
      </c>
      <c r="AL902" t="s">
        <v>98</v>
      </c>
      <c r="AM902" t="s">
        <v>100</v>
      </c>
      <c r="AN902" t="s">
        <v>119</v>
      </c>
      <c r="AO902">
        <v>322</v>
      </c>
      <c r="AP902" t="s">
        <v>102</v>
      </c>
      <c r="AQ902">
        <v>0</v>
      </c>
      <c r="AR902">
        <v>536</v>
      </c>
      <c r="AS902">
        <v>858</v>
      </c>
      <c r="AT902" t="s">
        <v>103</v>
      </c>
      <c r="AU902" t="s">
        <v>98</v>
      </c>
      <c r="AV902" t="s">
        <v>105</v>
      </c>
      <c r="AW902" t="s">
        <v>106</v>
      </c>
      <c r="AX902">
        <v>858</v>
      </c>
      <c r="AY902">
        <v>0</v>
      </c>
      <c r="AZ902">
        <v>0</v>
      </c>
      <c r="BA902">
        <v>858</v>
      </c>
      <c r="BB902">
        <v>0</v>
      </c>
      <c r="BC902">
        <v>0</v>
      </c>
      <c r="BD902">
        <v>1</v>
      </c>
      <c r="BE902">
        <v>0</v>
      </c>
      <c r="BF902">
        <v>2</v>
      </c>
      <c r="BG902">
        <v>1</v>
      </c>
      <c r="BH902" t="s">
        <v>98</v>
      </c>
      <c r="BI902">
        <v>4</v>
      </c>
      <c r="BJ902" t="s">
        <v>107</v>
      </c>
      <c r="BK902">
        <v>0</v>
      </c>
      <c r="BL902" t="s">
        <v>83</v>
      </c>
      <c r="BM902" t="s">
        <v>127</v>
      </c>
      <c r="BN902">
        <v>1979</v>
      </c>
      <c r="BO902" t="s">
        <v>102</v>
      </c>
      <c r="BP902">
        <v>1</v>
      </c>
      <c r="BQ902">
        <v>684</v>
      </c>
      <c r="BR902" t="s">
        <v>98</v>
      </c>
      <c r="BS902" t="s">
        <v>98</v>
      </c>
      <c r="BT902" t="s">
        <v>105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 t="s">
        <v>83</v>
      </c>
      <c r="CB902" t="s">
        <v>83</v>
      </c>
      <c r="CC902" t="s">
        <v>83</v>
      </c>
      <c r="CD902">
        <v>0</v>
      </c>
      <c r="CE902">
        <v>6</v>
      </c>
      <c r="CF902">
        <v>2007</v>
      </c>
      <c r="CG902" t="str">
        <f t="shared" si="104"/>
        <v>6/2007</v>
      </c>
      <c r="CH902" t="s">
        <v>110</v>
      </c>
      <c r="CI902" t="s">
        <v>111</v>
      </c>
      <c r="CJ902" s="1">
        <v>110000</v>
      </c>
    </row>
    <row r="903" spans="1:88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 t="str">
        <f t="shared" si="100"/>
        <v>50's</v>
      </c>
      <c r="V903">
        <v>2000</v>
      </c>
      <c r="W903">
        <f t="shared" si="98"/>
        <v>43</v>
      </c>
      <c r="X903" t="str">
        <f t="shared" si="99"/>
        <v>Y</v>
      </c>
      <c r="Y903" t="str">
        <f t="shared" si="101"/>
        <v>N</v>
      </c>
      <c r="Z903" t="str">
        <f t="shared" si="102"/>
        <v>Y</v>
      </c>
      <c r="AA903" t="str">
        <f t="shared" si="103"/>
        <v>Y</v>
      </c>
      <c r="AB903" t="s">
        <v>152</v>
      </c>
      <c r="AC903" t="s">
        <v>94</v>
      </c>
      <c r="AD903" t="s">
        <v>116</v>
      </c>
      <c r="AE903" t="s">
        <v>116</v>
      </c>
      <c r="AF903" t="s">
        <v>117</v>
      </c>
      <c r="AG903">
        <v>0</v>
      </c>
      <c r="AH903" t="s">
        <v>98</v>
      </c>
      <c r="AI903" t="s">
        <v>97</v>
      </c>
      <c r="AJ903" t="s">
        <v>118</v>
      </c>
      <c r="AK903" t="s">
        <v>98</v>
      </c>
      <c r="AL903" t="s">
        <v>98</v>
      </c>
      <c r="AM903" t="s">
        <v>121</v>
      </c>
      <c r="AN903" t="s">
        <v>141</v>
      </c>
      <c r="AO903">
        <v>860</v>
      </c>
      <c r="AP903" t="s">
        <v>102</v>
      </c>
      <c r="AQ903">
        <v>0</v>
      </c>
      <c r="AR903">
        <v>132</v>
      </c>
      <c r="AS903">
        <v>992</v>
      </c>
      <c r="AT903" t="s">
        <v>103</v>
      </c>
      <c r="AU903" t="s">
        <v>98</v>
      </c>
      <c r="AV903" t="s">
        <v>105</v>
      </c>
      <c r="AW903" t="s">
        <v>106</v>
      </c>
      <c r="AX903">
        <v>1306</v>
      </c>
      <c r="AY903">
        <v>0</v>
      </c>
      <c r="AZ903">
        <v>0</v>
      </c>
      <c r="BA903">
        <v>1306</v>
      </c>
      <c r="BB903">
        <v>1</v>
      </c>
      <c r="BC903">
        <v>0</v>
      </c>
      <c r="BD903">
        <v>1</v>
      </c>
      <c r="BE903">
        <v>0</v>
      </c>
      <c r="BF903">
        <v>2</v>
      </c>
      <c r="BG903">
        <v>1</v>
      </c>
      <c r="BH903" t="s">
        <v>98</v>
      </c>
      <c r="BI903">
        <v>5</v>
      </c>
      <c r="BJ903" t="s">
        <v>107</v>
      </c>
      <c r="BK903">
        <v>0</v>
      </c>
      <c r="BL903" t="s">
        <v>83</v>
      </c>
      <c r="BM903" t="s">
        <v>127</v>
      </c>
      <c r="BN903">
        <v>1968</v>
      </c>
      <c r="BO903" t="s">
        <v>102</v>
      </c>
      <c r="BP903">
        <v>1</v>
      </c>
      <c r="BQ903">
        <v>756</v>
      </c>
      <c r="BR903" t="s">
        <v>98</v>
      </c>
      <c r="BS903" t="s">
        <v>98</v>
      </c>
      <c r="BT903" t="s">
        <v>105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 t="s">
        <v>83</v>
      </c>
      <c r="CB903" t="s">
        <v>83</v>
      </c>
      <c r="CC903" t="s">
        <v>83</v>
      </c>
      <c r="CD903">
        <v>0</v>
      </c>
      <c r="CE903">
        <v>5</v>
      </c>
      <c r="CF903">
        <v>2009</v>
      </c>
      <c r="CG903" t="str">
        <f t="shared" si="104"/>
        <v>5/2009</v>
      </c>
      <c r="CH903" t="s">
        <v>110</v>
      </c>
      <c r="CI903" t="s">
        <v>111</v>
      </c>
      <c r="CJ903" s="1">
        <v>153000</v>
      </c>
    </row>
    <row r="904" spans="1:88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 t="str">
        <f t="shared" si="100"/>
        <v>2000's</v>
      </c>
      <c r="V904">
        <v>2003</v>
      </c>
      <c r="W904">
        <f t="shared" si="98"/>
        <v>0</v>
      </c>
      <c r="X904" t="str">
        <f t="shared" si="99"/>
        <v>N</v>
      </c>
      <c r="Y904" t="str">
        <f t="shared" si="101"/>
        <v>N</v>
      </c>
      <c r="Z904" t="str">
        <f t="shared" si="102"/>
        <v>Y</v>
      </c>
      <c r="AA904" t="str">
        <f t="shared" si="103"/>
        <v>Y</v>
      </c>
      <c r="AB904" t="s">
        <v>93</v>
      </c>
      <c r="AC904" t="s">
        <v>94</v>
      </c>
      <c r="AD904" t="s">
        <v>95</v>
      </c>
      <c r="AE904" t="s">
        <v>95</v>
      </c>
      <c r="AF904" t="s">
        <v>117</v>
      </c>
      <c r="AG904">
        <v>0</v>
      </c>
      <c r="AH904" t="s">
        <v>97</v>
      </c>
      <c r="AI904" t="s">
        <v>98</v>
      </c>
      <c r="AJ904" t="s">
        <v>99</v>
      </c>
      <c r="AK904" t="s">
        <v>97</v>
      </c>
      <c r="AL904" t="s">
        <v>98</v>
      </c>
      <c r="AM904" t="s">
        <v>100</v>
      </c>
      <c r="AN904" t="s">
        <v>102</v>
      </c>
      <c r="AO904">
        <v>0</v>
      </c>
      <c r="AP904" t="s">
        <v>102</v>
      </c>
      <c r="AQ904">
        <v>0</v>
      </c>
      <c r="AR904">
        <v>783</v>
      </c>
      <c r="AS904">
        <v>783</v>
      </c>
      <c r="AT904" t="s">
        <v>103</v>
      </c>
      <c r="AU904" t="s">
        <v>104</v>
      </c>
      <c r="AV904" t="s">
        <v>105</v>
      </c>
      <c r="AW904" t="s">
        <v>106</v>
      </c>
      <c r="AX904">
        <v>807</v>
      </c>
      <c r="AY904">
        <v>702</v>
      </c>
      <c r="AZ904">
        <v>0</v>
      </c>
      <c r="BA904">
        <v>1509</v>
      </c>
      <c r="BB904">
        <v>0</v>
      </c>
      <c r="BC904">
        <v>0</v>
      </c>
      <c r="BD904">
        <v>2</v>
      </c>
      <c r="BE904">
        <v>1</v>
      </c>
      <c r="BF904">
        <v>3</v>
      </c>
      <c r="BG904">
        <v>1</v>
      </c>
      <c r="BH904" t="s">
        <v>97</v>
      </c>
      <c r="BI904">
        <v>8</v>
      </c>
      <c r="BJ904" t="s">
        <v>107</v>
      </c>
      <c r="BK904">
        <v>1</v>
      </c>
      <c r="BL904" t="s">
        <v>97</v>
      </c>
      <c r="BM904" t="s">
        <v>108</v>
      </c>
      <c r="BN904">
        <v>2003</v>
      </c>
      <c r="BO904" t="s">
        <v>157</v>
      </c>
      <c r="BP904">
        <v>2</v>
      </c>
      <c r="BQ904">
        <v>393</v>
      </c>
      <c r="BR904" t="s">
        <v>98</v>
      </c>
      <c r="BS904" t="s">
        <v>98</v>
      </c>
      <c r="BT904" t="s">
        <v>105</v>
      </c>
      <c r="BU904">
        <v>0</v>
      </c>
      <c r="BV904">
        <v>75</v>
      </c>
      <c r="BW904">
        <v>0</v>
      </c>
      <c r="BX904">
        <v>0</v>
      </c>
      <c r="BY904">
        <v>0</v>
      </c>
      <c r="BZ904">
        <v>0</v>
      </c>
      <c r="CA904" t="s">
        <v>83</v>
      </c>
      <c r="CB904" t="s">
        <v>83</v>
      </c>
      <c r="CC904" t="s">
        <v>83</v>
      </c>
      <c r="CD904">
        <v>0</v>
      </c>
      <c r="CE904">
        <v>7</v>
      </c>
      <c r="CF904">
        <v>2006</v>
      </c>
      <c r="CG904" t="str">
        <f t="shared" si="104"/>
        <v>7/2006</v>
      </c>
      <c r="CH904" t="s">
        <v>110</v>
      </c>
      <c r="CI904" t="s">
        <v>111</v>
      </c>
      <c r="CJ904" s="1">
        <v>180000</v>
      </c>
    </row>
    <row r="905" spans="1:88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 t="str">
        <f t="shared" si="100"/>
        <v>2000's</v>
      </c>
      <c r="V905">
        <v>2006</v>
      </c>
      <c r="W905">
        <f t="shared" si="98"/>
        <v>0</v>
      </c>
      <c r="X905" t="str">
        <f t="shared" si="99"/>
        <v>N</v>
      </c>
      <c r="Y905" t="str">
        <f t="shared" si="101"/>
        <v>Y</v>
      </c>
      <c r="Z905" t="str">
        <f t="shared" si="102"/>
        <v>Y</v>
      </c>
      <c r="AA905" t="str">
        <f t="shared" si="103"/>
        <v>Y</v>
      </c>
      <c r="AB905" t="s">
        <v>152</v>
      </c>
      <c r="AC905" t="s">
        <v>94</v>
      </c>
      <c r="AD905" t="s">
        <v>95</v>
      </c>
      <c r="AE905" t="s">
        <v>95</v>
      </c>
      <c r="AF905" t="s">
        <v>96</v>
      </c>
      <c r="AG905">
        <v>27</v>
      </c>
      <c r="AH905" t="s">
        <v>97</v>
      </c>
      <c r="AI905" t="s">
        <v>98</v>
      </c>
      <c r="AJ905" t="s">
        <v>99</v>
      </c>
      <c r="AK905" t="s">
        <v>97</v>
      </c>
      <c r="AL905" t="s">
        <v>98</v>
      </c>
      <c r="AM905" t="s">
        <v>100</v>
      </c>
      <c r="AN905" t="s">
        <v>102</v>
      </c>
      <c r="AO905">
        <v>0</v>
      </c>
      <c r="AP905" t="s">
        <v>102</v>
      </c>
      <c r="AQ905">
        <v>0</v>
      </c>
      <c r="AR905">
        <v>1670</v>
      </c>
      <c r="AS905">
        <v>1670</v>
      </c>
      <c r="AT905" t="s">
        <v>103</v>
      </c>
      <c r="AU905" t="s">
        <v>104</v>
      </c>
      <c r="AV905" t="s">
        <v>105</v>
      </c>
      <c r="AW905" t="s">
        <v>106</v>
      </c>
      <c r="AX905">
        <v>1670</v>
      </c>
      <c r="AY905">
        <v>0</v>
      </c>
      <c r="AZ905">
        <v>0</v>
      </c>
      <c r="BA905">
        <v>1670</v>
      </c>
      <c r="BB905">
        <v>0</v>
      </c>
      <c r="BC905">
        <v>0</v>
      </c>
      <c r="BD905">
        <v>2</v>
      </c>
      <c r="BE905">
        <v>0</v>
      </c>
      <c r="BF905">
        <v>3</v>
      </c>
      <c r="BG905">
        <v>1</v>
      </c>
      <c r="BH905" t="s">
        <v>97</v>
      </c>
      <c r="BI905">
        <v>7</v>
      </c>
      <c r="BJ905" t="s">
        <v>107</v>
      </c>
      <c r="BK905">
        <v>1</v>
      </c>
      <c r="BL905" t="s">
        <v>97</v>
      </c>
      <c r="BM905" t="s">
        <v>108</v>
      </c>
      <c r="BN905">
        <v>2006</v>
      </c>
      <c r="BO905" t="s">
        <v>109</v>
      </c>
      <c r="BP905">
        <v>3</v>
      </c>
      <c r="BQ905">
        <v>690</v>
      </c>
      <c r="BR905" t="s">
        <v>98</v>
      </c>
      <c r="BS905" t="s">
        <v>98</v>
      </c>
      <c r="BT905" t="s">
        <v>105</v>
      </c>
      <c r="BU905">
        <v>144</v>
      </c>
      <c r="BV905">
        <v>60</v>
      </c>
      <c r="BW905">
        <v>0</v>
      </c>
      <c r="BX905">
        <v>0</v>
      </c>
      <c r="BY905">
        <v>0</v>
      </c>
      <c r="BZ905">
        <v>0</v>
      </c>
      <c r="CA905" t="s">
        <v>83</v>
      </c>
      <c r="CB905" t="s">
        <v>83</v>
      </c>
      <c r="CC905" t="s">
        <v>83</v>
      </c>
      <c r="CD905">
        <v>0</v>
      </c>
      <c r="CE905">
        <v>8</v>
      </c>
      <c r="CF905">
        <v>2006</v>
      </c>
      <c r="CG905" t="str">
        <f t="shared" si="104"/>
        <v>8/2006</v>
      </c>
      <c r="CH905" t="s">
        <v>158</v>
      </c>
      <c r="CI905" t="s">
        <v>159</v>
      </c>
      <c r="CJ905" s="1">
        <v>240000</v>
      </c>
    </row>
    <row r="906" spans="1:88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 t="str">
        <f t="shared" si="100"/>
        <v>60's</v>
      </c>
      <c r="V906">
        <v>1967</v>
      </c>
      <c r="W906">
        <f t="shared" si="98"/>
        <v>0</v>
      </c>
      <c r="X906" t="str">
        <f t="shared" si="99"/>
        <v>N</v>
      </c>
      <c r="Y906" t="str">
        <f t="shared" si="101"/>
        <v>N</v>
      </c>
      <c r="Z906" t="str">
        <f t="shared" si="102"/>
        <v>N</v>
      </c>
      <c r="AA906" t="str">
        <f t="shared" si="103"/>
        <v>N</v>
      </c>
      <c r="AB906" t="s">
        <v>93</v>
      </c>
      <c r="AC906" t="s">
        <v>94</v>
      </c>
      <c r="AD906" t="s">
        <v>140</v>
      </c>
      <c r="AE906" t="s">
        <v>124</v>
      </c>
      <c r="AF906" t="s">
        <v>96</v>
      </c>
      <c r="AG906">
        <v>75</v>
      </c>
      <c r="AH906" t="s">
        <v>98</v>
      </c>
      <c r="AI906" t="s">
        <v>98</v>
      </c>
      <c r="AJ906" t="s">
        <v>118</v>
      </c>
      <c r="AK906" t="s">
        <v>98</v>
      </c>
      <c r="AL906" t="s">
        <v>98</v>
      </c>
      <c r="AM906" t="s">
        <v>100</v>
      </c>
      <c r="AN906" t="s">
        <v>101</v>
      </c>
      <c r="AO906">
        <v>599</v>
      </c>
      <c r="AP906" t="s">
        <v>102</v>
      </c>
      <c r="AQ906">
        <v>0</v>
      </c>
      <c r="AR906">
        <v>277</v>
      </c>
      <c r="AS906">
        <v>876</v>
      </c>
      <c r="AT906" t="s">
        <v>103</v>
      </c>
      <c r="AU906" t="s">
        <v>98</v>
      </c>
      <c r="AV906" t="s">
        <v>105</v>
      </c>
      <c r="AW906" t="s">
        <v>106</v>
      </c>
      <c r="AX906">
        <v>902</v>
      </c>
      <c r="AY906">
        <v>0</v>
      </c>
      <c r="AZ906">
        <v>0</v>
      </c>
      <c r="BA906">
        <v>902</v>
      </c>
      <c r="BB906">
        <v>0</v>
      </c>
      <c r="BC906">
        <v>0</v>
      </c>
      <c r="BD906">
        <v>1</v>
      </c>
      <c r="BE906">
        <v>0</v>
      </c>
      <c r="BF906">
        <v>3</v>
      </c>
      <c r="BG906">
        <v>1</v>
      </c>
      <c r="BH906" t="s">
        <v>98</v>
      </c>
      <c r="BI906">
        <v>6</v>
      </c>
      <c r="BJ906" t="s">
        <v>107</v>
      </c>
      <c r="BK906">
        <v>0</v>
      </c>
      <c r="BL906" t="s">
        <v>83</v>
      </c>
      <c r="BM906" t="s">
        <v>108</v>
      </c>
      <c r="BN906">
        <v>1967</v>
      </c>
      <c r="BO906" t="s">
        <v>102</v>
      </c>
      <c r="BP906">
        <v>1</v>
      </c>
      <c r="BQ906">
        <v>288</v>
      </c>
      <c r="BR906" t="s">
        <v>98</v>
      </c>
      <c r="BS906" t="s">
        <v>98</v>
      </c>
      <c r="BT906" t="s">
        <v>105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 t="s">
        <v>83</v>
      </c>
      <c r="CB906" t="s">
        <v>134</v>
      </c>
      <c r="CC906" t="s">
        <v>83</v>
      </c>
      <c r="CD906">
        <v>0</v>
      </c>
      <c r="CE906">
        <v>8</v>
      </c>
      <c r="CF906">
        <v>2007</v>
      </c>
      <c r="CG906" t="str">
        <f t="shared" si="104"/>
        <v>8/2007</v>
      </c>
      <c r="CH906" t="s">
        <v>110</v>
      </c>
      <c r="CI906" t="s">
        <v>111</v>
      </c>
      <c r="CJ906" s="1">
        <v>125500</v>
      </c>
    </row>
    <row r="907" spans="1:88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 t="str">
        <f t="shared" si="100"/>
        <v>50's</v>
      </c>
      <c r="V907">
        <v>1954</v>
      </c>
      <c r="W907">
        <f t="shared" si="98"/>
        <v>0</v>
      </c>
      <c r="X907" t="str">
        <f t="shared" si="99"/>
        <v>N</v>
      </c>
      <c r="Y907" t="str">
        <f t="shared" si="101"/>
        <v>N</v>
      </c>
      <c r="Z907" t="str">
        <f t="shared" si="102"/>
        <v>N</v>
      </c>
      <c r="AA907" t="str">
        <f t="shared" si="103"/>
        <v>N</v>
      </c>
      <c r="AB907" t="s">
        <v>93</v>
      </c>
      <c r="AC907" t="s">
        <v>94</v>
      </c>
      <c r="AD907" t="s">
        <v>140</v>
      </c>
      <c r="AE907" t="s">
        <v>140</v>
      </c>
      <c r="AF907" t="s">
        <v>137</v>
      </c>
      <c r="AG907">
        <v>110</v>
      </c>
      <c r="AH907" t="s">
        <v>98</v>
      </c>
      <c r="AI907" t="s">
        <v>98</v>
      </c>
      <c r="AJ907" t="s">
        <v>118</v>
      </c>
      <c r="AK907" t="s">
        <v>98</v>
      </c>
      <c r="AL907" t="s">
        <v>98</v>
      </c>
      <c r="AM907" t="s">
        <v>100</v>
      </c>
      <c r="AN907" t="s">
        <v>153</v>
      </c>
      <c r="AO907">
        <v>354</v>
      </c>
      <c r="AP907" t="s">
        <v>172</v>
      </c>
      <c r="AQ907">
        <v>290</v>
      </c>
      <c r="AR907">
        <v>412</v>
      </c>
      <c r="AS907">
        <v>1056</v>
      </c>
      <c r="AT907" t="s">
        <v>103</v>
      </c>
      <c r="AU907" t="s">
        <v>98</v>
      </c>
      <c r="AV907" t="s">
        <v>105</v>
      </c>
      <c r="AW907" t="s">
        <v>106</v>
      </c>
      <c r="AX907">
        <v>1063</v>
      </c>
      <c r="AY907">
        <v>0</v>
      </c>
      <c r="AZ907">
        <v>0</v>
      </c>
      <c r="BA907">
        <v>1063</v>
      </c>
      <c r="BB907">
        <v>1</v>
      </c>
      <c r="BC907">
        <v>0</v>
      </c>
      <c r="BD907">
        <v>1</v>
      </c>
      <c r="BE907">
        <v>0</v>
      </c>
      <c r="BF907">
        <v>3</v>
      </c>
      <c r="BG907">
        <v>1</v>
      </c>
      <c r="BH907" t="s">
        <v>98</v>
      </c>
      <c r="BI907">
        <v>6</v>
      </c>
      <c r="BJ907" t="s">
        <v>107</v>
      </c>
      <c r="BK907">
        <v>0</v>
      </c>
      <c r="BL907" t="s">
        <v>83</v>
      </c>
      <c r="BM907" t="s">
        <v>108</v>
      </c>
      <c r="BN907">
        <v>1954</v>
      </c>
      <c r="BO907" t="s">
        <v>109</v>
      </c>
      <c r="BP907">
        <v>1</v>
      </c>
      <c r="BQ907">
        <v>280</v>
      </c>
      <c r="BR907" t="s">
        <v>98</v>
      </c>
      <c r="BS907" t="s">
        <v>98</v>
      </c>
      <c r="BT907" t="s">
        <v>105</v>
      </c>
      <c r="BU907">
        <v>0</v>
      </c>
      <c r="BV907">
        <v>0</v>
      </c>
      <c r="BW907">
        <v>164</v>
      </c>
      <c r="BX907">
        <v>0</v>
      </c>
      <c r="BY907">
        <v>0</v>
      </c>
      <c r="BZ907">
        <v>0</v>
      </c>
      <c r="CA907" t="s">
        <v>83</v>
      </c>
      <c r="CB907" t="s">
        <v>134</v>
      </c>
      <c r="CC907" t="s">
        <v>83</v>
      </c>
      <c r="CD907">
        <v>0</v>
      </c>
      <c r="CE907">
        <v>2</v>
      </c>
      <c r="CF907">
        <v>2010</v>
      </c>
      <c r="CG907" t="str">
        <f t="shared" si="104"/>
        <v>2/2010</v>
      </c>
      <c r="CH907" t="s">
        <v>110</v>
      </c>
      <c r="CI907" t="s">
        <v>111</v>
      </c>
      <c r="CJ907" s="1">
        <v>128000</v>
      </c>
    </row>
    <row r="908" spans="1:88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 t="str">
        <f t="shared" si="100"/>
        <v>2000's</v>
      </c>
      <c r="V908">
        <v>2006</v>
      </c>
      <c r="W908">
        <f t="shared" si="98"/>
        <v>0</v>
      </c>
      <c r="X908" t="str">
        <f t="shared" si="99"/>
        <v>N</v>
      </c>
      <c r="Y908" t="str">
        <f t="shared" si="101"/>
        <v>Y</v>
      </c>
      <c r="Z908" t="str">
        <f t="shared" si="102"/>
        <v>Y</v>
      </c>
      <c r="AA908" t="str">
        <f t="shared" si="103"/>
        <v>Y</v>
      </c>
      <c r="AB908" t="s">
        <v>93</v>
      </c>
      <c r="AC908" t="s">
        <v>94</v>
      </c>
      <c r="AD908" t="s">
        <v>95</v>
      </c>
      <c r="AE908" t="s">
        <v>95</v>
      </c>
      <c r="AF908" t="s">
        <v>137</v>
      </c>
      <c r="AG908">
        <v>208</v>
      </c>
      <c r="AH908" t="s">
        <v>97</v>
      </c>
      <c r="AI908" t="s">
        <v>98</v>
      </c>
      <c r="AJ908" t="s">
        <v>99</v>
      </c>
      <c r="AK908" t="s">
        <v>97</v>
      </c>
      <c r="AL908" t="s">
        <v>98</v>
      </c>
      <c r="AM908" t="s">
        <v>100</v>
      </c>
      <c r="AN908" t="s">
        <v>101</v>
      </c>
      <c r="AO908">
        <v>63</v>
      </c>
      <c r="AP908" t="s">
        <v>102</v>
      </c>
      <c r="AQ908">
        <v>0</v>
      </c>
      <c r="AR908">
        <v>1560</v>
      </c>
      <c r="AS908">
        <v>1623</v>
      </c>
      <c r="AT908" t="s">
        <v>103</v>
      </c>
      <c r="AU908" t="s">
        <v>104</v>
      </c>
      <c r="AV908" t="s">
        <v>105</v>
      </c>
      <c r="AW908" t="s">
        <v>106</v>
      </c>
      <c r="AX908">
        <v>1636</v>
      </c>
      <c r="AY908">
        <v>0</v>
      </c>
      <c r="AZ908">
        <v>0</v>
      </c>
      <c r="BA908">
        <v>1636</v>
      </c>
      <c r="BB908">
        <v>1</v>
      </c>
      <c r="BC908">
        <v>0</v>
      </c>
      <c r="BD908">
        <v>2</v>
      </c>
      <c r="BE908">
        <v>0</v>
      </c>
      <c r="BF908">
        <v>3</v>
      </c>
      <c r="BG908">
        <v>1</v>
      </c>
      <c r="BH908" t="s">
        <v>97</v>
      </c>
      <c r="BI908">
        <v>8</v>
      </c>
      <c r="BJ908" t="s">
        <v>107</v>
      </c>
      <c r="BK908">
        <v>1</v>
      </c>
      <c r="BL908" t="s">
        <v>97</v>
      </c>
      <c r="BM908" t="s">
        <v>108</v>
      </c>
      <c r="BN908">
        <v>2006</v>
      </c>
      <c r="BO908" t="s">
        <v>109</v>
      </c>
      <c r="BP908">
        <v>3</v>
      </c>
      <c r="BQ908">
        <v>865</v>
      </c>
      <c r="BR908" t="s">
        <v>98</v>
      </c>
      <c r="BS908" t="s">
        <v>98</v>
      </c>
      <c r="BT908" t="s">
        <v>105</v>
      </c>
      <c r="BU908">
        <v>0</v>
      </c>
      <c r="BV908">
        <v>60</v>
      </c>
      <c r="BW908">
        <v>0</v>
      </c>
      <c r="BX908">
        <v>0</v>
      </c>
      <c r="BY908">
        <v>0</v>
      </c>
      <c r="BZ908">
        <v>0</v>
      </c>
      <c r="CA908" t="s">
        <v>83</v>
      </c>
      <c r="CB908" t="s">
        <v>83</v>
      </c>
      <c r="CC908" t="s">
        <v>83</v>
      </c>
      <c r="CD908">
        <v>0</v>
      </c>
      <c r="CE908">
        <v>6</v>
      </c>
      <c r="CF908">
        <v>2007</v>
      </c>
      <c r="CG908" t="str">
        <f t="shared" si="104"/>
        <v>6/2007</v>
      </c>
      <c r="CH908" t="s">
        <v>110</v>
      </c>
      <c r="CI908" t="s">
        <v>111</v>
      </c>
      <c r="CJ908" s="1">
        <v>255000</v>
      </c>
    </row>
    <row r="909" spans="1:88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 t="str">
        <f t="shared" si="100"/>
        <v>30's</v>
      </c>
      <c r="V909">
        <v>1987</v>
      </c>
      <c r="W909">
        <f t="shared" si="98"/>
        <v>51</v>
      </c>
      <c r="X909" t="str">
        <f t="shared" si="99"/>
        <v>Y</v>
      </c>
      <c r="Y909" t="str">
        <f t="shared" si="101"/>
        <v>N</v>
      </c>
      <c r="Z909" t="str">
        <f t="shared" si="102"/>
        <v>N</v>
      </c>
      <c r="AA909" t="str">
        <f t="shared" si="103"/>
        <v>N</v>
      </c>
      <c r="AB909" t="s">
        <v>93</v>
      </c>
      <c r="AC909" t="s">
        <v>94</v>
      </c>
      <c r="AD909" t="s">
        <v>96</v>
      </c>
      <c r="AE909" t="s">
        <v>96</v>
      </c>
      <c r="AF909" t="s">
        <v>117</v>
      </c>
      <c r="AG909">
        <v>0</v>
      </c>
      <c r="AH909" t="s">
        <v>97</v>
      </c>
      <c r="AI909" t="s">
        <v>98</v>
      </c>
      <c r="AJ909" t="s">
        <v>118</v>
      </c>
      <c r="AK909" t="s">
        <v>97</v>
      </c>
      <c r="AL909" t="s">
        <v>98</v>
      </c>
      <c r="AM909" t="s">
        <v>100</v>
      </c>
      <c r="AN909" t="s">
        <v>153</v>
      </c>
      <c r="AO909">
        <v>223</v>
      </c>
      <c r="AP909" t="s">
        <v>102</v>
      </c>
      <c r="AQ909">
        <v>0</v>
      </c>
      <c r="AR909">
        <v>794</v>
      </c>
      <c r="AS909">
        <v>1017</v>
      </c>
      <c r="AT909" t="s">
        <v>103</v>
      </c>
      <c r="AU909" t="s">
        <v>97</v>
      </c>
      <c r="AV909" t="s">
        <v>105</v>
      </c>
      <c r="AW909" t="s">
        <v>106</v>
      </c>
      <c r="AX909">
        <v>1020</v>
      </c>
      <c r="AY909">
        <v>1037</v>
      </c>
      <c r="AZ909">
        <v>0</v>
      </c>
      <c r="BA909">
        <v>2057</v>
      </c>
      <c r="BB909">
        <v>0</v>
      </c>
      <c r="BC909">
        <v>0</v>
      </c>
      <c r="BD909">
        <v>1</v>
      </c>
      <c r="BE909">
        <v>1</v>
      </c>
      <c r="BF909">
        <v>3</v>
      </c>
      <c r="BG909">
        <v>1</v>
      </c>
      <c r="BH909" t="s">
        <v>97</v>
      </c>
      <c r="BI909">
        <v>6</v>
      </c>
      <c r="BJ909" t="s">
        <v>107</v>
      </c>
      <c r="BK909">
        <v>1</v>
      </c>
      <c r="BL909" t="s">
        <v>97</v>
      </c>
      <c r="BM909" t="s">
        <v>108</v>
      </c>
      <c r="BN909">
        <v>1936</v>
      </c>
      <c r="BO909" t="s">
        <v>157</v>
      </c>
      <c r="BP909">
        <v>1</v>
      </c>
      <c r="BQ909">
        <v>180</v>
      </c>
      <c r="BR909" t="s">
        <v>147</v>
      </c>
      <c r="BS909" t="s">
        <v>98</v>
      </c>
      <c r="BT909" t="s">
        <v>105</v>
      </c>
      <c r="BU909">
        <v>0</v>
      </c>
      <c r="BV909">
        <v>0</v>
      </c>
      <c r="BW909">
        <v>0</v>
      </c>
      <c r="BX909">
        <v>0</v>
      </c>
      <c r="BY909">
        <v>322</v>
      </c>
      <c r="BZ909">
        <v>0</v>
      </c>
      <c r="CA909" t="s">
        <v>83</v>
      </c>
      <c r="CB909" t="s">
        <v>83</v>
      </c>
      <c r="CC909" t="s">
        <v>83</v>
      </c>
      <c r="CD909">
        <v>0</v>
      </c>
      <c r="CE909">
        <v>6</v>
      </c>
      <c r="CF909">
        <v>2006</v>
      </c>
      <c r="CG909" t="str">
        <f t="shared" si="104"/>
        <v>6/2006</v>
      </c>
      <c r="CH909" t="s">
        <v>110</v>
      </c>
      <c r="CI909" t="s">
        <v>111</v>
      </c>
      <c r="CJ909" s="1">
        <v>250000</v>
      </c>
    </row>
    <row r="910" spans="1:88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 t="str">
        <f t="shared" si="100"/>
        <v>80's</v>
      </c>
      <c r="V910">
        <v>1983</v>
      </c>
      <c r="W910">
        <f t="shared" si="98"/>
        <v>0</v>
      </c>
      <c r="X910" t="str">
        <f t="shared" si="99"/>
        <v>N</v>
      </c>
      <c r="Y910" t="str">
        <f t="shared" si="101"/>
        <v>N</v>
      </c>
      <c r="Z910" t="str">
        <f t="shared" si="102"/>
        <v>N</v>
      </c>
      <c r="AA910" t="str">
        <f t="shared" si="103"/>
        <v>N</v>
      </c>
      <c r="AB910" t="s">
        <v>93</v>
      </c>
      <c r="AC910" t="s">
        <v>94</v>
      </c>
      <c r="AD910" t="s">
        <v>140</v>
      </c>
      <c r="AE910" t="s">
        <v>140</v>
      </c>
      <c r="AF910" t="s">
        <v>117</v>
      </c>
      <c r="AG910">
        <v>0</v>
      </c>
      <c r="AH910" t="s">
        <v>98</v>
      </c>
      <c r="AI910" t="s">
        <v>98</v>
      </c>
      <c r="AJ910" t="s">
        <v>118</v>
      </c>
      <c r="AK910" t="s">
        <v>97</v>
      </c>
      <c r="AL910" t="s">
        <v>98</v>
      </c>
      <c r="AM910" t="s">
        <v>130</v>
      </c>
      <c r="AN910" t="s">
        <v>141</v>
      </c>
      <c r="AO910">
        <v>301</v>
      </c>
      <c r="AP910" t="s">
        <v>119</v>
      </c>
      <c r="AQ910">
        <v>324</v>
      </c>
      <c r="AR910">
        <v>239</v>
      </c>
      <c r="AS910">
        <v>864</v>
      </c>
      <c r="AT910" t="s">
        <v>103</v>
      </c>
      <c r="AU910" t="s">
        <v>98</v>
      </c>
      <c r="AV910" t="s">
        <v>105</v>
      </c>
      <c r="AW910" t="s">
        <v>106</v>
      </c>
      <c r="AX910">
        <v>902</v>
      </c>
      <c r="AY910">
        <v>0</v>
      </c>
      <c r="AZ910">
        <v>0</v>
      </c>
      <c r="BA910">
        <v>902</v>
      </c>
      <c r="BB910">
        <v>1</v>
      </c>
      <c r="BC910">
        <v>0</v>
      </c>
      <c r="BD910">
        <v>1</v>
      </c>
      <c r="BE910">
        <v>0</v>
      </c>
      <c r="BF910">
        <v>2</v>
      </c>
      <c r="BG910">
        <v>1</v>
      </c>
      <c r="BH910" t="s">
        <v>98</v>
      </c>
      <c r="BI910">
        <v>5</v>
      </c>
      <c r="BJ910" t="s">
        <v>107</v>
      </c>
      <c r="BK910">
        <v>0</v>
      </c>
      <c r="BL910" t="s">
        <v>83</v>
      </c>
      <c r="BM910" t="s">
        <v>108</v>
      </c>
      <c r="BN910">
        <v>1983</v>
      </c>
      <c r="BO910" t="s">
        <v>102</v>
      </c>
      <c r="BP910">
        <v>2</v>
      </c>
      <c r="BQ910">
        <v>484</v>
      </c>
      <c r="BR910" t="s">
        <v>98</v>
      </c>
      <c r="BS910" t="s">
        <v>98</v>
      </c>
      <c r="BT910" t="s">
        <v>105</v>
      </c>
      <c r="BU910">
        <v>164</v>
      </c>
      <c r="BV910">
        <v>0</v>
      </c>
      <c r="BW910">
        <v>0</v>
      </c>
      <c r="BX910">
        <v>0</v>
      </c>
      <c r="BY910">
        <v>0</v>
      </c>
      <c r="BZ910">
        <v>0</v>
      </c>
      <c r="CA910" t="s">
        <v>83</v>
      </c>
      <c r="CB910" t="s">
        <v>134</v>
      </c>
      <c r="CC910" t="s">
        <v>83</v>
      </c>
      <c r="CD910">
        <v>0</v>
      </c>
      <c r="CE910">
        <v>6</v>
      </c>
      <c r="CF910">
        <v>2006</v>
      </c>
      <c r="CG910" t="str">
        <f t="shared" si="104"/>
        <v>6/2006</v>
      </c>
      <c r="CH910" t="s">
        <v>110</v>
      </c>
      <c r="CI910" t="s">
        <v>111</v>
      </c>
      <c r="CJ910" s="1">
        <v>131000</v>
      </c>
    </row>
    <row r="911" spans="1:88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 t="str">
        <f t="shared" si="100"/>
        <v>2000's</v>
      </c>
      <c r="V911">
        <v>2005</v>
      </c>
      <c r="W911">
        <f t="shared" si="98"/>
        <v>0</v>
      </c>
      <c r="X911" t="str">
        <f t="shared" si="99"/>
        <v>N</v>
      </c>
      <c r="Y911" t="str">
        <f t="shared" si="101"/>
        <v>Y</v>
      </c>
      <c r="Z911" t="str">
        <f t="shared" si="102"/>
        <v>Y</v>
      </c>
      <c r="AA911" t="str">
        <f t="shared" si="103"/>
        <v>Y</v>
      </c>
      <c r="AB911" t="s">
        <v>93</v>
      </c>
      <c r="AC911" t="s">
        <v>94</v>
      </c>
      <c r="AD911" t="s">
        <v>95</v>
      </c>
      <c r="AE911" t="s">
        <v>95</v>
      </c>
      <c r="AF911" t="s">
        <v>117</v>
      </c>
      <c r="AG911">
        <v>0</v>
      </c>
      <c r="AH911" t="s">
        <v>97</v>
      </c>
      <c r="AI911" t="s">
        <v>98</v>
      </c>
      <c r="AJ911" t="s">
        <v>99</v>
      </c>
      <c r="AK911" t="s">
        <v>97</v>
      </c>
      <c r="AL911" t="s">
        <v>98</v>
      </c>
      <c r="AM911" t="s">
        <v>100</v>
      </c>
      <c r="AN911" t="s">
        <v>102</v>
      </c>
      <c r="AO911">
        <v>0</v>
      </c>
      <c r="AP911" t="s">
        <v>102</v>
      </c>
      <c r="AQ911">
        <v>0</v>
      </c>
      <c r="AR911">
        <v>742</v>
      </c>
      <c r="AS911">
        <v>742</v>
      </c>
      <c r="AT911" t="s">
        <v>103</v>
      </c>
      <c r="AU911" t="s">
        <v>104</v>
      </c>
      <c r="AV911" t="s">
        <v>105</v>
      </c>
      <c r="AW911" t="s">
        <v>106</v>
      </c>
      <c r="AX911">
        <v>742</v>
      </c>
      <c r="AY911">
        <v>742</v>
      </c>
      <c r="AZ911">
        <v>0</v>
      </c>
      <c r="BA911">
        <v>1484</v>
      </c>
      <c r="BB911">
        <v>0</v>
      </c>
      <c r="BC911">
        <v>0</v>
      </c>
      <c r="BD911">
        <v>2</v>
      </c>
      <c r="BE911">
        <v>1</v>
      </c>
      <c r="BF911">
        <v>3</v>
      </c>
      <c r="BG911">
        <v>1</v>
      </c>
      <c r="BH911" t="s">
        <v>97</v>
      </c>
      <c r="BI911">
        <v>8</v>
      </c>
      <c r="BJ911" t="s">
        <v>107</v>
      </c>
      <c r="BK911">
        <v>1</v>
      </c>
      <c r="BL911" t="s">
        <v>97</v>
      </c>
      <c r="BM911" t="s">
        <v>108</v>
      </c>
      <c r="BN911">
        <v>2005</v>
      </c>
      <c r="BO911" t="s">
        <v>157</v>
      </c>
      <c r="BP911">
        <v>2</v>
      </c>
      <c r="BQ911">
        <v>390</v>
      </c>
      <c r="BR911" t="s">
        <v>98</v>
      </c>
      <c r="BS911" t="s">
        <v>98</v>
      </c>
      <c r="BT911" t="s">
        <v>105</v>
      </c>
      <c r="BU911">
        <v>36</v>
      </c>
      <c r="BV911">
        <v>24</v>
      </c>
      <c r="BW911">
        <v>0</v>
      </c>
      <c r="BX911">
        <v>0</v>
      </c>
      <c r="BY911">
        <v>0</v>
      </c>
      <c r="BZ911">
        <v>0</v>
      </c>
      <c r="CA911" t="s">
        <v>83</v>
      </c>
      <c r="CB911" t="s">
        <v>83</v>
      </c>
      <c r="CC911" t="s">
        <v>83</v>
      </c>
      <c r="CD911">
        <v>0</v>
      </c>
      <c r="CE911">
        <v>6</v>
      </c>
      <c r="CF911">
        <v>2009</v>
      </c>
      <c r="CG911" t="str">
        <f t="shared" si="104"/>
        <v>6/2009</v>
      </c>
      <c r="CH911" t="s">
        <v>110</v>
      </c>
      <c r="CI911" t="s">
        <v>111</v>
      </c>
      <c r="CJ911" s="1">
        <v>174000</v>
      </c>
    </row>
    <row r="912" spans="1:88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 t="str">
        <f t="shared" si="100"/>
        <v>60's</v>
      </c>
      <c r="V912">
        <v>1960</v>
      </c>
      <c r="W912">
        <f t="shared" si="98"/>
        <v>0</v>
      </c>
      <c r="X912" t="str">
        <f t="shared" si="99"/>
        <v>N</v>
      </c>
      <c r="Y912" t="str">
        <f t="shared" si="101"/>
        <v>N</v>
      </c>
      <c r="Z912" t="str">
        <f t="shared" si="102"/>
        <v>N</v>
      </c>
      <c r="AA912" t="str">
        <f t="shared" si="103"/>
        <v>N</v>
      </c>
      <c r="AB912" t="s">
        <v>93</v>
      </c>
      <c r="AC912" t="s">
        <v>94</v>
      </c>
      <c r="AD912" t="s">
        <v>116</v>
      </c>
      <c r="AE912" t="s">
        <v>116</v>
      </c>
      <c r="AF912" t="s">
        <v>96</v>
      </c>
      <c r="AG912">
        <v>361</v>
      </c>
      <c r="AH912" t="s">
        <v>98</v>
      </c>
      <c r="AI912" t="s">
        <v>98</v>
      </c>
      <c r="AJ912" t="s">
        <v>118</v>
      </c>
      <c r="AK912" t="s">
        <v>98</v>
      </c>
      <c r="AL912" t="s">
        <v>98</v>
      </c>
      <c r="AM912" t="s">
        <v>100</v>
      </c>
      <c r="AN912" t="s">
        <v>153</v>
      </c>
      <c r="AO912">
        <v>443</v>
      </c>
      <c r="AP912" t="s">
        <v>102</v>
      </c>
      <c r="AQ912">
        <v>0</v>
      </c>
      <c r="AR912">
        <v>662</v>
      </c>
      <c r="AS912">
        <v>1105</v>
      </c>
      <c r="AT912" t="s">
        <v>103</v>
      </c>
      <c r="AU912" t="s">
        <v>98</v>
      </c>
      <c r="AV912" t="s">
        <v>105</v>
      </c>
      <c r="AW912" t="s">
        <v>164</v>
      </c>
      <c r="AX912">
        <v>1105</v>
      </c>
      <c r="AY912">
        <v>1169</v>
      </c>
      <c r="AZ912">
        <v>0</v>
      </c>
      <c r="BA912">
        <v>2274</v>
      </c>
      <c r="BB912">
        <v>0</v>
      </c>
      <c r="BC912">
        <v>0</v>
      </c>
      <c r="BD912">
        <v>2</v>
      </c>
      <c r="BE912">
        <v>0</v>
      </c>
      <c r="BF912">
        <v>5</v>
      </c>
      <c r="BG912">
        <v>2</v>
      </c>
      <c r="BH912" t="s">
        <v>98</v>
      </c>
      <c r="BI912">
        <v>12</v>
      </c>
      <c r="BJ912" t="s">
        <v>107</v>
      </c>
      <c r="BK912">
        <v>0</v>
      </c>
      <c r="BL912" t="s">
        <v>83</v>
      </c>
      <c r="BM912" t="s">
        <v>127</v>
      </c>
      <c r="BN912">
        <v>1960</v>
      </c>
      <c r="BO912" t="s">
        <v>102</v>
      </c>
      <c r="BP912">
        <v>2</v>
      </c>
      <c r="BQ912">
        <v>480</v>
      </c>
      <c r="BR912" t="s">
        <v>98</v>
      </c>
      <c r="BS912" t="s">
        <v>98</v>
      </c>
      <c r="BT912" t="s">
        <v>105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 t="s">
        <v>83</v>
      </c>
      <c r="CB912" t="s">
        <v>83</v>
      </c>
      <c r="CC912" t="s">
        <v>83</v>
      </c>
      <c r="CD912">
        <v>0</v>
      </c>
      <c r="CE912">
        <v>1</v>
      </c>
      <c r="CF912">
        <v>2010</v>
      </c>
      <c r="CG912" t="str">
        <f t="shared" si="104"/>
        <v>1/2010</v>
      </c>
      <c r="CH912" t="s">
        <v>110</v>
      </c>
      <c r="CI912" t="s">
        <v>111</v>
      </c>
      <c r="CJ912" s="1">
        <v>154300</v>
      </c>
    </row>
    <row r="913" spans="1:88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 t="str">
        <f t="shared" si="100"/>
        <v>70's</v>
      </c>
      <c r="V913">
        <v>1989</v>
      </c>
      <c r="W913">
        <f t="shared" si="98"/>
        <v>12</v>
      </c>
      <c r="X913" t="str">
        <f t="shared" si="99"/>
        <v>Y</v>
      </c>
      <c r="Y913" t="str">
        <f t="shared" si="101"/>
        <v>N</v>
      </c>
      <c r="Z913" t="str">
        <f t="shared" si="102"/>
        <v>N</v>
      </c>
      <c r="AA913" t="str">
        <f t="shared" si="103"/>
        <v>N</v>
      </c>
      <c r="AB913" t="s">
        <v>93</v>
      </c>
      <c r="AC913" t="s">
        <v>94</v>
      </c>
      <c r="AD913" t="s">
        <v>140</v>
      </c>
      <c r="AE913" t="s">
        <v>161</v>
      </c>
      <c r="AF913" t="s">
        <v>117</v>
      </c>
      <c r="AG913">
        <v>0</v>
      </c>
      <c r="AH913" t="s">
        <v>98</v>
      </c>
      <c r="AI913" t="s">
        <v>98</v>
      </c>
      <c r="AJ913" t="s">
        <v>118</v>
      </c>
      <c r="AK913" t="s">
        <v>97</v>
      </c>
      <c r="AL913" t="s">
        <v>97</v>
      </c>
      <c r="AM913" t="s">
        <v>130</v>
      </c>
      <c r="AN913" t="s">
        <v>119</v>
      </c>
      <c r="AO913">
        <v>196</v>
      </c>
      <c r="AP913" t="s">
        <v>102</v>
      </c>
      <c r="AQ913">
        <v>0</v>
      </c>
      <c r="AR913">
        <v>1072</v>
      </c>
      <c r="AS913">
        <v>1268</v>
      </c>
      <c r="AT913" t="s">
        <v>103</v>
      </c>
      <c r="AU913" t="s">
        <v>98</v>
      </c>
      <c r="AV913" t="s">
        <v>105</v>
      </c>
      <c r="AW913" t="s">
        <v>106</v>
      </c>
      <c r="AX913">
        <v>1268</v>
      </c>
      <c r="AY913">
        <v>0</v>
      </c>
      <c r="AZ913">
        <v>0</v>
      </c>
      <c r="BA913">
        <v>1268</v>
      </c>
      <c r="BB913">
        <v>0</v>
      </c>
      <c r="BC913">
        <v>0</v>
      </c>
      <c r="BD913">
        <v>1</v>
      </c>
      <c r="BE913">
        <v>1</v>
      </c>
      <c r="BF913">
        <v>3</v>
      </c>
      <c r="BG913">
        <v>1</v>
      </c>
      <c r="BH913" t="s">
        <v>97</v>
      </c>
      <c r="BI913">
        <v>5</v>
      </c>
      <c r="BJ913" t="s">
        <v>107</v>
      </c>
      <c r="BK913">
        <v>0</v>
      </c>
      <c r="BL913" t="s">
        <v>83</v>
      </c>
      <c r="BM913" t="s">
        <v>127</v>
      </c>
      <c r="BN913">
        <v>1978</v>
      </c>
      <c r="BO913" t="s">
        <v>102</v>
      </c>
      <c r="BP913">
        <v>1</v>
      </c>
      <c r="BQ913">
        <v>252</v>
      </c>
      <c r="BR913" t="s">
        <v>98</v>
      </c>
      <c r="BS913" t="s">
        <v>98</v>
      </c>
      <c r="BT913" t="s">
        <v>105</v>
      </c>
      <c r="BU913">
        <v>173</v>
      </c>
      <c r="BV913">
        <v>0</v>
      </c>
      <c r="BW913">
        <v>0</v>
      </c>
      <c r="BX913">
        <v>0</v>
      </c>
      <c r="BY913">
        <v>0</v>
      </c>
      <c r="BZ913">
        <v>0</v>
      </c>
      <c r="CA913" t="s">
        <v>83</v>
      </c>
      <c r="CB913" t="s">
        <v>83</v>
      </c>
      <c r="CC913" t="s">
        <v>83</v>
      </c>
      <c r="CD913">
        <v>0</v>
      </c>
      <c r="CE913">
        <v>10</v>
      </c>
      <c r="CF913">
        <v>2009</v>
      </c>
      <c r="CG913" t="str">
        <f t="shared" si="104"/>
        <v>10/2009</v>
      </c>
      <c r="CH913" t="s">
        <v>110</v>
      </c>
      <c r="CI913" t="s">
        <v>111</v>
      </c>
      <c r="CJ913" s="1">
        <v>143500</v>
      </c>
    </row>
    <row r="914" spans="1:88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 t="str">
        <f t="shared" si="100"/>
        <v>20's</v>
      </c>
      <c r="V914">
        <v>1950</v>
      </c>
      <c r="W914">
        <f t="shared" si="98"/>
        <v>25</v>
      </c>
      <c r="X914" t="str">
        <f t="shared" si="99"/>
        <v>Y</v>
      </c>
      <c r="Y914" t="str">
        <f t="shared" si="101"/>
        <v>N</v>
      </c>
      <c r="Z914" t="str">
        <f t="shared" si="102"/>
        <v>N</v>
      </c>
      <c r="AA914" t="str">
        <f t="shared" si="103"/>
        <v>N</v>
      </c>
      <c r="AB914" t="s">
        <v>93</v>
      </c>
      <c r="AC914" t="s">
        <v>94</v>
      </c>
      <c r="AD914" t="s">
        <v>116</v>
      </c>
      <c r="AE914" t="s">
        <v>116</v>
      </c>
      <c r="AF914" t="s">
        <v>117</v>
      </c>
      <c r="AG914">
        <v>0</v>
      </c>
      <c r="AH914" t="s">
        <v>98</v>
      </c>
      <c r="AI914" t="s">
        <v>98</v>
      </c>
      <c r="AJ914" t="s">
        <v>126</v>
      </c>
      <c r="AK914" t="s">
        <v>98</v>
      </c>
      <c r="AL914" t="s">
        <v>98</v>
      </c>
      <c r="AM914" t="s">
        <v>100</v>
      </c>
      <c r="AN914" t="s">
        <v>153</v>
      </c>
      <c r="AO914">
        <v>489</v>
      </c>
      <c r="AP914" t="s">
        <v>102</v>
      </c>
      <c r="AQ914">
        <v>0</v>
      </c>
      <c r="AR914">
        <v>279</v>
      </c>
      <c r="AS914">
        <v>768</v>
      </c>
      <c r="AT914" t="s">
        <v>103</v>
      </c>
      <c r="AU914" t="s">
        <v>98</v>
      </c>
      <c r="AV914" t="s">
        <v>177</v>
      </c>
      <c r="AW914" t="s">
        <v>106</v>
      </c>
      <c r="AX914">
        <v>1015</v>
      </c>
      <c r="AY914">
        <v>0</v>
      </c>
      <c r="AZ914">
        <v>0</v>
      </c>
      <c r="BA914">
        <v>1015</v>
      </c>
      <c r="BB914">
        <v>0</v>
      </c>
      <c r="BC914">
        <v>0</v>
      </c>
      <c r="BD914">
        <v>1</v>
      </c>
      <c r="BE914">
        <v>0</v>
      </c>
      <c r="BF914">
        <v>3</v>
      </c>
      <c r="BG914">
        <v>1</v>
      </c>
      <c r="BH914" t="s">
        <v>98</v>
      </c>
      <c r="BI914">
        <v>6</v>
      </c>
      <c r="BJ914" t="s">
        <v>146</v>
      </c>
      <c r="BK914">
        <v>0</v>
      </c>
      <c r="BL914" t="s">
        <v>83</v>
      </c>
      <c r="BM914" t="s">
        <v>127</v>
      </c>
      <c r="BN914">
        <v>1925</v>
      </c>
      <c r="BO914" t="s">
        <v>102</v>
      </c>
      <c r="BP914">
        <v>1</v>
      </c>
      <c r="BQ914">
        <v>450</v>
      </c>
      <c r="BR914" t="s">
        <v>98</v>
      </c>
      <c r="BS914" t="s">
        <v>98</v>
      </c>
      <c r="BT914" t="s">
        <v>105</v>
      </c>
      <c r="BU914">
        <v>0</v>
      </c>
      <c r="BV914">
        <v>0</v>
      </c>
      <c r="BW914">
        <v>112</v>
      </c>
      <c r="BX914">
        <v>0</v>
      </c>
      <c r="BY914">
        <v>120</v>
      </c>
      <c r="BZ914">
        <v>0</v>
      </c>
      <c r="CA914" t="s">
        <v>83</v>
      </c>
      <c r="CB914" t="s">
        <v>134</v>
      </c>
      <c r="CC914" t="s">
        <v>135</v>
      </c>
      <c r="CD914">
        <v>620</v>
      </c>
      <c r="CE914">
        <v>7</v>
      </c>
      <c r="CF914">
        <v>2006</v>
      </c>
      <c r="CG914" t="str">
        <f t="shared" si="104"/>
        <v>7/2006</v>
      </c>
      <c r="CH914" t="s">
        <v>110</v>
      </c>
      <c r="CI914" t="s">
        <v>128</v>
      </c>
      <c r="CJ914" s="1">
        <v>88000</v>
      </c>
    </row>
    <row r="915" spans="1:88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 t="str">
        <f t="shared" si="100"/>
        <v>40's</v>
      </c>
      <c r="V915">
        <v>1950</v>
      </c>
      <c r="W915">
        <f t="shared" si="98"/>
        <v>1</v>
      </c>
      <c r="X915" t="str">
        <f t="shared" si="99"/>
        <v>Y</v>
      </c>
      <c r="Y915" t="str">
        <f t="shared" si="101"/>
        <v>N</v>
      </c>
      <c r="Z915" t="str">
        <f t="shared" si="102"/>
        <v>N</v>
      </c>
      <c r="AA915" t="str">
        <f t="shared" si="103"/>
        <v>N</v>
      </c>
      <c r="AB915" t="s">
        <v>93</v>
      </c>
      <c r="AC915" t="s">
        <v>94</v>
      </c>
      <c r="AD915" t="s">
        <v>116</v>
      </c>
      <c r="AE915" t="s">
        <v>116</v>
      </c>
      <c r="AF915" t="s">
        <v>117</v>
      </c>
      <c r="AG915">
        <v>0</v>
      </c>
      <c r="AH915" t="s">
        <v>98</v>
      </c>
      <c r="AI915" t="s">
        <v>98</v>
      </c>
      <c r="AJ915" t="s">
        <v>118</v>
      </c>
      <c r="AK915" t="s">
        <v>98</v>
      </c>
      <c r="AL915" t="s">
        <v>98</v>
      </c>
      <c r="AM915" t="s">
        <v>100</v>
      </c>
      <c r="AN915" t="s">
        <v>141</v>
      </c>
      <c r="AO915">
        <v>284</v>
      </c>
      <c r="AP915" t="s">
        <v>102</v>
      </c>
      <c r="AQ915">
        <v>0</v>
      </c>
      <c r="AR915">
        <v>717</v>
      </c>
      <c r="AS915">
        <v>1001</v>
      </c>
      <c r="AT915" t="s">
        <v>103</v>
      </c>
      <c r="AU915" t="s">
        <v>98</v>
      </c>
      <c r="AV915" t="s">
        <v>177</v>
      </c>
      <c r="AW915" t="s">
        <v>164</v>
      </c>
      <c r="AX915">
        <v>1001</v>
      </c>
      <c r="AY915">
        <v>1001</v>
      </c>
      <c r="AZ915">
        <v>0</v>
      </c>
      <c r="BA915">
        <v>2002</v>
      </c>
      <c r="BB915">
        <v>0</v>
      </c>
      <c r="BC915">
        <v>0</v>
      </c>
      <c r="BD915">
        <v>2</v>
      </c>
      <c r="BE915">
        <v>0</v>
      </c>
      <c r="BF915">
        <v>4</v>
      </c>
      <c r="BG915">
        <v>2</v>
      </c>
      <c r="BH915" t="s">
        <v>98</v>
      </c>
      <c r="BI915">
        <v>8</v>
      </c>
      <c r="BJ915" t="s">
        <v>107</v>
      </c>
      <c r="BK915">
        <v>0</v>
      </c>
      <c r="BL915" t="s">
        <v>83</v>
      </c>
      <c r="BM915" t="s">
        <v>217</v>
      </c>
      <c r="BN915">
        <v>1949</v>
      </c>
      <c r="BO915" t="s">
        <v>102</v>
      </c>
      <c r="BP915">
        <v>3</v>
      </c>
      <c r="BQ915">
        <v>871</v>
      </c>
      <c r="BR915" t="s">
        <v>98</v>
      </c>
      <c r="BS915" t="s">
        <v>98</v>
      </c>
      <c r="BT915" t="s">
        <v>105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 t="s">
        <v>83</v>
      </c>
      <c r="CB915" t="s">
        <v>83</v>
      </c>
      <c r="CC915" t="s">
        <v>83</v>
      </c>
      <c r="CD915">
        <v>0</v>
      </c>
      <c r="CE915">
        <v>8</v>
      </c>
      <c r="CF915">
        <v>2007</v>
      </c>
      <c r="CG915" t="str">
        <f t="shared" si="104"/>
        <v>8/2007</v>
      </c>
      <c r="CH915" t="s">
        <v>110</v>
      </c>
      <c r="CI915" t="s">
        <v>111</v>
      </c>
      <c r="CJ915" s="1">
        <v>145000</v>
      </c>
    </row>
    <row r="916" spans="1:88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 t="str">
        <f t="shared" si="100"/>
        <v>2000's</v>
      </c>
      <c r="V916">
        <v>2009</v>
      </c>
      <c r="W916">
        <f t="shared" si="98"/>
        <v>0</v>
      </c>
      <c r="X916" t="str">
        <f t="shared" si="99"/>
        <v>N</v>
      </c>
      <c r="Y916" t="str">
        <f t="shared" si="101"/>
        <v>Y</v>
      </c>
      <c r="Z916" t="str">
        <f t="shared" si="102"/>
        <v>Y</v>
      </c>
      <c r="AA916" t="str">
        <f t="shared" si="103"/>
        <v>Y</v>
      </c>
      <c r="AB916" t="s">
        <v>93</v>
      </c>
      <c r="AC916" t="s">
        <v>94</v>
      </c>
      <c r="AD916" t="s">
        <v>95</v>
      </c>
      <c r="AE916" t="s">
        <v>95</v>
      </c>
      <c r="AF916" t="s">
        <v>137</v>
      </c>
      <c r="AG916">
        <v>76</v>
      </c>
      <c r="AH916" t="s">
        <v>97</v>
      </c>
      <c r="AI916" t="s">
        <v>98</v>
      </c>
      <c r="AJ916" t="s">
        <v>99</v>
      </c>
      <c r="AK916" t="s">
        <v>97</v>
      </c>
      <c r="AL916" t="s">
        <v>98</v>
      </c>
      <c r="AM916" t="s">
        <v>130</v>
      </c>
      <c r="AN916" t="s">
        <v>101</v>
      </c>
      <c r="AO916">
        <v>294</v>
      </c>
      <c r="AP916" t="s">
        <v>102</v>
      </c>
      <c r="AQ916">
        <v>0</v>
      </c>
      <c r="AR916">
        <v>318</v>
      </c>
      <c r="AS916">
        <v>612</v>
      </c>
      <c r="AT916" t="s">
        <v>103</v>
      </c>
      <c r="AU916" t="s">
        <v>104</v>
      </c>
      <c r="AV916" t="s">
        <v>105</v>
      </c>
      <c r="AW916" t="s">
        <v>106</v>
      </c>
      <c r="AX916">
        <v>612</v>
      </c>
      <c r="AY916">
        <v>612</v>
      </c>
      <c r="AZ916">
        <v>0</v>
      </c>
      <c r="BA916">
        <v>1224</v>
      </c>
      <c r="BB916">
        <v>0</v>
      </c>
      <c r="BC916">
        <v>0</v>
      </c>
      <c r="BD916">
        <v>2</v>
      </c>
      <c r="BE916">
        <v>1</v>
      </c>
      <c r="BF916">
        <v>2</v>
      </c>
      <c r="BG916">
        <v>1</v>
      </c>
      <c r="BH916" t="s">
        <v>97</v>
      </c>
      <c r="BI916">
        <v>4</v>
      </c>
      <c r="BJ916" t="s">
        <v>107</v>
      </c>
      <c r="BK916">
        <v>0</v>
      </c>
      <c r="BL916" t="s">
        <v>83</v>
      </c>
      <c r="BM916" t="s">
        <v>127</v>
      </c>
      <c r="BN916">
        <v>2009</v>
      </c>
      <c r="BO916" t="s">
        <v>109</v>
      </c>
      <c r="BP916">
        <v>2</v>
      </c>
      <c r="BQ916">
        <v>528</v>
      </c>
      <c r="BR916" t="s">
        <v>98</v>
      </c>
      <c r="BS916" t="s">
        <v>98</v>
      </c>
      <c r="BT916" t="s">
        <v>105</v>
      </c>
      <c r="BU916">
        <v>0</v>
      </c>
      <c r="BV916">
        <v>234</v>
      </c>
      <c r="BW916">
        <v>0</v>
      </c>
      <c r="BX916">
        <v>0</v>
      </c>
      <c r="BY916">
        <v>0</v>
      </c>
      <c r="BZ916">
        <v>0</v>
      </c>
      <c r="CA916" t="s">
        <v>83</v>
      </c>
      <c r="CB916" t="s">
        <v>83</v>
      </c>
      <c r="CC916" t="s">
        <v>83</v>
      </c>
      <c r="CD916">
        <v>0</v>
      </c>
      <c r="CE916">
        <v>6</v>
      </c>
      <c r="CF916">
        <v>2009</v>
      </c>
      <c r="CG916" t="str">
        <f t="shared" si="104"/>
        <v>6/2009</v>
      </c>
      <c r="CH916" t="s">
        <v>158</v>
      </c>
      <c r="CI916" t="s">
        <v>159</v>
      </c>
      <c r="CJ916" s="1">
        <v>173733</v>
      </c>
    </row>
    <row r="917" spans="1:88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 t="str">
        <f t="shared" si="100"/>
        <v>70's</v>
      </c>
      <c r="V917">
        <v>1970</v>
      </c>
      <c r="W917">
        <f t="shared" si="98"/>
        <v>0</v>
      </c>
      <c r="X917" t="str">
        <f t="shared" si="99"/>
        <v>N</v>
      </c>
      <c r="Y917" t="str">
        <f t="shared" si="101"/>
        <v>N</v>
      </c>
      <c r="Z917" t="str">
        <f t="shared" si="102"/>
        <v>N</v>
      </c>
      <c r="AA917" t="str">
        <f t="shared" si="103"/>
        <v>N</v>
      </c>
      <c r="AB917" t="s">
        <v>93</v>
      </c>
      <c r="AC917" t="s">
        <v>94</v>
      </c>
      <c r="AD917" t="s">
        <v>180</v>
      </c>
      <c r="AE917" t="s">
        <v>181</v>
      </c>
      <c r="AF917" t="s">
        <v>96</v>
      </c>
      <c r="AG917">
        <v>80</v>
      </c>
      <c r="AH917" t="s">
        <v>98</v>
      </c>
      <c r="AI917" t="s">
        <v>98</v>
      </c>
      <c r="AJ917" t="s">
        <v>118</v>
      </c>
      <c r="AK917" t="s">
        <v>98</v>
      </c>
      <c r="AL917" t="s">
        <v>98</v>
      </c>
      <c r="AM917" t="s">
        <v>100</v>
      </c>
      <c r="AN917" t="s">
        <v>102</v>
      </c>
      <c r="AO917">
        <v>0</v>
      </c>
      <c r="AP917" t="s">
        <v>102</v>
      </c>
      <c r="AQ917">
        <v>0</v>
      </c>
      <c r="AR917">
        <v>546</v>
      </c>
      <c r="AS917">
        <v>546</v>
      </c>
      <c r="AT917" t="s">
        <v>103</v>
      </c>
      <c r="AU917" t="s">
        <v>147</v>
      </c>
      <c r="AV917" t="s">
        <v>105</v>
      </c>
      <c r="AW917" t="s">
        <v>106</v>
      </c>
      <c r="AX917">
        <v>546</v>
      </c>
      <c r="AY917">
        <v>546</v>
      </c>
      <c r="AZ917">
        <v>0</v>
      </c>
      <c r="BA917">
        <v>1092</v>
      </c>
      <c r="BB917">
        <v>0</v>
      </c>
      <c r="BC917">
        <v>0</v>
      </c>
      <c r="BD917">
        <v>1</v>
      </c>
      <c r="BE917">
        <v>1</v>
      </c>
      <c r="BF917">
        <v>3</v>
      </c>
      <c r="BG917">
        <v>1</v>
      </c>
      <c r="BH917" t="s">
        <v>98</v>
      </c>
      <c r="BI917">
        <v>6</v>
      </c>
      <c r="BJ917" t="s">
        <v>107</v>
      </c>
      <c r="BK917">
        <v>0</v>
      </c>
      <c r="BL917" t="s">
        <v>83</v>
      </c>
      <c r="BM917" t="s">
        <v>108</v>
      </c>
      <c r="BN917">
        <v>1970</v>
      </c>
      <c r="BO917" t="s">
        <v>102</v>
      </c>
      <c r="BP917">
        <v>1</v>
      </c>
      <c r="BQ917">
        <v>286</v>
      </c>
      <c r="BR917" t="s">
        <v>98</v>
      </c>
      <c r="BS917" t="s">
        <v>98</v>
      </c>
      <c r="BT917" t="s">
        <v>105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 t="s">
        <v>83</v>
      </c>
      <c r="CB917" t="s">
        <v>83</v>
      </c>
      <c r="CC917" t="s">
        <v>83</v>
      </c>
      <c r="CD917">
        <v>0</v>
      </c>
      <c r="CE917">
        <v>1</v>
      </c>
      <c r="CF917">
        <v>2007</v>
      </c>
      <c r="CG917" t="str">
        <f t="shared" si="104"/>
        <v>1/2007</v>
      </c>
      <c r="CH917" t="s">
        <v>110</v>
      </c>
      <c r="CI917" t="s">
        <v>111</v>
      </c>
      <c r="CJ917" s="1">
        <v>75000</v>
      </c>
    </row>
    <row r="918" spans="1:88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 t="str">
        <f t="shared" si="100"/>
        <v>40's</v>
      </c>
      <c r="V918">
        <v>1950</v>
      </c>
      <c r="W918">
        <f t="shared" si="98"/>
        <v>1</v>
      </c>
      <c r="X918" t="str">
        <f t="shared" si="99"/>
        <v>Y</v>
      </c>
      <c r="Y918" t="str">
        <f t="shared" si="101"/>
        <v>N</v>
      </c>
      <c r="Z918" t="str">
        <f t="shared" si="102"/>
        <v>N</v>
      </c>
      <c r="AA918" t="str">
        <f t="shared" si="103"/>
        <v>N</v>
      </c>
      <c r="AB918" t="s">
        <v>93</v>
      </c>
      <c r="AC918" t="s">
        <v>94</v>
      </c>
      <c r="AD918" t="s">
        <v>186</v>
      </c>
      <c r="AE918" t="s">
        <v>186</v>
      </c>
      <c r="AF918" t="s">
        <v>117</v>
      </c>
      <c r="AG918">
        <v>0</v>
      </c>
      <c r="AH918" t="s">
        <v>98</v>
      </c>
      <c r="AI918" t="s">
        <v>98</v>
      </c>
      <c r="AJ918" t="s">
        <v>118</v>
      </c>
      <c r="AK918" t="s">
        <v>98</v>
      </c>
      <c r="AL918" t="s">
        <v>98</v>
      </c>
      <c r="AM918" t="s">
        <v>130</v>
      </c>
      <c r="AN918" t="s">
        <v>141</v>
      </c>
      <c r="AO918">
        <v>50</v>
      </c>
      <c r="AP918" t="s">
        <v>102</v>
      </c>
      <c r="AQ918">
        <v>0</v>
      </c>
      <c r="AR918">
        <v>430</v>
      </c>
      <c r="AS918">
        <v>480</v>
      </c>
      <c r="AT918" t="s">
        <v>103</v>
      </c>
      <c r="AU918" t="s">
        <v>98</v>
      </c>
      <c r="AV918" t="s">
        <v>177</v>
      </c>
      <c r="AW918" t="s">
        <v>164</v>
      </c>
      <c r="AX918">
        <v>480</v>
      </c>
      <c r="AY918">
        <v>0</v>
      </c>
      <c r="AZ918">
        <v>0</v>
      </c>
      <c r="BA918">
        <v>480</v>
      </c>
      <c r="BB918">
        <v>1</v>
      </c>
      <c r="BC918">
        <v>0</v>
      </c>
      <c r="BD918">
        <v>0</v>
      </c>
      <c r="BE918">
        <v>0</v>
      </c>
      <c r="BF918">
        <v>1</v>
      </c>
      <c r="BG918">
        <v>1</v>
      </c>
      <c r="BH918" t="s">
        <v>98</v>
      </c>
      <c r="BI918">
        <v>4</v>
      </c>
      <c r="BJ918" t="s">
        <v>107</v>
      </c>
      <c r="BK918">
        <v>0</v>
      </c>
      <c r="BL918" t="s">
        <v>83</v>
      </c>
      <c r="BM918" t="s">
        <v>127</v>
      </c>
      <c r="BN918">
        <v>1958</v>
      </c>
      <c r="BO918" t="s">
        <v>102</v>
      </c>
      <c r="BP918">
        <v>1</v>
      </c>
      <c r="BQ918">
        <v>308</v>
      </c>
      <c r="BR918" t="s">
        <v>98</v>
      </c>
      <c r="BS918" t="s">
        <v>98</v>
      </c>
      <c r="BT918" t="s">
        <v>105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 t="s">
        <v>83</v>
      </c>
      <c r="CB918" t="s">
        <v>83</v>
      </c>
      <c r="CC918" t="s">
        <v>83</v>
      </c>
      <c r="CD918">
        <v>0</v>
      </c>
      <c r="CE918">
        <v>10</v>
      </c>
      <c r="CF918">
        <v>2006</v>
      </c>
      <c r="CG918" t="str">
        <f t="shared" si="104"/>
        <v>10/2006</v>
      </c>
      <c r="CH918" t="s">
        <v>110</v>
      </c>
      <c r="CI918" t="s">
        <v>128</v>
      </c>
      <c r="CJ918" s="1">
        <v>35311</v>
      </c>
    </row>
    <row r="919" spans="1:88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 t="str">
        <f t="shared" si="100"/>
        <v>50's</v>
      </c>
      <c r="V919">
        <v>1956</v>
      </c>
      <c r="W919">
        <f t="shared" si="98"/>
        <v>0</v>
      </c>
      <c r="X919" t="str">
        <f t="shared" si="99"/>
        <v>N</v>
      </c>
      <c r="Y919" t="str">
        <f t="shared" si="101"/>
        <v>N</v>
      </c>
      <c r="Z919" t="str">
        <f t="shared" si="102"/>
        <v>N</v>
      </c>
      <c r="AA919" t="str">
        <f t="shared" si="103"/>
        <v>N</v>
      </c>
      <c r="AB919" t="s">
        <v>93</v>
      </c>
      <c r="AC919" t="s">
        <v>94</v>
      </c>
      <c r="AD919" t="s">
        <v>95</v>
      </c>
      <c r="AE919" t="s">
        <v>95</v>
      </c>
      <c r="AF919" t="s">
        <v>117</v>
      </c>
      <c r="AG919">
        <v>0</v>
      </c>
      <c r="AH919" t="s">
        <v>98</v>
      </c>
      <c r="AI919" t="s">
        <v>98</v>
      </c>
      <c r="AJ919" t="s">
        <v>118</v>
      </c>
      <c r="AK919" t="s">
        <v>98</v>
      </c>
      <c r="AL919" t="s">
        <v>98</v>
      </c>
      <c r="AM919" t="s">
        <v>100</v>
      </c>
      <c r="AN919" t="s">
        <v>119</v>
      </c>
      <c r="AO919">
        <v>1059</v>
      </c>
      <c r="AP919" t="s">
        <v>102</v>
      </c>
      <c r="AQ919">
        <v>0</v>
      </c>
      <c r="AR919">
        <v>75</v>
      </c>
      <c r="AS919">
        <v>1134</v>
      </c>
      <c r="AT919" t="s">
        <v>103</v>
      </c>
      <c r="AU919" t="s">
        <v>104</v>
      </c>
      <c r="AV919" t="s">
        <v>105</v>
      </c>
      <c r="AW919" t="s">
        <v>164</v>
      </c>
      <c r="AX919">
        <v>1229</v>
      </c>
      <c r="AY919">
        <v>0</v>
      </c>
      <c r="AZ919">
        <v>0</v>
      </c>
      <c r="BA919">
        <v>1229</v>
      </c>
      <c r="BB919">
        <v>0</v>
      </c>
      <c r="BC919">
        <v>0</v>
      </c>
      <c r="BD919">
        <v>1</v>
      </c>
      <c r="BE919">
        <v>0</v>
      </c>
      <c r="BF919">
        <v>3</v>
      </c>
      <c r="BG919">
        <v>1</v>
      </c>
      <c r="BH919" t="s">
        <v>98</v>
      </c>
      <c r="BI919">
        <v>6</v>
      </c>
      <c r="BJ919" t="s">
        <v>107</v>
      </c>
      <c r="BK919">
        <v>0</v>
      </c>
      <c r="BL919" t="s">
        <v>83</v>
      </c>
      <c r="BM919" t="s">
        <v>108</v>
      </c>
      <c r="BN919">
        <v>1956</v>
      </c>
      <c r="BO919" t="s">
        <v>109</v>
      </c>
      <c r="BP919">
        <v>1</v>
      </c>
      <c r="BQ919">
        <v>284</v>
      </c>
      <c r="BR919" t="s">
        <v>98</v>
      </c>
      <c r="BS919" t="s">
        <v>98</v>
      </c>
      <c r="BT919" t="s">
        <v>105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 t="s">
        <v>83</v>
      </c>
      <c r="CB919" t="s">
        <v>83</v>
      </c>
      <c r="CC919" t="s">
        <v>83</v>
      </c>
      <c r="CD919">
        <v>0</v>
      </c>
      <c r="CE919">
        <v>4</v>
      </c>
      <c r="CF919">
        <v>2009</v>
      </c>
      <c r="CG919" t="str">
        <f t="shared" si="104"/>
        <v>4/2009</v>
      </c>
      <c r="CH919" t="s">
        <v>110</v>
      </c>
      <c r="CI919" t="s">
        <v>111</v>
      </c>
      <c r="CJ919" s="1">
        <v>135000</v>
      </c>
    </row>
    <row r="920" spans="1:88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 t="str">
        <f t="shared" si="100"/>
        <v>90's</v>
      </c>
      <c r="V920">
        <v>1991</v>
      </c>
      <c r="W920">
        <f t="shared" si="98"/>
        <v>0</v>
      </c>
      <c r="X920" t="str">
        <f t="shared" si="99"/>
        <v>N</v>
      </c>
      <c r="Y920" t="str">
        <f t="shared" si="101"/>
        <v>N</v>
      </c>
      <c r="Z920" t="str">
        <f t="shared" si="102"/>
        <v>N</v>
      </c>
      <c r="AA920" t="str">
        <f t="shared" si="103"/>
        <v>N</v>
      </c>
      <c r="AB920" t="s">
        <v>93</v>
      </c>
      <c r="AC920" t="s">
        <v>94</v>
      </c>
      <c r="AD920" t="s">
        <v>140</v>
      </c>
      <c r="AE920" t="s">
        <v>140</v>
      </c>
      <c r="AF920" t="s">
        <v>117</v>
      </c>
      <c r="AG920">
        <v>0</v>
      </c>
      <c r="AH920" t="s">
        <v>97</v>
      </c>
      <c r="AI920" t="s">
        <v>98</v>
      </c>
      <c r="AJ920" t="s">
        <v>99</v>
      </c>
      <c r="AK920" t="s">
        <v>104</v>
      </c>
      <c r="AL920" t="s">
        <v>98</v>
      </c>
      <c r="AM920" t="s">
        <v>121</v>
      </c>
      <c r="AN920" t="s">
        <v>141</v>
      </c>
      <c r="AO920">
        <v>48</v>
      </c>
      <c r="AP920" t="s">
        <v>101</v>
      </c>
      <c r="AQ920">
        <v>634</v>
      </c>
      <c r="AR920">
        <v>422</v>
      </c>
      <c r="AS920">
        <v>1104</v>
      </c>
      <c r="AT920" t="s">
        <v>103</v>
      </c>
      <c r="AU920" t="s">
        <v>104</v>
      </c>
      <c r="AV920" t="s">
        <v>105</v>
      </c>
      <c r="AW920" t="s">
        <v>106</v>
      </c>
      <c r="AX920">
        <v>912</v>
      </c>
      <c r="AY920">
        <v>1215</v>
      </c>
      <c r="AZ920">
        <v>0</v>
      </c>
      <c r="BA920">
        <v>2127</v>
      </c>
      <c r="BB920">
        <v>1</v>
      </c>
      <c r="BC920">
        <v>0</v>
      </c>
      <c r="BD920">
        <v>2</v>
      </c>
      <c r="BE920">
        <v>1</v>
      </c>
      <c r="BF920">
        <v>4</v>
      </c>
      <c r="BG920">
        <v>1</v>
      </c>
      <c r="BH920" t="s">
        <v>97</v>
      </c>
      <c r="BI920">
        <v>8</v>
      </c>
      <c r="BJ920" t="s">
        <v>107</v>
      </c>
      <c r="BK920">
        <v>1</v>
      </c>
      <c r="BL920" t="s">
        <v>98</v>
      </c>
      <c r="BM920" t="s">
        <v>108</v>
      </c>
      <c r="BN920">
        <v>1991</v>
      </c>
      <c r="BO920" t="s">
        <v>109</v>
      </c>
      <c r="BP920">
        <v>3</v>
      </c>
      <c r="BQ920">
        <v>833</v>
      </c>
      <c r="BR920" t="s">
        <v>98</v>
      </c>
      <c r="BS920" t="s">
        <v>98</v>
      </c>
      <c r="BT920" t="s">
        <v>105</v>
      </c>
      <c r="BU920">
        <v>72</v>
      </c>
      <c r="BV920">
        <v>192</v>
      </c>
      <c r="BW920">
        <v>224</v>
      </c>
      <c r="BX920">
        <v>0</v>
      </c>
      <c r="BY920">
        <v>0</v>
      </c>
      <c r="BZ920">
        <v>0</v>
      </c>
      <c r="CA920" t="s">
        <v>83</v>
      </c>
      <c r="CB920" t="s">
        <v>165</v>
      </c>
      <c r="CC920" t="s">
        <v>83</v>
      </c>
      <c r="CD920">
        <v>0</v>
      </c>
      <c r="CE920">
        <v>11</v>
      </c>
      <c r="CF920">
        <v>2007</v>
      </c>
      <c r="CG920" t="str">
        <f t="shared" si="104"/>
        <v>11/2007</v>
      </c>
      <c r="CH920" t="s">
        <v>110</v>
      </c>
      <c r="CI920" t="s">
        <v>111</v>
      </c>
      <c r="CJ920" s="1">
        <v>238000</v>
      </c>
    </row>
    <row r="921" spans="1:88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 t="str">
        <f t="shared" si="100"/>
        <v>50's</v>
      </c>
      <c r="V921">
        <v>2002</v>
      </c>
      <c r="W921">
        <f t="shared" si="98"/>
        <v>44</v>
      </c>
      <c r="X921" t="str">
        <f t="shared" si="99"/>
        <v>Y</v>
      </c>
      <c r="Y921" t="str">
        <f t="shared" si="101"/>
        <v>N</v>
      </c>
      <c r="Z921" t="str">
        <f t="shared" si="102"/>
        <v>Y</v>
      </c>
      <c r="AA921" t="str">
        <f t="shared" si="103"/>
        <v>Y</v>
      </c>
      <c r="AB921" t="s">
        <v>152</v>
      </c>
      <c r="AC921" t="s">
        <v>94</v>
      </c>
      <c r="AD921" t="s">
        <v>116</v>
      </c>
      <c r="AE921" t="s">
        <v>116</v>
      </c>
      <c r="AF921" t="s">
        <v>117</v>
      </c>
      <c r="AG921">
        <v>0</v>
      </c>
      <c r="AH921" t="s">
        <v>104</v>
      </c>
      <c r="AI921" t="s">
        <v>98</v>
      </c>
      <c r="AJ921" t="s">
        <v>118</v>
      </c>
      <c r="AK921" t="s">
        <v>97</v>
      </c>
      <c r="AL921" t="s">
        <v>98</v>
      </c>
      <c r="AM921" t="s">
        <v>100</v>
      </c>
      <c r="AN921" t="s">
        <v>119</v>
      </c>
      <c r="AO921">
        <v>528</v>
      </c>
      <c r="AP921" t="s">
        <v>141</v>
      </c>
      <c r="AQ921">
        <v>411</v>
      </c>
      <c r="AR921">
        <v>245</v>
      </c>
      <c r="AS921">
        <v>1184</v>
      </c>
      <c r="AT921" t="s">
        <v>103</v>
      </c>
      <c r="AU921" t="s">
        <v>104</v>
      </c>
      <c r="AV921" t="s">
        <v>105</v>
      </c>
      <c r="AW921" t="s">
        <v>106</v>
      </c>
      <c r="AX921">
        <v>1414</v>
      </c>
      <c r="AY921">
        <v>0</v>
      </c>
      <c r="AZ921">
        <v>0</v>
      </c>
      <c r="BA921">
        <v>1414</v>
      </c>
      <c r="BB921">
        <v>1</v>
      </c>
      <c r="BC921">
        <v>0</v>
      </c>
      <c r="BD921">
        <v>1</v>
      </c>
      <c r="BE921">
        <v>0</v>
      </c>
      <c r="BF921">
        <v>3</v>
      </c>
      <c r="BG921">
        <v>1</v>
      </c>
      <c r="BH921" t="s">
        <v>98</v>
      </c>
      <c r="BI921">
        <v>6</v>
      </c>
      <c r="BJ921" t="s">
        <v>146</v>
      </c>
      <c r="BK921">
        <v>1</v>
      </c>
      <c r="BL921" t="s">
        <v>98</v>
      </c>
      <c r="BM921" t="s">
        <v>108</v>
      </c>
      <c r="BN921">
        <v>1990</v>
      </c>
      <c r="BO921" t="s">
        <v>102</v>
      </c>
      <c r="BP921">
        <v>2</v>
      </c>
      <c r="BQ921">
        <v>601</v>
      </c>
      <c r="BR921" t="s">
        <v>98</v>
      </c>
      <c r="BS921" t="s">
        <v>98</v>
      </c>
      <c r="BT921" t="s">
        <v>105</v>
      </c>
      <c r="BU921">
        <v>0</v>
      </c>
      <c r="BV921">
        <v>51</v>
      </c>
      <c r="BW921">
        <v>0</v>
      </c>
      <c r="BX921">
        <v>0</v>
      </c>
      <c r="BY921">
        <v>190</v>
      </c>
      <c r="BZ921">
        <v>0</v>
      </c>
      <c r="CA921" t="s">
        <v>83</v>
      </c>
      <c r="CB921" t="s">
        <v>83</v>
      </c>
      <c r="CC921" t="s">
        <v>83</v>
      </c>
      <c r="CD921">
        <v>0</v>
      </c>
      <c r="CE921">
        <v>5</v>
      </c>
      <c r="CF921">
        <v>2008</v>
      </c>
      <c r="CG921" t="str">
        <f t="shared" si="104"/>
        <v>5/2008</v>
      </c>
      <c r="CH921" t="s">
        <v>110</v>
      </c>
      <c r="CI921" t="s">
        <v>111</v>
      </c>
      <c r="CJ921" s="1">
        <v>176500</v>
      </c>
    </row>
    <row r="922" spans="1:88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 t="str">
        <f t="shared" si="100"/>
        <v>90's</v>
      </c>
      <c r="V922">
        <v>1994</v>
      </c>
      <c r="W922">
        <f t="shared" si="98"/>
        <v>0</v>
      </c>
      <c r="X922" t="str">
        <f t="shared" si="99"/>
        <v>N</v>
      </c>
      <c r="Y922" t="str">
        <f t="shared" si="101"/>
        <v>N</v>
      </c>
      <c r="Z922" t="str">
        <f t="shared" si="102"/>
        <v>N</v>
      </c>
      <c r="AA922" t="str">
        <f t="shared" si="103"/>
        <v>N</v>
      </c>
      <c r="AB922" t="s">
        <v>93</v>
      </c>
      <c r="AC922" t="s">
        <v>94</v>
      </c>
      <c r="AD922" t="s">
        <v>140</v>
      </c>
      <c r="AE922" t="s">
        <v>140</v>
      </c>
      <c r="AF922" t="s">
        <v>96</v>
      </c>
      <c r="AG922">
        <v>105</v>
      </c>
      <c r="AH922" t="s">
        <v>97</v>
      </c>
      <c r="AI922" t="s">
        <v>97</v>
      </c>
      <c r="AJ922" t="s">
        <v>99</v>
      </c>
      <c r="AK922" t="s">
        <v>97</v>
      </c>
      <c r="AL922" t="s">
        <v>97</v>
      </c>
      <c r="AM922" t="s">
        <v>100</v>
      </c>
      <c r="AN922" t="s">
        <v>101</v>
      </c>
      <c r="AO922">
        <v>814</v>
      </c>
      <c r="AP922" t="s">
        <v>102</v>
      </c>
      <c r="AQ922">
        <v>0</v>
      </c>
      <c r="AR922">
        <v>114</v>
      </c>
      <c r="AS922">
        <v>928</v>
      </c>
      <c r="AT922" t="s">
        <v>103</v>
      </c>
      <c r="AU922" t="s">
        <v>104</v>
      </c>
      <c r="AV922" t="s">
        <v>105</v>
      </c>
      <c r="AW922" t="s">
        <v>106</v>
      </c>
      <c r="AX922">
        <v>936</v>
      </c>
      <c r="AY922">
        <v>785</v>
      </c>
      <c r="AZ922">
        <v>0</v>
      </c>
      <c r="BA922">
        <v>1721</v>
      </c>
      <c r="BB922">
        <v>0</v>
      </c>
      <c r="BC922">
        <v>1</v>
      </c>
      <c r="BD922">
        <v>2</v>
      </c>
      <c r="BE922">
        <v>1</v>
      </c>
      <c r="BF922">
        <v>3</v>
      </c>
      <c r="BG922">
        <v>1</v>
      </c>
      <c r="BH922" t="s">
        <v>97</v>
      </c>
      <c r="BI922">
        <v>7</v>
      </c>
      <c r="BJ922" t="s">
        <v>107</v>
      </c>
      <c r="BK922">
        <v>0</v>
      </c>
      <c r="BL922" t="s">
        <v>83</v>
      </c>
      <c r="BM922" t="s">
        <v>108</v>
      </c>
      <c r="BN922">
        <v>1994</v>
      </c>
      <c r="BO922" t="s">
        <v>109</v>
      </c>
      <c r="BP922">
        <v>2</v>
      </c>
      <c r="BQ922">
        <v>471</v>
      </c>
      <c r="BR922" t="s">
        <v>98</v>
      </c>
      <c r="BS922" t="s">
        <v>98</v>
      </c>
      <c r="BT922" t="s">
        <v>105</v>
      </c>
      <c r="BU922">
        <v>300</v>
      </c>
      <c r="BV922">
        <v>87</v>
      </c>
      <c r="BW922">
        <v>0</v>
      </c>
      <c r="BX922">
        <v>0</v>
      </c>
      <c r="BY922">
        <v>0</v>
      </c>
      <c r="BZ922">
        <v>0</v>
      </c>
      <c r="CA922" t="s">
        <v>83</v>
      </c>
      <c r="CB922" t="s">
        <v>83</v>
      </c>
      <c r="CC922" t="s">
        <v>83</v>
      </c>
      <c r="CD922">
        <v>0</v>
      </c>
      <c r="CE922">
        <v>7</v>
      </c>
      <c r="CF922">
        <v>2007</v>
      </c>
      <c r="CG922" t="str">
        <f t="shared" si="104"/>
        <v>7/2007</v>
      </c>
      <c r="CH922" t="s">
        <v>110</v>
      </c>
      <c r="CI922" t="s">
        <v>111</v>
      </c>
      <c r="CJ922" s="1">
        <v>201000</v>
      </c>
    </row>
    <row r="923" spans="1:88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 t="str">
        <f t="shared" si="100"/>
        <v>1900's</v>
      </c>
      <c r="V923">
        <v>2003</v>
      </c>
      <c r="W923">
        <f t="shared" si="98"/>
        <v>103</v>
      </c>
      <c r="X923" t="str">
        <f t="shared" si="99"/>
        <v>Y</v>
      </c>
      <c r="Y923" t="str">
        <f t="shared" si="101"/>
        <v>N</v>
      </c>
      <c r="Z923" t="str">
        <f t="shared" si="102"/>
        <v>Y</v>
      </c>
      <c r="AA923" t="str">
        <f t="shared" si="103"/>
        <v>Y</v>
      </c>
      <c r="AB923" t="s">
        <v>93</v>
      </c>
      <c r="AC923" t="s">
        <v>94</v>
      </c>
      <c r="AD923" t="s">
        <v>116</v>
      </c>
      <c r="AE923" t="s">
        <v>116</v>
      </c>
      <c r="AF923" t="s">
        <v>117</v>
      </c>
      <c r="AG923">
        <v>0</v>
      </c>
      <c r="AH923" t="s">
        <v>98</v>
      </c>
      <c r="AI923" t="s">
        <v>98</v>
      </c>
      <c r="AJ923" t="s">
        <v>118</v>
      </c>
      <c r="AK923" t="s">
        <v>98</v>
      </c>
      <c r="AL923" t="s">
        <v>98</v>
      </c>
      <c r="AM923" t="s">
        <v>100</v>
      </c>
      <c r="AN923" t="s">
        <v>119</v>
      </c>
      <c r="AO923">
        <v>1084</v>
      </c>
      <c r="AP923" t="s">
        <v>102</v>
      </c>
      <c r="AQ923">
        <v>0</v>
      </c>
      <c r="AR923">
        <v>188</v>
      </c>
      <c r="AS923">
        <v>1272</v>
      </c>
      <c r="AT923" t="s">
        <v>103</v>
      </c>
      <c r="AU923" t="s">
        <v>97</v>
      </c>
      <c r="AV923" t="s">
        <v>105</v>
      </c>
      <c r="AW923" t="s">
        <v>106</v>
      </c>
      <c r="AX923">
        <v>1272</v>
      </c>
      <c r="AY923">
        <v>928</v>
      </c>
      <c r="AZ923">
        <v>0</v>
      </c>
      <c r="BA923">
        <v>2200</v>
      </c>
      <c r="BB923">
        <v>2</v>
      </c>
      <c r="BC923">
        <v>0</v>
      </c>
      <c r="BD923">
        <v>2</v>
      </c>
      <c r="BE923">
        <v>2</v>
      </c>
      <c r="BF923">
        <v>4</v>
      </c>
      <c r="BG923">
        <v>2</v>
      </c>
      <c r="BH923" t="s">
        <v>98</v>
      </c>
      <c r="BI923">
        <v>9</v>
      </c>
      <c r="BJ923" t="s">
        <v>107</v>
      </c>
      <c r="BK923">
        <v>0</v>
      </c>
      <c r="BL923" t="s">
        <v>83</v>
      </c>
      <c r="BM923" t="s">
        <v>83</v>
      </c>
      <c r="BN923" t="s">
        <v>83</v>
      </c>
      <c r="BO923" t="s">
        <v>83</v>
      </c>
      <c r="BP923">
        <v>0</v>
      </c>
      <c r="BQ923">
        <v>0</v>
      </c>
      <c r="BR923" t="s">
        <v>83</v>
      </c>
      <c r="BS923" t="s">
        <v>83</v>
      </c>
      <c r="BT923" t="s">
        <v>177</v>
      </c>
      <c r="BU923">
        <v>0</v>
      </c>
      <c r="BV923">
        <v>70</v>
      </c>
      <c r="BW923">
        <v>0</v>
      </c>
      <c r="BX923">
        <v>0</v>
      </c>
      <c r="BY923">
        <v>0</v>
      </c>
      <c r="BZ923">
        <v>0</v>
      </c>
      <c r="CA923" t="s">
        <v>83</v>
      </c>
      <c r="CB923" t="s">
        <v>165</v>
      </c>
      <c r="CC923" t="s">
        <v>83</v>
      </c>
      <c r="CD923">
        <v>0</v>
      </c>
      <c r="CE923">
        <v>9</v>
      </c>
      <c r="CF923">
        <v>2008</v>
      </c>
      <c r="CG923" t="str">
        <f t="shared" si="104"/>
        <v>9/2008</v>
      </c>
      <c r="CH923" t="s">
        <v>110</v>
      </c>
      <c r="CI923" t="s">
        <v>111</v>
      </c>
      <c r="CJ923" s="1">
        <v>145900</v>
      </c>
    </row>
    <row r="924" spans="1:88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 t="str">
        <f t="shared" si="100"/>
        <v>2000's</v>
      </c>
      <c r="V924">
        <v>2006</v>
      </c>
      <c r="W924">
        <f t="shared" si="98"/>
        <v>1</v>
      </c>
      <c r="X924" t="str">
        <f t="shared" si="99"/>
        <v>Y</v>
      </c>
      <c r="Y924" t="str">
        <f t="shared" si="101"/>
        <v>Y</v>
      </c>
      <c r="Z924" t="str">
        <f t="shared" si="102"/>
        <v>Y</v>
      </c>
      <c r="AA924" t="str">
        <f t="shared" si="103"/>
        <v>Y</v>
      </c>
      <c r="AB924" t="s">
        <v>93</v>
      </c>
      <c r="AC924" t="s">
        <v>94</v>
      </c>
      <c r="AD924" t="s">
        <v>95</v>
      </c>
      <c r="AE924" t="s">
        <v>95</v>
      </c>
      <c r="AF924" t="s">
        <v>117</v>
      </c>
      <c r="AG924">
        <v>0</v>
      </c>
      <c r="AH924" t="s">
        <v>97</v>
      </c>
      <c r="AI924" t="s">
        <v>98</v>
      </c>
      <c r="AJ924" t="s">
        <v>99</v>
      </c>
      <c r="AK924" t="s">
        <v>97</v>
      </c>
      <c r="AL924" t="s">
        <v>98</v>
      </c>
      <c r="AM924" t="s">
        <v>100</v>
      </c>
      <c r="AN924" t="s">
        <v>101</v>
      </c>
      <c r="AO924">
        <v>28</v>
      </c>
      <c r="AP924" t="s">
        <v>102</v>
      </c>
      <c r="AQ924">
        <v>0</v>
      </c>
      <c r="AR924">
        <v>1288</v>
      </c>
      <c r="AS924">
        <v>1316</v>
      </c>
      <c r="AT924" t="s">
        <v>103</v>
      </c>
      <c r="AU924" t="s">
        <v>104</v>
      </c>
      <c r="AV924" t="s">
        <v>105</v>
      </c>
      <c r="AW924" t="s">
        <v>106</v>
      </c>
      <c r="AX924">
        <v>1316</v>
      </c>
      <c r="AY924">
        <v>0</v>
      </c>
      <c r="AZ924">
        <v>0</v>
      </c>
      <c r="BA924">
        <v>1316</v>
      </c>
      <c r="BB924">
        <v>0</v>
      </c>
      <c r="BC924">
        <v>0</v>
      </c>
      <c r="BD924">
        <v>2</v>
      </c>
      <c r="BE924">
        <v>0</v>
      </c>
      <c r="BF924">
        <v>3</v>
      </c>
      <c r="BG924">
        <v>1</v>
      </c>
      <c r="BH924" t="s">
        <v>97</v>
      </c>
      <c r="BI924">
        <v>6</v>
      </c>
      <c r="BJ924" t="s">
        <v>107</v>
      </c>
      <c r="BK924">
        <v>1</v>
      </c>
      <c r="BL924" t="s">
        <v>97</v>
      </c>
      <c r="BM924" t="s">
        <v>108</v>
      </c>
      <c r="BN924">
        <v>2005</v>
      </c>
      <c r="BO924" t="s">
        <v>157</v>
      </c>
      <c r="BP924">
        <v>2</v>
      </c>
      <c r="BQ924">
        <v>397</v>
      </c>
      <c r="BR924" t="s">
        <v>98</v>
      </c>
      <c r="BS924" t="s">
        <v>98</v>
      </c>
      <c r="BT924" t="s">
        <v>105</v>
      </c>
      <c r="BU924">
        <v>100</v>
      </c>
      <c r="BV924">
        <v>0</v>
      </c>
      <c r="BW924">
        <v>0</v>
      </c>
      <c r="BX924">
        <v>23</v>
      </c>
      <c r="BY924">
        <v>0</v>
      </c>
      <c r="BZ924">
        <v>0</v>
      </c>
      <c r="CA924" t="s">
        <v>83</v>
      </c>
      <c r="CB924" t="s">
        <v>83</v>
      </c>
      <c r="CC924" t="s">
        <v>83</v>
      </c>
      <c r="CD924">
        <v>0</v>
      </c>
      <c r="CE924">
        <v>10</v>
      </c>
      <c r="CF924">
        <v>2006</v>
      </c>
      <c r="CG924" t="str">
        <f t="shared" si="104"/>
        <v>10/2006</v>
      </c>
      <c r="CH924" t="s">
        <v>158</v>
      </c>
      <c r="CI924" t="s">
        <v>159</v>
      </c>
      <c r="CJ924" s="1">
        <v>169990</v>
      </c>
    </row>
    <row r="925" spans="1:88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 t="str">
        <f t="shared" si="100"/>
        <v>90's</v>
      </c>
      <c r="V925">
        <v>1994</v>
      </c>
      <c r="W925">
        <f t="shared" si="98"/>
        <v>1</v>
      </c>
      <c r="X925" t="str">
        <f t="shared" si="99"/>
        <v>Y</v>
      </c>
      <c r="Y925" t="str">
        <f t="shared" si="101"/>
        <v>N</v>
      </c>
      <c r="Z925" t="str">
        <f t="shared" si="102"/>
        <v>N</v>
      </c>
      <c r="AA925" t="str">
        <f t="shared" si="103"/>
        <v>N</v>
      </c>
      <c r="AB925" t="s">
        <v>93</v>
      </c>
      <c r="AC925" t="s">
        <v>94</v>
      </c>
      <c r="AD925" t="s">
        <v>161</v>
      </c>
      <c r="AE925" t="s">
        <v>161</v>
      </c>
      <c r="AF925" t="s">
        <v>117</v>
      </c>
      <c r="AG925">
        <v>0</v>
      </c>
      <c r="AH925" t="s">
        <v>97</v>
      </c>
      <c r="AI925" t="s">
        <v>98</v>
      </c>
      <c r="AJ925" t="s">
        <v>99</v>
      </c>
      <c r="AK925" t="s">
        <v>97</v>
      </c>
      <c r="AL925" t="s">
        <v>98</v>
      </c>
      <c r="AM925" t="s">
        <v>100</v>
      </c>
      <c r="AN925" t="s">
        <v>172</v>
      </c>
      <c r="AO925">
        <v>165</v>
      </c>
      <c r="AP925" t="s">
        <v>101</v>
      </c>
      <c r="AQ925">
        <v>841</v>
      </c>
      <c r="AR925">
        <v>598</v>
      </c>
      <c r="AS925">
        <v>1604</v>
      </c>
      <c r="AT925" t="s">
        <v>103</v>
      </c>
      <c r="AU925" t="s">
        <v>104</v>
      </c>
      <c r="AV925" t="s">
        <v>105</v>
      </c>
      <c r="AW925" t="s">
        <v>106</v>
      </c>
      <c r="AX925">
        <v>1617</v>
      </c>
      <c r="AY925">
        <v>0</v>
      </c>
      <c r="AZ925">
        <v>0</v>
      </c>
      <c r="BA925">
        <v>1617</v>
      </c>
      <c r="BB925">
        <v>1</v>
      </c>
      <c r="BC925">
        <v>0</v>
      </c>
      <c r="BD925">
        <v>2</v>
      </c>
      <c r="BE925">
        <v>0</v>
      </c>
      <c r="BF925">
        <v>2</v>
      </c>
      <c r="BG925">
        <v>1</v>
      </c>
      <c r="BH925" t="s">
        <v>97</v>
      </c>
      <c r="BI925">
        <v>5</v>
      </c>
      <c r="BJ925" t="s">
        <v>107</v>
      </c>
      <c r="BK925">
        <v>1</v>
      </c>
      <c r="BL925" t="s">
        <v>147</v>
      </c>
      <c r="BM925" t="s">
        <v>108</v>
      </c>
      <c r="BN925">
        <v>1993</v>
      </c>
      <c r="BO925" t="s">
        <v>109</v>
      </c>
      <c r="BP925">
        <v>2</v>
      </c>
      <c r="BQ925">
        <v>533</v>
      </c>
      <c r="BR925" t="s">
        <v>98</v>
      </c>
      <c r="BS925" t="s">
        <v>98</v>
      </c>
      <c r="BT925" t="s">
        <v>105</v>
      </c>
      <c r="BU925">
        <v>0</v>
      </c>
      <c r="BV925">
        <v>69</v>
      </c>
      <c r="BW925">
        <v>0</v>
      </c>
      <c r="BX925">
        <v>0</v>
      </c>
      <c r="BY925">
        <v>0</v>
      </c>
      <c r="BZ925">
        <v>0</v>
      </c>
      <c r="CA925" t="s">
        <v>83</v>
      </c>
      <c r="CB925" t="s">
        <v>83</v>
      </c>
      <c r="CC925" t="s">
        <v>83</v>
      </c>
      <c r="CD925">
        <v>0</v>
      </c>
      <c r="CE925">
        <v>7</v>
      </c>
      <c r="CF925">
        <v>2008</v>
      </c>
      <c r="CG925" t="str">
        <f t="shared" si="104"/>
        <v>7/2008</v>
      </c>
      <c r="CH925" t="s">
        <v>110</v>
      </c>
      <c r="CI925" t="s">
        <v>111</v>
      </c>
      <c r="CJ925" s="1">
        <v>193000</v>
      </c>
    </row>
    <row r="926" spans="1:88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 t="str">
        <f t="shared" si="100"/>
        <v>80's</v>
      </c>
      <c r="V926">
        <v>1980</v>
      </c>
      <c r="W926">
        <f t="shared" si="98"/>
        <v>0</v>
      </c>
      <c r="X926" t="str">
        <f t="shared" si="99"/>
        <v>N</v>
      </c>
      <c r="Y926" t="str">
        <f t="shared" si="101"/>
        <v>N</v>
      </c>
      <c r="Z926" t="str">
        <f t="shared" si="102"/>
        <v>N</v>
      </c>
      <c r="AA926" t="str">
        <f t="shared" si="103"/>
        <v>N</v>
      </c>
      <c r="AB926" t="s">
        <v>93</v>
      </c>
      <c r="AC926" t="s">
        <v>94</v>
      </c>
      <c r="AD926" t="s">
        <v>161</v>
      </c>
      <c r="AE926" t="s">
        <v>161</v>
      </c>
      <c r="AF926" t="s">
        <v>96</v>
      </c>
      <c r="AG926">
        <v>157</v>
      </c>
      <c r="AH926" t="s">
        <v>98</v>
      </c>
      <c r="AI926" t="s">
        <v>97</v>
      </c>
      <c r="AJ926" t="s">
        <v>118</v>
      </c>
      <c r="AK926" t="s">
        <v>97</v>
      </c>
      <c r="AL926" t="s">
        <v>98</v>
      </c>
      <c r="AM926" t="s">
        <v>100</v>
      </c>
      <c r="AN926" t="s">
        <v>141</v>
      </c>
      <c r="AO926">
        <v>625</v>
      </c>
      <c r="AP926" t="s">
        <v>172</v>
      </c>
      <c r="AQ926">
        <v>1061</v>
      </c>
      <c r="AR926">
        <v>0</v>
      </c>
      <c r="AS926">
        <v>1686</v>
      </c>
      <c r="AT926" t="s">
        <v>103</v>
      </c>
      <c r="AU926" t="s">
        <v>98</v>
      </c>
      <c r="AV926" t="s">
        <v>105</v>
      </c>
      <c r="AW926" t="s">
        <v>106</v>
      </c>
      <c r="AX926">
        <v>1686</v>
      </c>
      <c r="AY926">
        <v>0</v>
      </c>
      <c r="AZ926">
        <v>0</v>
      </c>
      <c r="BA926">
        <v>1686</v>
      </c>
      <c r="BB926">
        <v>1</v>
      </c>
      <c r="BC926">
        <v>0</v>
      </c>
      <c r="BD926">
        <v>2</v>
      </c>
      <c r="BE926">
        <v>0</v>
      </c>
      <c r="BF926">
        <v>3</v>
      </c>
      <c r="BG926">
        <v>1</v>
      </c>
      <c r="BH926" t="s">
        <v>98</v>
      </c>
      <c r="BI926">
        <v>7</v>
      </c>
      <c r="BJ926" t="s">
        <v>107</v>
      </c>
      <c r="BK926">
        <v>1</v>
      </c>
      <c r="BL926" t="s">
        <v>98</v>
      </c>
      <c r="BM926" t="s">
        <v>108</v>
      </c>
      <c r="BN926">
        <v>1980</v>
      </c>
      <c r="BO926" t="s">
        <v>102</v>
      </c>
      <c r="BP926">
        <v>2</v>
      </c>
      <c r="BQ926">
        <v>612</v>
      </c>
      <c r="BR926" t="s">
        <v>98</v>
      </c>
      <c r="BS926" t="s">
        <v>98</v>
      </c>
      <c r="BT926" t="s">
        <v>105</v>
      </c>
      <c r="BU926">
        <v>384</v>
      </c>
      <c r="BV926">
        <v>131</v>
      </c>
      <c r="BW926">
        <v>0</v>
      </c>
      <c r="BX926">
        <v>0</v>
      </c>
      <c r="BY926">
        <v>0</v>
      </c>
      <c r="BZ926">
        <v>0</v>
      </c>
      <c r="CA926" t="s">
        <v>83</v>
      </c>
      <c r="CB926" t="s">
        <v>83</v>
      </c>
      <c r="CC926" t="s">
        <v>83</v>
      </c>
      <c r="CD926">
        <v>0</v>
      </c>
      <c r="CE926">
        <v>5</v>
      </c>
      <c r="CF926">
        <v>2006</v>
      </c>
      <c r="CG926" t="str">
        <f t="shared" si="104"/>
        <v>5/2006</v>
      </c>
      <c r="CH926" t="s">
        <v>110</v>
      </c>
      <c r="CI926" t="s">
        <v>111</v>
      </c>
      <c r="CJ926" s="1">
        <v>207500</v>
      </c>
    </row>
    <row r="927" spans="1:88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 t="str">
        <f t="shared" si="100"/>
        <v>70's</v>
      </c>
      <c r="V927">
        <v>1977</v>
      </c>
      <c r="W927">
        <f t="shared" si="98"/>
        <v>0</v>
      </c>
      <c r="X927" t="str">
        <f t="shared" si="99"/>
        <v>N</v>
      </c>
      <c r="Y927" t="str">
        <f t="shared" si="101"/>
        <v>N</v>
      </c>
      <c r="Z927" t="str">
        <f t="shared" si="102"/>
        <v>N</v>
      </c>
      <c r="AA927" t="str">
        <f t="shared" si="103"/>
        <v>N</v>
      </c>
      <c r="AB927" t="s">
        <v>93</v>
      </c>
      <c r="AC927" t="s">
        <v>94</v>
      </c>
      <c r="AD927" t="s">
        <v>95</v>
      </c>
      <c r="AE927" t="s">
        <v>95</v>
      </c>
      <c r="AF927" t="s">
        <v>117</v>
      </c>
      <c r="AG927">
        <v>0</v>
      </c>
      <c r="AH927" t="s">
        <v>98</v>
      </c>
      <c r="AI927" t="s">
        <v>98</v>
      </c>
      <c r="AJ927" t="s">
        <v>99</v>
      </c>
      <c r="AK927" t="s">
        <v>97</v>
      </c>
      <c r="AL927" t="s">
        <v>98</v>
      </c>
      <c r="AM927" t="s">
        <v>130</v>
      </c>
      <c r="AN927" t="s">
        <v>119</v>
      </c>
      <c r="AO927">
        <v>767</v>
      </c>
      <c r="AP927" t="s">
        <v>172</v>
      </c>
      <c r="AQ927">
        <v>93</v>
      </c>
      <c r="AR927">
        <v>266</v>
      </c>
      <c r="AS927">
        <v>1126</v>
      </c>
      <c r="AT927" t="s">
        <v>103</v>
      </c>
      <c r="AU927" t="s">
        <v>98</v>
      </c>
      <c r="AV927" t="s">
        <v>105</v>
      </c>
      <c r="AW927" t="s">
        <v>106</v>
      </c>
      <c r="AX927">
        <v>1126</v>
      </c>
      <c r="AY927">
        <v>0</v>
      </c>
      <c r="AZ927">
        <v>0</v>
      </c>
      <c r="BA927">
        <v>1126</v>
      </c>
      <c r="BB927">
        <v>0</v>
      </c>
      <c r="BC927">
        <v>1</v>
      </c>
      <c r="BD927">
        <v>2</v>
      </c>
      <c r="BE927">
        <v>0</v>
      </c>
      <c r="BF927">
        <v>3</v>
      </c>
      <c r="BG927">
        <v>1</v>
      </c>
      <c r="BH927" t="s">
        <v>104</v>
      </c>
      <c r="BI927">
        <v>6</v>
      </c>
      <c r="BJ927" t="s">
        <v>107</v>
      </c>
      <c r="BK927">
        <v>0</v>
      </c>
      <c r="BL927" t="s">
        <v>83</v>
      </c>
      <c r="BM927" t="s">
        <v>108</v>
      </c>
      <c r="BN927">
        <v>1977</v>
      </c>
      <c r="BO927" t="s">
        <v>109</v>
      </c>
      <c r="BP927">
        <v>2</v>
      </c>
      <c r="BQ927">
        <v>540</v>
      </c>
      <c r="BR927" t="s">
        <v>98</v>
      </c>
      <c r="BS927" t="s">
        <v>98</v>
      </c>
      <c r="BT927" t="s">
        <v>105</v>
      </c>
      <c r="BU927">
        <v>180</v>
      </c>
      <c r="BV927">
        <v>0</v>
      </c>
      <c r="BW927">
        <v>0</v>
      </c>
      <c r="BX927">
        <v>0</v>
      </c>
      <c r="BY927">
        <v>0</v>
      </c>
      <c r="BZ927">
        <v>0</v>
      </c>
      <c r="CA927" t="s">
        <v>83</v>
      </c>
      <c r="CB927" t="s">
        <v>83</v>
      </c>
      <c r="CC927" t="s">
        <v>83</v>
      </c>
      <c r="CD927">
        <v>0</v>
      </c>
      <c r="CE927">
        <v>3</v>
      </c>
      <c r="CF927">
        <v>2008</v>
      </c>
      <c r="CG927" t="str">
        <f t="shared" si="104"/>
        <v>3/2008</v>
      </c>
      <c r="CH927" t="s">
        <v>110</v>
      </c>
      <c r="CI927" t="s">
        <v>128</v>
      </c>
      <c r="CJ927" s="1">
        <v>175000</v>
      </c>
    </row>
    <row r="928" spans="1:88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 t="str">
        <f t="shared" si="100"/>
        <v>2000's</v>
      </c>
      <c r="V928">
        <v>2004</v>
      </c>
      <c r="W928">
        <f t="shared" si="98"/>
        <v>1</v>
      </c>
      <c r="X928" t="str">
        <f t="shared" si="99"/>
        <v>Y</v>
      </c>
      <c r="Y928" t="str">
        <f t="shared" si="101"/>
        <v>N</v>
      </c>
      <c r="Z928" t="str">
        <f t="shared" si="102"/>
        <v>Y</v>
      </c>
      <c r="AA928" t="str">
        <f t="shared" si="103"/>
        <v>Y</v>
      </c>
      <c r="AB928" t="s">
        <v>152</v>
      </c>
      <c r="AC928" t="s">
        <v>94</v>
      </c>
      <c r="AD928" t="s">
        <v>95</v>
      </c>
      <c r="AE928" t="s">
        <v>95</v>
      </c>
      <c r="AF928" t="s">
        <v>96</v>
      </c>
      <c r="AG928">
        <v>340</v>
      </c>
      <c r="AH928" t="s">
        <v>97</v>
      </c>
      <c r="AI928" t="s">
        <v>98</v>
      </c>
      <c r="AJ928" t="s">
        <v>99</v>
      </c>
      <c r="AK928" t="s">
        <v>97</v>
      </c>
      <c r="AL928" t="s">
        <v>98</v>
      </c>
      <c r="AM928" t="s">
        <v>100</v>
      </c>
      <c r="AN928" t="s">
        <v>102</v>
      </c>
      <c r="AO928">
        <v>0</v>
      </c>
      <c r="AP928" t="s">
        <v>102</v>
      </c>
      <c r="AQ928">
        <v>0</v>
      </c>
      <c r="AR928">
        <v>1181</v>
      </c>
      <c r="AS928">
        <v>1181</v>
      </c>
      <c r="AT928" t="s">
        <v>103</v>
      </c>
      <c r="AU928" t="s">
        <v>104</v>
      </c>
      <c r="AV928" t="s">
        <v>105</v>
      </c>
      <c r="AW928" t="s">
        <v>106</v>
      </c>
      <c r="AX928">
        <v>1234</v>
      </c>
      <c r="AY928">
        <v>1140</v>
      </c>
      <c r="AZ928">
        <v>0</v>
      </c>
      <c r="BA928">
        <v>2374</v>
      </c>
      <c r="BB928">
        <v>0</v>
      </c>
      <c r="BC928">
        <v>0</v>
      </c>
      <c r="BD928">
        <v>2</v>
      </c>
      <c r="BE928">
        <v>1</v>
      </c>
      <c r="BF928">
        <v>4</v>
      </c>
      <c r="BG928">
        <v>1</v>
      </c>
      <c r="BH928" t="s">
        <v>104</v>
      </c>
      <c r="BI928">
        <v>10</v>
      </c>
      <c r="BJ928" t="s">
        <v>107</v>
      </c>
      <c r="BK928">
        <v>1</v>
      </c>
      <c r="BL928" t="s">
        <v>97</v>
      </c>
      <c r="BM928" t="s">
        <v>156</v>
      </c>
      <c r="BN928">
        <v>2003</v>
      </c>
      <c r="BO928" t="s">
        <v>157</v>
      </c>
      <c r="BP928">
        <v>3</v>
      </c>
      <c r="BQ928">
        <v>656</v>
      </c>
      <c r="BR928" t="s">
        <v>98</v>
      </c>
      <c r="BS928" t="s">
        <v>98</v>
      </c>
      <c r="BT928" t="s">
        <v>105</v>
      </c>
      <c r="BU928">
        <v>104</v>
      </c>
      <c r="BV928">
        <v>100</v>
      </c>
      <c r="BW928">
        <v>0</v>
      </c>
      <c r="BX928">
        <v>0</v>
      </c>
      <c r="BY928">
        <v>0</v>
      </c>
      <c r="BZ928">
        <v>0</v>
      </c>
      <c r="CA928" t="s">
        <v>83</v>
      </c>
      <c r="CB928" t="s">
        <v>83</v>
      </c>
      <c r="CC928" t="s">
        <v>83</v>
      </c>
      <c r="CD928">
        <v>0</v>
      </c>
      <c r="CE928">
        <v>5</v>
      </c>
      <c r="CF928">
        <v>2007</v>
      </c>
      <c r="CG928" t="str">
        <f t="shared" si="104"/>
        <v>5/2007</v>
      </c>
      <c r="CH928" t="s">
        <v>110</v>
      </c>
      <c r="CI928" t="s">
        <v>111</v>
      </c>
      <c r="CJ928" s="1">
        <v>285000</v>
      </c>
    </row>
    <row r="929" spans="1:88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 t="str">
        <f t="shared" si="100"/>
        <v>60's</v>
      </c>
      <c r="V929">
        <v>1968</v>
      </c>
      <c r="W929">
        <f t="shared" si="98"/>
        <v>0</v>
      </c>
      <c r="X929" t="str">
        <f t="shared" si="99"/>
        <v>N</v>
      </c>
      <c r="Y929" t="str">
        <f t="shared" si="101"/>
        <v>N</v>
      </c>
      <c r="Z929" t="str">
        <f t="shared" si="102"/>
        <v>N</v>
      </c>
      <c r="AA929" t="str">
        <f t="shared" si="103"/>
        <v>N</v>
      </c>
      <c r="AB929" t="s">
        <v>93</v>
      </c>
      <c r="AC929" t="s">
        <v>94</v>
      </c>
      <c r="AD929" t="s">
        <v>116</v>
      </c>
      <c r="AE929" t="s">
        <v>116</v>
      </c>
      <c r="AF929" t="s">
        <v>96</v>
      </c>
      <c r="AG929">
        <v>342</v>
      </c>
      <c r="AH929" t="s">
        <v>98</v>
      </c>
      <c r="AI929" t="s">
        <v>98</v>
      </c>
      <c r="AJ929" t="s">
        <v>118</v>
      </c>
      <c r="AK929" t="s">
        <v>98</v>
      </c>
      <c r="AL929" t="s">
        <v>98</v>
      </c>
      <c r="AM929" t="s">
        <v>100</v>
      </c>
      <c r="AN929" t="s">
        <v>141</v>
      </c>
      <c r="AO929">
        <v>552</v>
      </c>
      <c r="AP929" t="s">
        <v>102</v>
      </c>
      <c r="AQ929">
        <v>0</v>
      </c>
      <c r="AR929">
        <v>280</v>
      </c>
      <c r="AS929">
        <v>832</v>
      </c>
      <c r="AT929" t="s">
        <v>103</v>
      </c>
      <c r="AU929" t="s">
        <v>97</v>
      </c>
      <c r="AV929" t="s">
        <v>105</v>
      </c>
      <c r="AW929" t="s">
        <v>106</v>
      </c>
      <c r="AX929">
        <v>1098</v>
      </c>
      <c r="AY929">
        <v>880</v>
      </c>
      <c r="AZ929">
        <v>0</v>
      </c>
      <c r="BA929">
        <v>1978</v>
      </c>
      <c r="BB929">
        <v>0</v>
      </c>
      <c r="BC929">
        <v>0</v>
      </c>
      <c r="BD929">
        <v>2</v>
      </c>
      <c r="BE929">
        <v>1</v>
      </c>
      <c r="BF929">
        <v>4</v>
      </c>
      <c r="BG929">
        <v>1</v>
      </c>
      <c r="BH929" t="s">
        <v>98</v>
      </c>
      <c r="BI929">
        <v>9</v>
      </c>
      <c r="BJ929" t="s">
        <v>107</v>
      </c>
      <c r="BK929">
        <v>1</v>
      </c>
      <c r="BL929" t="s">
        <v>97</v>
      </c>
      <c r="BM929" t="s">
        <v>108</v>
      </c>
      <c r="BN929">
        <v>1968</v>
      </c>
      <c r="BO929" t="s">
        <v>109</v>
      </c>
      <c r="BP929">
        <v>2</v>
      </c>
      <c r="BQ929">
        <v>486</v>
      </c>
      <c r="BR929" t="s">
        <v>98</v>
      </c>
      <c r="BS929" t="s">
        <v>98</v>
      </c>
      <c r="BT929" t="s">
        <v>105</v>
      </c>
      <c r="BU929">
        <v>0</v>
      </c>
      <c r="BV929">
        <v>43</v>
      </c>
      <c r="BW929">
        <v>0</v>
      </c>
      <c r="BX929">
        <v>0</v>
      </c>
      <c r="BY929">
        <v>0</v>
      </c>
      <c r="BZ929">
        <v>0</v>
      </c>
      <c r="CA929" t="s">
        <v>83</v>
      </c>
      <c r="CB929" t="s">
        <v>165</v>
      </c>
      <c r="CC929" t="s">
        <v>83</v>
      </c>
      <c r="CD929">
        <v>0</v>
      </c>
      <c r="CE929">
        <v>4</v>
      </c>
      <c r="CF929">
        <v>2008</v>
      </c>
      <c r="CG929" t="str">
        <f t="shared" si="104"/>
        <v>4/2008</v>
      </c>
      <c r="CH929" t="s">
        <v>110</v>
      </c>
      <c r="CI929" t="s">
        <v>111</v>
      </c>
      <c r="CJ929" s="1">
        <v>176000</v>
      </c>
    </row>
    <row r="930" spans="1:88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 t="str">
        <f t="shared" si="100"/>
        <v>2000's</v>
      </c>
      <c r="V930">
        <v>2001</v>
      </c>
      <c r="W930">
        <f t="shared" si="98"/>
        <v>0</v>
      </c>
      <c r="X930" t="str">
        <f t="shared" si="99"/>
        <v>N</v>
      </c>
      <c r="Y930" t="str">
        <f t="shared" si="101"/>
        <v>N</v>
      </c>
      <c r="Z930" t="str">
        <f t="shared" si="102"/>
        <v>Y</v>
      </c>
      <c r="AA930" t="str">
        <f t="shared" si="103"/>
        <v>Y</v>
      </c>
      <c r="AB930" t="s">
        <v>152</v>
      </c>
      <c r="AC930" t="s">
        <v>94</v>
      </c>
      <c r="AD930" t="s">
        <v>95</v>
      </c>
      <c r="AE930" t="s">
        <v>95</v>
      </c>
      <c r="AF930" t="s">
        <v>117</v>
      </c>
      <c r="AG930">
        <v>0</v>
      </c>
      <c r="AH930" t="s">
        <v>97</v>
      </c>
      <c r="AI930" t="s">
        <v>98</v>
      </c>
      <c r="AJ930" t="s">
        <v>99</v>
      </c>
      <c r="AK930" t="s">
        <v>97</v>
      </c>
      <c r="AL930" t="s">
        <v>98</v>
      </c>
      <c r="AM930" t="s">
        <v>130</v>
      </c>
      <c r="AN930" t="s">
        <v>102</v>
      </c>
      <c r="AO930">
        <v>0</v>
      </c>
      <c r="AP930" t="s">
        <v>102</v>
      </c>
      <c r="AQ930">
        <v>0</v>
      </c>
      <c r="AR930">
        <v>1753</v>
      </c>
      <c r="AS930">
        <v>1753</v>
      </c>
      <c r="AT930" t="s">
        <v>103</v>
      </c>
      <c r="AU930" t="s">
        <v>104</v>
      </c>
      <c r="AV930" t="s">
        <v>105</v>
      </c>
      <c r="AW930" t="s">
        <v>106</v>
      </c>
      <c r="AX930">
        <v>1788</v>
      </c>
      <c r="AY930">
        <v>0</v>
      </c>
      <c r="AZ930">
        <v>0</v>
      </c>
      <c r="BA930">
        <v>1788</v>
      </c>
      <c r="BB930">
        <v>0</v>
      </c>
      <c r="BC930">
        <v>0</v>
      </c>
      <c r="BD930">
        <v>2</v>
      </c>
      <c r="BE930">
        <v>0</v>
      </c>
      <c r="BF930">
        <v>3</v>
      </c>
      <c r="BG930">
        <v>1</v>
      </c>
      <c r="BH930" t="s">
        <v>104</v>
      </c>
      <c r="BI930">
        <v>7</v>
      </c>
      <c r="BJ930" t="s">
        <v>107</v>
      </c>
      <c r="BK930">
        <v>1</v>
      </c>
      <c r="BL930" t="s">
        <v>98</v>
      </c>
      <c r="BM930" t="s">
        <v>108</v>
      </c>
      <c r="BN930">
        <v>2001</v>
      </c>
      <c r="BO930" t="s">
        <v>109</v>
      </c>
      <c r="BP930">
        <v>2</v>
      </c>
      <c r="BQ930">
        <v>522</v>
      </c>
      <c r="BR930" t="s">
        <v>98</v>
      </c>
      <c r="BS930" t="s">
        <v>98</v>
      </c>
      <c r="BT930" t="s">
        <v>105</v>
      </c>
      <c r="BU930">
        <v>202</v>
      </c>
      <c r="BV930">
        <v>151</v>
      </c>
      <c r="BW930">
        <v>0</v>
      </c>
      <c r="BX930">
        <v>0</v>
      </c>
      <c r="BY930">
        <v>0</v>
      </c>
      <c r="BZ930">
        <v>0</v>
      </c>
      <c r="CA930" t="s">
        <v>83</v>
      </c>
      <c r="CB930" t="s">
        <v>83</v>
      </c>
      <c r="CC930" t="s">
        <v>83</v>
      </c>
      <c r="CD930">
        <v>0</v>
      </c>
      <c r="CE930">
        <v>6</v>
      </c>
      <c r="CF930">
        <v>2009</v>
      </c>
      <c r="CG930" t="str">
        <f t="shared" si="104"/>
        <v>6/2009</v>
      </c>
      <c r="CH930" t="s">
        <v>110</v>
      </c>
      <c r="CI930" t="s">
        <v>111</v>
      </c>
      <c r="CJ930" s="1">
        <v>236500</v>
      </c>
    </row>
    <row r="931" spans="1:88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 t="str">
        <f t="shared" si="100"/>
        <v>90's</v>
      </c>
      <c r="V931">
        <v>1997</v>
      </c>
      <c r="W931">
        <f t="shared" si="98"/>
        <v>0</v>
      </c>
      <c r="X931" t="str">
        <f t="shared" si="99"/>
        <v>N</v>
      </c>
      <c r="Y931" t="str">
        <f t="shared" si="101"/>
        <v>N</v>
      </c>
      <c r="Z931" t="str">
        <f t="shared" si="102"/>
        <v>N</v>
      </c>
      <c r="AA931" t="str">
        <f t="shared" si="103"/>
        <v>Y</v>
      </c>
      <c r="AB931" t="s">
        <v>93</v>
      </c>
      <c r="AC931" t="s">
        <v>94</v>
      </c>
      <c r="AD931" t="s">
        <v>140</v>
      </c>
      <c r="AE931" t="s">
        <v>140</v>
      </c>
      <c r="AF931" t="s">
        <v>96</v>
      </c>
      <c r="AG931">
        <v>285</v>
      </c>
      <c r="AH931" t="s">
        <v>98</v>
      </c>
      <c r="AI931" t="s">
        <v>98</v>
      </c>
      <c r="AJ931" t="s">
        <v>99</v>
      </c>
      <c r="AK931" t="s">
        <v>97</v>
      </c>
      <c r="AL931" t="s">
        <v>98</v>
      </c>
      <c r="AM931" t="s">
        <v>100</v>
      </c>
      <c r="AN931" t="s">
        <v>102</v>
      </c>
      <c r="AO931">
        <v>0</v>
      </c>
      <c r="AP931" t="s">
        <v>102</v>
      </c>
      <c r="AQ931">
        <v>0</v>
      </c>
      <c r="AR931">
        <v>964</v>
      </c>
      <c r="AS931">
        <v>964</v>
      </c>
      <c r="AT931" t="s">
        <v>103</v>
      </c>
      <c r="AU931" t="s">
        <v>97</v>
      </c>
      <c r="AV931" t="s">
        <v>105</v>
      </c>
      <c r="AW931" t="s">
        <v>106</v>
      </c>
      <c r="AX931">
        <v>993</v>
      </c>
      <c r="AY931">
        <v>1243</v>
      </c>
      <c r="AZ931">
        <v>0</v>
      </c>
      <c r="BA931">
        <v>2236</v>
      </c>
      <c r="BB931">
        <v>0</v>
      </c>
      <c r="BC931">
        <v>0</v>
      </c>
      <c r="BD931">
        <v>2</v>
      </c>
      <c r="BE931">
        <v>1</v>
      </c>
      <c r="BF931">
        <v>4</v>
      </c>
      <c r="BG931">
        <v>1</v>
      </c>
      <c r="BH931" t="s">
        <v>97</v>
      </c>
      <c r="BI931">
        <v>8</v>
      </c>
      <c r="BJ931" t="s">
        <v>107</v>
      </c>
      <c r="BK931">
        <v>1</v>
      </c>
      <c r="BL931" t="s">
        <v>98</v>
      </c>
      <c r="BM931" t="s">
        <v>156</v>
      </c>
      <c r="BN931">
        <v>1997</v>
      </c>
      <c r="BO931" t="s">
        <v>157</v>
      </c>
      <c r="BP931">
        <v>2</v>
      </c>
      <c r="BQ931">
        <v>642</v>
      </c>
      <c r="BR931" t="s">
        <v>98</v>
      </c>
      <c r="BS931" t="s">
        <v>98</v>
      </c>
      <c r="BT931" t="s">
        <v>105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 t="s">
        <v>83</v>
      </c>
      <c r="CB931" t="s">
        <v>83</v>
      </c>
      <c r="CC931" t="s">
        <v>83</v>
      </c>
      <c r="CD931">
        <v>0</v>
      </c>
      <c r="CE931">
        <v>11</v>
      </c>
      <c r="CF931">
        <v>2006</v>
      </c>
      <c r="CG931" t="str">
        <f t="shared" si="104"/>
        <v>11/2006</v>
      </c>
      <c r="CH931" t="s">
        <v>110</v>
      </c>
      <c r="CI931" t="s">
        <v>111</v>
      </c>
      <c r="CJ931" s="1">
        <v>222000</v>
      </c>
    </row>
    <row r="932" spans="1:88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 t="str">
        <f t="shared" si="100"/>
        <v>2000's</v>
      </c>
      <c r="V932">
        <v>2007</v>
      </c>
      <c r="W932">
        <f t="shared" si="98"/>
        <v>0</v>
      </c>
      <c r="X932" t="str">
        <f t="shared" si="99"/>
        <v>N</v>
      </c>
      <c r="Y932" t="str">
        <f t="shared" si="101"/>
        <v>Y</v>
      </c>
      <c r="Z932" t="str">
        <f t="shared" si="102"/>
        <v>Y</v>
      </c>
      <c r="AA932" t="str">
        <f t="shared" si="103"/>
        <v>Y</v>
      </c>
      <c r="AB932" t="s">
        <v>93</v>
      </c>
      <c r="AC932" t="s">
        <v>94</v>
      </c>
      <c r="AD932" t="s">
        <v>95</v>
      </c>
      <c r="AE932" t="s">
        <v>95</v>
      </c>
      <c r="AF932" t="s">
        <v>117</v>
      </c>
      <c r="AG932">
        <v>0</v>
      </c>
      <c r="AH932" t="s">
        <v>97</v>
      </c>
      <c r="AI932" t="s">
        <v>98</v>
      </c>
      <c r="AJ932" t="s">
        <v>99</v>
      </c>
      <c r="AK932" t="s">
        <v>97</v>
      </c>
      <c r="AL932" t="s">
        <v>98</v>
      </c>
      <c r="AM932" t="s">
        <v>130</v>
      </c>
      <c r="AN932" t="s">
        <v>101</v>
      </c>
      <c r="AO932">
        <v>16</v>
      </c>
      <c r="AP932" t="s">
        <v>102</v>
      </c>
      <c r="AQ932">
        <v>0</v>
      </c>
      <c r="AR932">
        <v>1450</v>
      </c>
      <c r="AS932">
        <v>1466</v>
      </c>
      <c r="AT932" t="s">
        <v>103</v>
      </c>
      <c r="AU932" t="s">
        <v>104</v>
      </c>
      <c r="AV932" t="s">
        <v>105</v>
      </c>
      <c r="AW932" t="s">
        <v>106</v>
      </c>
      <c r="AX932">
        <v>1466</v>
      </c>
      <c r="AY932">
        <v>0</v>
      </c>
      <c r="AZ932">
        <v>0</v>
      </c>
      <c r="BA932">
        <v>1466</v>
      </c>
      <c r="BB932">
        <v>0</v>
      </c>
      <c r="BC932">
        <v>0</v>
      </c>
      <c r="BD932">
        <v>2</v>
      </c>
      <c r="BE932">
        <v>0</v>
      </c>
      <c r="BF932">
        <v>3</v>
      </c>
      <c r="BG932">
        <v>1</v>
      </c>
      <c r="BH932" t="s">
        <v>97</v>
      </c>
      <c r="BI932">
        <v>7</v>
      </c>
      <c r="BJ932" t="s">
        <v>107</v>
      </c>
      <c r="BK932">
        <v>0</v>
      </c>
      <c r="BL932" t="s">
        <v>83</v>
      </c>
      <c r="BM932" t="s">
        <v>108</v>
      </c>
      <c r="BN932">
        <v>2007</v>
      </c>
      <c r="BO932" t="s">
        <v>157</v>
      </c>
      <c r="BP932">
        <v>3</v>
      </c>
      <c r="BQ932">
        <v>610</v>
      </c>
      <c r="BR932" t="s">
        <v>98</v>
      </c>
      <c r="BS932" t="s">
        <v>98</v>
      </c>
      <c r="BT932" t="s">
        <v>105</v>
      </c>
      <c r="BU932">
        <v>100</v>
      </c>
      <c r="BV932">
        <v>18</v>
      </c>
      <c r="BW932">
        <v>0</v>
      </c>
      <c r="BX932">
        <v>0</v>
      </c>
      <c r="BY932">
        <v>0</v>
      </c>
      <c r="BZ932">
        <v>0</v>
      </c>
      <c r="CA932" t="s">
        <v>83</v>
      </c>
      <c r="CB932" t="s">
        <v>83</v>
      </c>
      <c r="CC932" t="s">
        <v>83</v>
      </c>
      <c r="CD932">
        <v>0</v>
      </c>
      <c r="CE932">
        <v>7</v>
      </c>
      <c r="CF932">
        <v>2009</v>
      </c>
      <c r="CG932" t="str">
        <f t="shared" si="104"/>
        <v>7/2009</v>
      </c>
      <c r="CH932" t="s">
        <v>110</v>
      </c>
      <c r="CI932" t="s">
        <v>111</v>
      </c>
      <c r="CJ932" s="1">
        <v>201000</v>
      </c>
    </row>
    <row r="933" spans="1:88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 t="str">
        <f t="shared" si="100"/>
        <v>60's</v>
      </c>
      <c r="V933">
        <v>1965</v>
      </c>
      <c r="W933">
        <f t="shared" si="98"/>
        <v>0</v>
      </c>
      <c r="X933" t="str">
        <f t="shared" si="99"/>
        <v>N</v>
      </c>
      <c r="Y933" t="str">
        <f t="shared" si="101"/>
        <v>N</v>
      </c>
      <c r="Z933" t="str">
        <f t="shared" si="102"/>
        <v>N</v>
      </c>
      <c r="AA933" t="str">
        <f t="shared" si="103"/>
        <v>N</v>
      </c>
      <c r="AB933" t="s">
        <v>93</v>
      </c>
      <c r="AC933" t="s">
        <v>94</v>
      </c>
      <c r="AD933" t="s">
        <v>95</v>
      </c>
      <c r="AE933" t="s">
        <v>95</v>
      </c>
      <c r="AF933" t="s">
        <v>117</v>
      </c>
      <c r="AG933">
        <v>0</v>
      </c>
      <c r="AH933" t="s">
        <v>98</v>
      </c>
      <c r="AI933" t="s">
        <v>98</v>
      </c>
      <c r="AJ933" t="s">
        <v>118</v>
      </c>
      <c r="AK933" t="s">
        <v>98</v>
      </c>
      <c r="AL933" t="s">
        <v>98</v>
      </c>
      <c r="AM933" t="s">
        <v>100</v>
      </c>
      <c r="AN933" t="s">
        <v>141</v>
      </c>
      <c r="AO933">
        <v>338</v>
      </c>
      <c r="AP933" t="s">
        <v>153</v>
      </c>
      <c r="AQ933">
        <v>466</v>
      </c>
      <c r="AR933">
        <v>121</v>
      </c>
      <c r="AS933">
        <v>925</v>
      </c>
      <c r="AT933" t="s">
        <v>103</v>
      </c>
      <c r="AU933" t="s">
        <v>104</v>
      </c>
      <c r="AV933" t="s">
        <v>105</v>
      </c>
      <c r="AW933" t="s">
        <v>106</v>
      </c>
      <c r="AX933">
        <v>925</v>
      </c>
      <c r="AY933">
        <v>0</v>
      </c>
      <c r="AZ933">
        <v>0</v>
      </c>
      <c r="BA933">
        <v>925</v>
      </c>
      <c r="BB933">
        <v>0</v>
      </c>
      <c r="BC933">
        <v>1</v>
      </c>
      <c r="BD933">
        <v>1</v>
      </c>
      <c r="BE933">
        <v>0</v>
      </c>
      <c r="BF933">
        <v>2</v>
      </c>
      <c r="BG933">
        <v>1</v>
      </c>
      <c r="BH933" t="s">
        <v>98</v>
      </c>
      <c r="BI933">
        <v>5</v>
      </c>
      <c r="BJ933" t="s">
        <v>107</v>
      </c>
      <c r="BK933">
        <v>0</v>
      </c>
      <c r="BL933" t="s">
        <v>83</v>
      </c>
      <c r="BM933" t="s">
        <v>127</v>
      </c>
      <c r="BN933">
        <v>1965</v>
      </c>
      <c r="BO933" t="s">
        <v>102</v>
      </c>
      <c r="BP933">
        <v>1</v>
      </c>
      <c r="BQ933">
        <v>429</v>
      </c>
      <c r="BR933" t="s">
        <v>98</v>
      </c>
      <c r="BS933" t="s">
        <v>98</v>
      </c>
      <c r="BT933" t="s">
        <v>105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 t="s">
        <v>83</v>
      </c>
      <c r="CB933" t="s">
        <v>163</v>
      </c>
      <c r="CC933" t="s">
        <v>83</v>
      </c>
      <c r="CD933">
        <v>0</v>
      </c>
      <c r="CE933">
        <v>7</v>
      </c>
      <c r="CF933">
        <v>2009</v>
      </c>
      <c r="CG933" t="str">
        <f t="shared" si="104"/>
        <v>7/2009</v>
      </c>
      <c r="CH933" t="s">
        <v>110</v>
      </c>
      <c r="CI933" t="s">
        <v>111</v>
      </c>
      <c r="CJ933" s="1">
        <v>117500</v>
      </c>
    </row>
    <row r="934" spans="1:88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 t="str">
        <f t="shared" si="100"/>
        <v>2000's</v>
      </c>
      <c r="V934">
        <v>2006</v>
      </c>
      <c r="W934">
        <f t="shared" si="98"/>
        <v>0</v>
      </c>
      <c r="X934" t="str">
        <f t="shared" si="99"/>
        <v>N</v>
      </c>
      <c r="Y934" t="str">
        <f t="shared" si="101"/>
        <v>Y</v>
      </c>
      <c r="Z934" t="str">
        <f t="shared" si="102"/>
        <v>Y</v>
      </c>
      <c r="AA934" t="str">
        <f t="shared" si="103"/>
        <v>Y</v>
      </c>
      <c r="AB934" t="s">
        <v>152</v>
      </c>
      <c r="AC934" t="s">
        <v>94</v>
      </c>
      <c r="AD934" t="s">
        <v>95</v>
      </c>
      <c r="AE934" t="s">
        <v>234</v>
      </c>
      <c r="AF934" t="s">
        <v>137</v>
      </c>
      <c r="AG934">
        <v>302</v>
      </c>
      <c r="AH934" t="s">
        <v>104</v>
      </c>
      <c r="AI934" t="s">
        <v>98</v>
      </c>
      <c r="AJ934" t="s">
        <v>99</v>
      </c>
      <c r="AK934" t="s">
        <v>104</v>
      </c>
      <c r="AL934" t="s">
        <v>97</v>
      </c>
      <c r="AM934" t="s">
        <v>100</v>
      </c>
      <c r="AN934" t="s">
        <v>102</v>
      </c>
      <c r="AO934">
        <v>0</v>
      </c>
      <c r="AP934" t="s">
        <v>102</v>
      </c>
      <c r="AQ934">
        <v>0</v>
      </c>
      <c r="AR934">
        <v>1905</v>
      </c>
      <c r="AS934">
        <v>1905</v>
      </c>
      <c r="AT934" t="s">
        <v>103</v>
      </c>
      <c r="AU934" t="s">
        <v>104</v>
      </c>
      <c r="AV934" t="s">
        <v>105</v>
      </c>
      <c r="AW934" t="s">
        <v>106</v>
      </c>
      <c r="AX934">
        <v>1905</v>
      </c>
      <c r="AY934">
        <v>0</v>
      </c>
      <c r="AZ934">
        <v>0</v>
      </c>
      <c r="BA934">
        <v>1905</v>
      </c>
      <c r="BB934">
        <v>0</v>
      </c>
      <c r="BC934">
        <v>0</v>
      </c>
      <c r="BD934">
        <v>2</v>
      </c>
      <c r="BE934">
        <v>0</v>
      </c>
      <c r="BF934">
        <v>3</v>
      </c>
      <c r="BG934">
        <v>1</v>
      </c>
      <c r="BH934" t="s">
        <v>104</v>
      </c>
      <c r="BI934">
        <v>8</v>
      </c>
      <c r="BJ934" t="s">
        <v>107</v>
      </c>
      <c r="BK934">
        <v>1</v>
      </c>
      <c r="BL934" t="s">
        <v>97</v>
      </c>
      <c r="BM934" t="s">
        <v>108</v>
      </c>
      <c r="BN934">
        <v>2006</v>
      </c>
      <c r="BO934" t="s">
        <v>157</v>
      </c>
      <c r="BP934">
        <v>3</v>
      </c>
      <c r="BQ934">
        <v>788</v>
      </c>
      <c r="BR934" t="s">
        <v>98</v>
      </c>
      <c r="BS934" t="s">
        <v>98</v>
      </c>
      <c r="BT934" t="s">
        <v>105</v>
      </c>
      <c r="BU934">
        <v>0</v>
      </c>
      <c r="BV934">
        <v>191</v>
      </c>
      <c r="BW934">
        <v>0</v>
      </c>
      <c r="BX934">
        <v>0</v>
      </c>
      <c r="BY934">
        <v>0</v>
      </c>
      <c r="BZ934">
        <v>0</v>
      </c>
      <c r="CA934" t="s">
        <v>83</v>
      </c>
      <c r="CB934" t="s">
        <v>83</v>
      </c>
      <c r="CC934" t="s">
        <v>83</v>
      </c>
      <c r="CD934">
        <v>0</v>
      </c>
      <c r="CE934">
        <v>3</v>
      </c>
      <c r="CF934">
        <v>2007</v>
      </c>
      <c r="CG934" t="str">
        <f t="shared" si="104"/>
        <v>3/2007</v>
      </c>
      <c r="CH934" t="s">
        <v>110</v>
      </c>
      <c r="CI934" t="s">
        <v>111</v>
      </c>
      <c r="CJ934" s="1">
        <v>320000</v>
      </c>
    </row>
    <row r="935" spans="1:88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 t="str">
        <f t="shared" si="100"/>
        <v>2000's</v>
      </c>
      <c r="V935">
        <v>2004</v>
      </c>
      <c r="W935">
        <f t="shared" si="98"/>
        <v>0</v>
      </c>
      <c r="X935" t="str">
        <f t="shared" si="99"/>
        <v>N</v>
      </c>
      <c r="Y935" t="str">
        <f t="shared" si="101"/>
        <v>N</v>
      </c>
      <c r="Z935" t="str">
        <f t="shared" si="102"/>
        <v>Y</v>
      </c>
      <c r="AA935" t="str">
        <f t="shared" si="103"/>
        <v>Y</v>
      </c>
      <c r="AB935" t="s">
        <v>93</v>
      </c>
      <c r="AC935" t="s">
        <v>94</v>
      </c>
      <c r="AD935" t="s">
        <v>95</v>
      </c>
      <c r="AE935" t="s">
        <v>95</v>
      </c>
      <c r="AF935" t="s">
        <v>96</v>
      </c>
      <c r="AG935">
        <v>210</v>
      </c>
      <c r="AH935" t="s">
        <v>97</v>
      </c>
      <c r="AI935" t="s">
        <v>98</v>
      </c>
      <c r="AJ935" t="s">
        <v>99</v>
      </c>
      <c r="AK935" t="s">
        <v>97</v>
      </c>
      <c r="AL935" t="s">
        <v>98</v>
      </c>
      <c r="AM935" t="s">
        <v>130</v>
      </c>
      <c r="AN935" t="s">
        <v>101</v>
      </c>
      <c r="AO935">
        <v>20</v>
      </c>
      <c r="AP935" t="s">
        <v>102</v>
      </c>
      <c r="AQ935">
        <v>0</v>
      </c>
      <c r="AR935">
        <v>1480</v>
      </c>
      <c r="AS935">
        <v>1500</v>
      </c>
      <c r="AT935" t="s">
        <v>103</v>
      </c>
      <c r="AU935" t="s">
        <v>104</v>
      </c>
      <c r="AV935" t="s">
        <v>105</v>
      </c>
      <c r="AW935" t="s">
        <v>106</v>
      </c>
      <c r="AX935">
        <v>1500</v>
      </c>
      <c r="AY935">
        <v>0</v>
      </c>
      <c r="AZ935">
        <v>0</v>
      </c>
      <c r="BA935">
        <v>1500</v>
      </c>
      <c r="BB935">
        <v>0</v>
      </c>
      <c r="BC935">
        <v>0</v>
      </c>
      <c r="BD935">
        <v>2</v>
      </c>
      <c r="BE935">
        <v>0</v>
      </c>
      <c r="BF935">
        <v>3</v>
      </c>
      <c r="BG935">
        <v>1</v>
      </c>
      <c r="BH935" t="s">
        <v>97</v>
      </c>
      <c r="BI935">
        <v>6</v>
      </c>
      <c r="BJ935" t="s">
        <v>107</v>
      </c>
      <c r="BK935">
        <v>0</v>
      </c>
      <c r="BL935" t="s">
        <v>83</v>
      </c>
      <c r="BM935" t="s">
        <v>108</v>
      </c>
      <c r="BN935">
        <v>2004</v>
      </c>
      <c r="BO935" t="s">
        <v>109</v>
      </c>
      <c r="BP935">
        <v>2</v>
      </c>
      <c r="BQ935">
        <v>570</v>
      </c>
      <c r="BR935" t="s">
        <v>98</v>
      </c>
      <c r="BS935" t="s">
        <v>98</v>
      </c>
      <c r="BT935" t="s">
        <v>105</v>
      </c>
      <c r="BU935">
        <v>192</v>
      </c>
      <c r="BV935">
        <v>36</v>
      </c>
      <c r="BW935">
        <v>0</v>
      </c>
      <c r="BX935">
        <v>0</v>
      </c>
      <c r="BY935">
        <v>0</v>
      </c>
      <c r="BZ935">
        <v>0</v>
      </c>
      <c r="CA935" t="s">
        <v>83</v>
      </c>
      <c r="CB935" t="s">
        <v>83</v>
      </c>
      <c r="CC935" t="s">
        <v>83</v>
      </c>
      <c r="CD935">
        <v>0</v>
      </c>
      <c r="CE935">
        <v>8</v>
      </c>
      <c r="CF935">
        <v>2009</v>
      </c>
      <c r="CG935" t="str">
        <f t="shared" si="104"/>
        <v>8/2009</v>
      </c>
      <c r="CH935" t="s">
        <v>110</v>
      </c>
      <c r="CI935" t="s">
        <v>111</v>
      </c>
      <c r="CJ935" s="1">
        <v>190000</v>
      </c>
    </row>
    <row r="936" spans="1:88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 t="str">
        <f t="shared" si="100"/>
        <v>60's</v>
      </c>
      <c r="V936">
        <v>2007</v>
      </c>
      <c r="W936">
        <f t="shared" si="98"/>
        <v>47</v>
      </c>
      <c r="X936" t="str">
        <f t="shared" si="99"/>
        <v>Y</v>
      </c>
      <c r="Y936" t="str">
        <f t="shared" si="101"/>
        <v>Y</v>
      </c>
      <c r="Z936" t="str">
        <f t="shared" si="102"/>
        <v>Y</v>
      </c>
      <c r="AA936" t="str">
        <f t="shared" si="103"/>
        <v>Y</v>
      </c>
      <c r="AB936" t="s">
        <v>214</v>
      </c>
      <c r="AC936" t="s">
        <v>242</v>
      </c>
      <c r="AD936" t="s">
        <v>124</v>
      </c>
      <c r="AE936" t="s">
        <v>124</v>
      </c>
      <c r="AF936" t="s">
        <v>117</v>
      </c>
      <c r="AG936">
        <v>0</v>
      </c>
      <c r="AH936" t="s">
        <v>98</v>
      </c>
      <c r="AI936" t="s">
        <v>98</v>
      </c>
      <c r="AJ936" t="s">
        <v>118</v>
      </c>
      <c r="AK936" t="s">
        <v>97</v>
      </c>
      <c r="AL936" t="s">
        <v>98</v>
      </c>
      <c r="AM936" t="s">
        <v>97</v>
      </c>
      <c r="AN936" t="s">
        <v>101</v>
      </c>
      <c r="AO936">
        <v>425</v>
      </c>
      <c r="AP936" t="s">
        <v>102</v>
      </c>
      <c r="AQ936">
        <v>0</v>
      </c>
      <c r="AR936">
        <v>160</v>
      </c>
      <c r="AS936">
        <v>585</v>
      </c>
      <c r="AT936" t="s">
        <v>103</v>
      </c>
      <c r="AU936" t="s">
        <v>104</v>
      </c>
      <c r="AV936" t="s">
        <v>105</v>
      </c>
      <c r="AW936" t="s">
        <v>106</v>
      </c>
      <c r="AX936">
        <v>2069</v>
      </c>
      <c r="AY936">
        <v>0</v>
      </c>
      <c r="AZ936">
        <v>0</v>
      </c>
      <c r="BA936">
        <v>2069</v>
      </c>
      <c r="BB936">
        <v>1</v>
      </c>
      <c r="BC936">
        <v>0</v>
      </c>
      <c r="BD936">
        <v>2</v>
      </c>
      <c r="BE936">
        <v>0</v>
      </c>
      <c r="BF936">
        <v>4</v>
      </c>
      <c r="BG936">
        <v>1</v>
      </c>
      <c r="BH936" t="s">
        <v>97</v>
      </c>
      <c r="BI936">
        <v>9</v>
      </c>
      <c r="BJ936" t="s">
        <v>107</v>
      </c>
      <c r="BK936">
        <v>1</v>
      </c>
      <c r="BL936" t="s">
        <v>97</v>
      </c>
      <c r="BM936" t="s">
        <v>108</v>
      </c>
      <c r="BN936">
        <v>1960</v>
      </c>
      <c r="BO936" t="s">
        <v>109</v>
      </c>
      <c r="BP936">
        <v>2</v>
      </c>
      <c r="BQ936">
        <v>505</v>
      </c>
      <c r="BR936" t="s">
        <v>98</v>
      </c>
      <c r="BS936" t="s">
        <v>98</v>
      </c>
      <c r="BT936" t="s">
        <v>105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 t="s">
        <v>83</v>
      </c>
      <c r="CB936" t="s">
        <v>83</v>
      </c>
      <c r="CC936" t="s">
        <v>83</v>
      </c>
      <c r="CD936">
        <v>0</v>
      </c>
      <c r="CE936">
        <v>11</v>
      </c>
      <c r="CF936">
        <v>2008</v>
      </c>
      <c r="CG936" t="str">
        <f t="shared" si="104"/>
        <v>11/2008</v>
      </c>
      <c r="CH936" t="s">
        <v>110</v>
      </c>
      <c r="CI936" t="s">
        <v>111</v>
      </c>
      <c r="CJ936" s="1">
        <v>242000</v>
      </c>
    </row>
    <row r="937" spans="1:88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 t="str">
        <f t="shared" si="100"/>
        <v>20's</v>
      </c>
      <c r="V937">
        <v>1953</v>
      </c>
      <c r="W937">
        <f t="shared" si="98"/>
        <v>27</v>
      </c>
      <c r="X937" t="str">
        <f t="shared" si="99"/>
        <v>Y</v>
      </c>
      <c r="Y937" t="str">
        <f t="shared" si="101"/>
        <v>N</v>
      </c>
      <c r="Z937" t="str">
        <f t="shared" si="102"/>
        <v>N</v>
      </c>
      <c r="AA937" t="str">
        <f t="shared" si="103"/>
        <v>N</v>
      </c>
      <c r="AB937" t="s">
        <v>93</v>
      </c>
      <c r="AC937" t="s">
        <v>94</v>
      </c>
      <c r="AD937" t="s">
        <v>116</v>
      </c>
      <c r="AE937" t="s">
        <v>116</v>
      </c>
      <c r="AF937" t="s">
        <v>96</v>
      </c>
      <c r="AG937">
        <v>108</v>
      </c>
      <c r="AH937" t="s">
        <v>98</v>
      </c>
      <c r="AI937" t="s">
        <v>97</v>
      </c>
      <c r="AJ937" t="s">
        <v>99</v>
      </c>
      <c r="AK937" t="s">
        <v>147</v>
      </c>
      <c r="AL937" t="s">
        <v>98</v>
      </c>
      <c r="AM937" t="s">
        <v>121</v>
      </c>
      <c r="AN937" t="s">
        <v>102</v>
      </c>
      <c r="AO937">
        <v>0</v>
      </c>
      <c r="AP937" t="s">
        <v>102</v>
      </c>
      <c r="AQ937">
        <v>0</v>
      </c>
      <c r="AR937">
        <v>600</v>
      </c>
      <c r="AS937">
        <v>600</v>
      </c>
      <c r="AT937" t="s">
        <v>103</v>
      </c>
      <c r="AU937" t="s">
        <v>97</v>
      </c>
      <c r="AV937" t="s">
        <v>105</v>
      </c>
      <c r="AW937" t="s">
        <v>106</v>
      </c>
      <c r="AX937">
        <v>747</v>
      </c>
      <c r="AY937">
        <v>0</v>
      </c>
      <c r="AZ937">
        <v>0</v>
      </c>
      <c r="BA937">
        <v>747</v>
      </c>
      <c r="BB937">
        <v>0</v>
      </c>
      <c r="BC937">
        <v>0</v>
      </c>
      <c r="BD937">
        <v>1</v>
      </c>
      <c r="BE937">
        <v>0</v>
      </c>
      <c r="BF937">
        <v>1</v>
      </c>
      <c r="BG937">
        <v>1</v>
      </c>
      <c r="BH937" t="s">
        <v>98</v>
      </c>
      <c r="BI937">
        <v>5</v>
      </c>
      <c r="BJ937" t="s">
        <v>107</v>
      </c>
      <c r="BK937">
        <v>0</v>
      </c>
      <c r="BL937" t="s">
        <v>83</v>
      </c>
      <c r="BM937" t="s">
        <v>127</v>
      </c>
      <c r="BN937">
        <v>1953</v>
      </c>
      <c r="BO937" t="s">
        <v>102</v>
      </c>
      <c r="BP937">
        <v>2</v>
      </c>
      <c r="BQ937">
        <v>528</v>
      </c>
      <c r="BR937" t="s">
        <v>98</v>
      </c>
      <c r="BS937" t="s">
        <v>98</v>
      </c>
      <c r="BT937" t="s">
        <v>105</v>
      </c>
      <c r="BU937">
        <v>0</v>
      </c>
      <c r="BV937">
        <v>0</v>
      </c>
      <c r="BW937">
        <v>32</v>
      </c>
      <c r="BX937">
        <v>0</v>
      </c>
      <c r="BY937">
        <v>0</v>
      </c>
      <c r="BZ937">
        <v>0</v>
      </c>
      <c r="CA937" t="s">
        <v>83</v>
      </c>
      <c r="CB937" t="s">
        <v>83</v>
      </c>
      <c r="CC937" t="s">
        <v>83</v>
      </c>
      <c r="CD937">
        <v>0</v>
      </c>
      <c r="CE937">
        <v>6</v>
      </c>
      <c r="CF937">
        <v>2006</v>
      </c>
      <c r="CG937" t="str">
        <f t="shared" si="104"/>
        <v>6/2006</v>
      </c>
      <c r="CH937" t="s">
        <v>110</v>
      </c>
      <c r="CI937" t="s">
        <v>111</v>
      </c>
      <c r="CJ937" s="1">
        <v>79900</v>
      </c>
    </row>
    <row r="938" spans="1:88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 t="str">
        <f t="shared" si="100"/>
        <v>2000's</v>
      </c>
      <c r="V938">
        <v>2003</v>
      </c>
      <c r="W938">
        <f t="shared" si="98"/>
        <v>0</v>
      </c>
      <c r="X938" t="str">
        <f t="shared" si="99"/>
        <v>N</v>
      </c>
      <c r="Y938" t="str">
        <f t="shared" si="101"/>
        <v>N</v>
      </c>
      <c r="Z938" t="str">
        <f t="shared" si="102"/>
        <v>Y</v>
      </c>
      <c r="AA938" t="str">
        <f t="shared" si="103"/>
        <v>Y</v>
      </c>
      <c r="AB938" t="s">
        <v>93</v>
      </c>
      <c r="AC938" t="s">
        <v>94</v>
      </c>
      <c r="AD938" t="s">
        <v>95</v>
      </c>
      <c r="AE938" t="s">
        <v>95</v>
      </c>
      <c r="AF938" t="s">
        <v>83</v>
      </c>
      <c r="AG938" t="s">
        <v>83</v>
      </c>
      <c r="AH938" t="s">
        <v>97</v>
      </c>
      <c r="AI938" t="s">
        <v>98</v>
      </c>
      <c r="AJ938" t="s">
        <v>99</v>
      </c>
      <c r="AK938" t="s">
        <v>97</v>
      </c>
      <c r="AL938" t="s">
        <v>98</v>
      </c>
      <c r="AM938" t="s">
        <v>100</v>
      </c>
      <c r="AN938" t="s">
        <v>101</v>
      </c>
      <c r="AO938">
        <v>833</v>
      </c>
      <c r="AP938" t="s">
        <v>102</v>
      </c>
      <c r="AQ938">
        <v>0</v>
      </c>
      <c r="AR938">
        <v>343</v>
      </c>
      <c r="AS938">
        <v>1176</v>
      </c>
      <c r="AT938" t="s">
        <v>103</v>
      </c>
      <c r="AU938" t="s">
        <v>104</v>
      </c>
      <c r="AV938" t="s">
        <v>105</v>
      </c>
      <c r="AW938" t="s">
        <v>106</v>
      </c>
      <c r="AX938">
        <v>1200</v>
      </c>
      <c r="AY938">
        <v>0</v>
      </c>
      <c r="AZ938">
        <v>0</v>
      </c>
      <c r="BA938">
        <v>1200</v>
      </c>
      <c r="BB938">
        <v>1</v>
      </c>
      <c r="BC938">
        <v>0</v>
      </c>
      <c r="BD938">
        <v>2</v>
      </c>
      <c r="BE938">
        <v>0</v>
      </c>
      <c r="BF938">
        <v>2</v>
      </c>
      <c r="BG938">
        <v>1</v>
      </c>
      <c r="BH938" t="s">
        <v>97</v>
      </c>
      <c r="BI938">
        <v>5</v>
      </c>
      <c r="BJ938" t="s">
        <v>107</v>
      </c>
      <c r="BK938">
        <v>0</v>
      </c>
      <c r="BL938" t="s">
        <v>83</v>
      </c>
      <c r="BM938" t="s">
        <v>108</v>
      </c>
      <c r="BN938">
        <v>2003</v>
      </c>
      <c r="BO938" t="s">
        <v>109</v>
      </c>
      <c r="BP938">
        <v>2</v>
      </c>
      <c r="BQ938">
        <v>555</v>
      </c>
      <c r="BR938" t="s">
        <v>98</v>
      </c>
      <c r="BS938" t="s">
        <v>98</v>
      </c>
      <c r="BT938" t="s">
        <v>105</v>
      </c>
      <c r="BU938">
        <v>0</v>
      </c>
      <c r="BV938">
        <v>41</v>
      </c>
      <c r="BW938">
        <v>0</v>
      </c>
      <c r="BX938">
        <v>0</v>
      </c>
      <c r="BY938">
        <v>0</v>
      </c>
      <c r="BZ938">
        <v>0</v>
      </c>
      <c r="CA938" t="s">
        <v>83</v>
      </c>
      <c r="CB938" t="s">
        <v>83</v>
      </c>
      <c r="CC938" t="s">
        <v>83</v>
      </c>
      <c r="CD938">
        <v>0</v>
      </c>
      <c r="CE938">
        <v>8</v>
      </c>
      <c r="CF938">
        <v>2009</v>
      </c>
      <c r="CG938" t="str">
        <f t="shared" si="104"/>
        <v>8/2009</v>
      </c>
      <c r="CH938" t="s">
        <v>110</v>
      </c>
      <c r="CI938" t="s">
        <v>111</v>
      </c>
      <c r="CJ938" s="1">
        <v>184900</v>
      </c>
    </row>
    <row r="939" spans="1:88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 t="str">
        <f t="shared" si="100"/>
        <v>2000's</v>
      </c>
      <c r="V939">
        <v>2005</v>
      </c>
      <c r="W939">
        <f t="shared" si="98"/>
        <v>0</v>
      </c>
      <c r="X939" t="str">
        <f t="shared" si="99"/>
        <v>N</v>
      </c>
      <c r="Y939" t="str">
        <f t="shared" si="101"/>
        <v>Y</v>
      </c>
      <c r="Z939" t="str">
        <f t="shared" si="102"/>
        <v>Y</v>
      </c>
      <c r="AA939" t="str">
        <f t="shared" si="103"/>
        <v>Y</v>
      </c>
      <c r="AB939" t="s">
        <v>93</v>
      </c>
      <c r="AC939" t="s">
        <v>94</v>
      </c>
      <c r="AD939" t="s">
        <v>95</v>
      </c>
      <c r="AE939" t="s">
        <v>95</v>
      </c>
      <c r="AF939" t="s">
        <v>117</v>
      </c>
      <c r="AG939">
        <v>0</v>
      </c>
      <c r="AH939" t="s">
        <v>97</v>
      </c>
      <c r="AI939" t="s">
        <v>98</v>
      </c>
      <c r="AJ939" t="s">
        <v>99</v>
      </c>
      <c r="AK939" t="s">
        <v>97</v>
      </c>
      <c r="AL939" t="s">
        <v>98</v>
      </c>
      <c r="AM939" t="s">
        <v>121</v>
      </c>
      <c r="AN939" t="s">
        <v>101</v>
      </c>
      <c r="AO939">
        <v>341</v>
      </c>
      <c r="AP939" t="s">
        <v>102</v>
      </c>
      <c r="AQ939">
        <v>0</v>
      </c>
      <c r="AR939">
        <v>772</v>
      </c>
      <c r="AS939">
        <v>1113</v>
      </c>
      <c r="AT939" t="s">
        <v>103</v>
      </c>
      <c r="AU939" t="s">
        <v>104</v>
      </c>
      <c r="AV939" t="s">
        <v>105</v>
      </c>
      <c r="AW939" t="s">
        <v>106</v>
      </c>
      <c r="AX939">
        <v>1113</v>
      </c>
      <c r="AY939">
        <v>858</v>
      </c>
      <c r="AZ939">
        <v>0</v>
      </c>
      <c r="BA939">
        <v>1971</v>
      </c>
      <c r="BB939">
        <v>0</v>
      </c>
      <c r="BC939">
        <v>0</v>
      </c>
      <c r="BD939">
        <v>2</v>
      </c>
      <c r="BE939">
        <v>1</v>
      </c>
      <c r="BF939">
        <v>3</v>
      </c>
      <c r="BG939">
        <v>1</v>
      </c>
      <c r="BH939" t="s">
        <v>97</v>
      </c>
      <c r="BI939">
        <v>8</v>
      </c>
      <c r="BJ939" t="s">
        <v>107</v>
      </c>
      <c r="BK939">
        <v>1</v>
      </c>
      <c r="BL939" t="s">
        <v>97</v>
      </c>
      <c r="BM939" t="s">
        <v>108</v>
      </c>
      <c r="BN939">
        <v>2005</v>
      </c>
      <c r="BO939" t="s">
        <v>109</v>
      </c>
      <c r="BP939">
        <v>2</v>
      </c>
      <c r="BQ939">
        <v>689</v>
      </c>
      <c r="BR939" t="s">
        <v>98</v>
      </c>
      <c r="BS939" t="s">
        <v>98</v>
      </c>
      <c r="BT939" t="s">
        <v>105</v>
      </c>
      <c r="BU939">
        <v>0</v>
      </c>
      <c r="BV939">
        <v>48</v>
      </c>
      <c r="BW939">
        <v>0</v>
      </c>
      <c r="BX939">
        <v>0</v>
      </c>
      <c r="BY939">
        <v>0</v>
      </c>
      <c r="BZ939">
        <v>0</v>
      </c>
      <c r="CA939" t="s">
        <v>83</v>
      </c>
      <c r="CB939" t="s">
        <v>83</v>
      </c>
      <c r="CC939" t="s">
        <v>83</v>
      </c>
      <c r="CD939">
        <v>0</v>
      </c>
      <c r="CE939">
        <v>2</v>
      </c>
      <c r="CF939">
        <v>2009</v>
      </c>
      <c r="CG939" t="str">
        <f t="shared" si="104"/>
        <v>2/2009</v>
      </c>
      <c r="CH939" t="s">
        <v>110</v>
      </c>
      <c r="CI939" t="s">
        <v>111</v>
      </c>
      <c r="CJ939" s="1">
        <v>253000</v>
      </c>
    </row>
    <row r="940" spans="1:88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 t="str">
        <f t="shared" si="100"/>
        <v>2000's</v>
      </c>
      <c r="V940">
        <v>2006</v>
      </c>
      <c r="W940">
        <f t="shared" si="98"/>
        <v>0</v>
      </c>
      <c r="X940" t="str">
        <f t="shared" si="99"/>
        <v>N</v>
      </c>
      <c r="Y940" t="str">
        <f t="shared" si="101"/>
        <v>Y</v>
      </c>
      <c r="Z940" t="str">
        <f t="shared" si="102"/>
        <v>Y</v>
      </c>
      <c r="AA940" t="str">
        <f t="shared" si="103"/>
        <v>Y</v>
      </c>
      <c r="AB940" t="s">
        <v>93</v>
      </c>
      <c r="AC940" t="s">
        <v>94</v>
      </c>
      <c r="AD940" t="s">
        <v>95</v>
      </c>
      <c r="AE940" t="s">
        <v>95</v>
      </c>
      <c r="AF940" t="s">
        <v>117</v>
      </c>
      <c r="AG940">
        <v>0</v>
      </c>
      <c r="AH940" t="s">
        <v>97</v>
      </c>
      <c r="AI940" t="s">
        <v>98</v>
      </c>
      <c r="AJ940" t="s">
        <v>99</v>
      </c>
      <c r="AK940" t="s">
        <v>97</v>
      </c>
      <c r="AL940" t="s">
        <v>97</v>
      </c>
      <c r="AM940" t="s">
        <v>121</v>
      </c>
      <c r="AN940" t="s">
        <v>101</v>
      </c>
      <c r="AO940">
        <v>464</v>
      </c>
      <c r="AP940" t="s">
        <v>102</v>
      </c>
      <c r="AQ940">
        <v>0</v>
      </c>
      <c r="AR940">
        <v>927</v>
      </c>
      <c r="AS940">
        <v>1391</v>
      </c>
      <c r="AT940" t="s">
        <v>103</v>
      </c>
      <c r="AU940" t="s">
        <v>104</v>
      </c>
      <c r="AV940" t="s">
        <v>105</v>
      </c>
      <c r="AW940" t="s">
        <v>106</v>
      </c>
      <c r="AX940">
        <v>1391</v>
      </c>
      <c r="AY940">
        <v>571</v>
      </c>
      <c r="AZ940">
        <v>0</v>
      </c>
      <c r="BA940">
        <v>1962</v>
      </c>
      <c r="BB940">
        <v>0</v>
      </c>
      <c r="BC940">
        <v>0</v>
      </c>
      <c r="BD940">
        <v>2</v>
      </c>
      <c r="BE940">
        <v>1</v>
      </c>
      <c r="BF940">
        <v>3</v>
      </c>
      <c r="BG940">
        <v>1</v>
      </c>
      <c r="BH940" t="s">
        <v>97</v>
      </c>
      <c r="BI940">
        <v>7</v>
      </c>
      <c r="BJ940" t="s">
        <v>107</v>
      </c>
      <c r="BK940">
        <v>0</v>
      </c>
      <c r="BL940" t="s">
        <v>83</v>
      </c>
      <c r="BM940" t="s">
        <v>108</v>
      </c>
      <c r="BN940">
        <v>2006</v>
      </c>
      <c r="BO940" t="s">
        <v>109</v>
      </c>
      <c r="BP940">
        <v>3</v>
      </c>
      <c r="BQ940">
        <v>868</v>
      </c>
      <c r="BR940" t="s">
        <v>98</v>
      </c>
      <c r="BS940" t="s">
        <v>98</v>
      </c>
      <c r="BT940" t="s">
        <v>105</v>
      </c>
      <c r="BU940">
        <v>0</v>
      </c>
      <c r="BV940">
        <v>90</v>
      </c>
      <c r="BW940">
        <v>0</v>
      </c>
      <c r="BX940">
        <v>0</v>
      </c>
      <c r="BY940">
        <v>0</v>
      </c>
      <c r="BZ940">
        <v>0</v>
      </c>
      <c r="CA940" t="s">
        <v>83</v>
      </c>
      <c r="CB940" t="s">
        <v>83</v>
      </c>
      <c r="CC940" t="s">
        <v>83</v>
      </c>
      <c r="CD940">
        <v>0</v>
      </c>
      <c r="CE940">
        <v>8</v>
      </c>
      <c r="CF940">
        <v>2006</v>
      </c>
      <c r="CG940" t="str">
        <f t="shared" si="104"/>
        <v>8/2006</v>
      </c>
      <c r="CH940" t="s">
        <v>158</v>
      </c>
      <c r="CI940" t="s">
        <v>159</v>
      </c>
      <c r="CJ940" s="1">
        <v>239799</v>
      </c>
    </row>
    <row r="941" spans="1:88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 t="str">
        <f t="shared" si="100"/>
        <v>40's</v>
      </c>
      <c r="V941">
        <v>1950</v>
      </c>
      <c r="W941">
        <f t="shared" si="98"/>
        <v>10</v>
      </c>
      <c r="X941" t="str">
        <f t="shared" si="99"/>
        <v>Y</v>
      </c>
      <c r="Y941" t="str">
        <f t="shared" si="101"/>
        <v>N</v>
      </c>
      <c r="Z941" t="str">
        <f t="shared" si="102"/>
        <v>N</v>
      </c>
      <c r="AA941" t="str">
        <f t="shared" si="103"/>
        <v>N</v>
      </c>
      <c r="AB941" t="s">
        <v>93</v>
      </c>
      <c r="AC941" t="s">
        <v>94</v>
      </c>
      <c r="AD941" t="s">
        <v>116</v>
      </c>
      <c r="AE941" t="s">
        <v>116</v>
      </c>
      <c r="AF941" t="s">
        <v>117</v>
      </c>
      <c r="AG941">
        <v>0</v>
      </c>
      <c r="AH941" t="s">
        <v>98</v>
      </c>
      <c r="AI941" t="s">
        <v>97</v>
      </c>
      <c r="AJ941" t="s">
        <v>118</v>
      </c>
      <c r="AK941" t="s">
        <v>98</v>
      </c>
      <c r="AL941" t="s">
        <v>98</v>
      </c>
      <c r="AM941" t="s">
        <v>121</v>
      </c>
      <c r="AN941" t="s">
        <v>102</v>
      </c>
      <c r="AO941">
        <v>0</v>
      </c>
      <c r="AP941" t="s">
        <v>102</v>
      </c>
      <c r="AQ941">
        <v>0</v>
      </c>
      <c r="AR941">
        <v>1032</v>
      </c>
      <c r="AS941">
        <v>1032</v>
      </c>
      <c r="AT941" t="s">
        <v>103</v>
      </c>
      <c r="AU941" t="s">
        <v>104</v>
      </c>
      <c r="AV941" t="s">
        <v>105</v>
      </c>
      <c r="AW941" t="s">
        <v>106</v>
      </c>
      <c r="AX941">
        <v>1207</v>
      </c>
      <c r="AY941">
        <v>1196</v>
      </c>
      <c r="AZ941">
        <v>0</v>
      </c>
      <c r="BA941">
        <v>2403</v>
      </c>
      <c r="BB941">
        <v>0</v>
      </c>
      <c r="BC941">
        <v>0</v>
      </c>
      <c r="BD941">
        <v>2</v>
      </c>
      <c r="BE941">
        <v>0</v>
      </c>
      <c r="BF941">
        <v>4</v>
      </c>
      <c r="BG941">
        <v>1</v>
      </c>
      <c r="BH941" t="s">
        <v>98</v>
      </c>
      <c r="BI941">
        <v>10</v>
      </c>
      <c r="BJ941" t="s">
        <v>107</v>
      </c>
      <c r="BK941">
        <v>2</v>
      </c>
      <c r="BL941" t="s">
        <v>98</v>
      </c>
      <c r="BM941" t="s">
        <v>108</v>
      </c>
      <c r="BN941">
        <v>1940</v>
      </c>
      <c r="BO941" t="s">
        <v>102</v>
      </c>
      <c r="BP941">
        <v>1</v>
      </c>
      <c r="BQ941">
        <v>349</v>
      </c>
      <c r="BR941" t="s">
        <v>98</v>
      </c>
      <c r="BS941" t="s">
        <v>98</v>
      </c>
      <c r="BT941" t="s">
        <v>105</v>
      </c>
      <c r="BU941">
        <v>56</v>
      </c>
      <c r="BV941">
        <v>0</v>
      </c>
      <c r="BW941">
        <v>318</v>
      </c>
      <c r="BX941">
        <v>0</v>
      </c>
      <c r="BY941">
        <v>0</v>
      </c>
      <c r="BZ941">
        <v>0</v>
      </c>
      <c r="CA941" t="s">
        <v>83</v>
      </c>
      <c r="CB941" t="s">
        <v>83</v>
      </c>
      <c r="CC941" t="s">
        <v>83</v>
      </c>
      <c r="CD941">
        <v>0</v>
      </c>
      <c r="CE941">
        <v>6</v>
      </c>
      <c r="CF941">
        <v>2010</v>
      </c>
      <c r="CG941" t="str">
        <f t="shared" si="104"/>
        <v>6/2010</v>
      </c>
      <c r="CH941" t="s">
        <v>173</v>
      </c>
      <c r="CI941" t="s">
        <v>111</v>
      </c>
      <c r="CJ941" s="1">
        <v>244400</v>
      </c>
    </row>
    <row r="942" spans="1:88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 t="str">
        <f t="shared" si="100"/>
        <v>70's</v>
      </c>
      <c r="V942">
        <v>1976</v>
      </c>
      <c r="W942">
        <f t="shared" si="98"/>
        <v>0</v>
      </c>
      <c r="X942" t="str">
        <f t="shared" si="99"/>
        <v>N</v>
      </c>
      <c r="Y942" t="str">
        <f t="shared" si="101"/>
        <v>N</v>
      </c>
      <c r="Z942" t="str">
        <f t="shared" si="102"/>
        <v>N</v>
      </c>
      <c r="AA942" t="str">
        <f t="shared" si="103"/>
        <v>N</v>
      </c>
      <c r="AB942" t="s">
        <v>93</v>
      </c>
      <c r="AC942" t="s">
        <v>94</v>
      </c>
      <c r="AD942" t="s">
        <v>161</v>
      </c>
      <c r="AE942" t="s">
        <v>161</v>
      </c>
      <c r="AF942" t="s">
        <v>117</v>
      </c>
      <c r="AG942">
        <v>0</v>
      </c>
      <c r="AH942" t="s">
        <v>98</v>
      </c>
      <c r="AI942" t="s">
        <v>98</v>
      </c>
      <c r="AJ942" t="s">
        <v>118</v>
      </c>
      <c r="AK942" t="s">
        <v>98</v>
      </c>
      <c r="AL942" t="s">
        <v>98</v>
      </c>
      <c r="AM942" t="s">
        <v>97</v>
      </c>
      <c r="AN942" t="s">
        <v>153</v>
      </c>
      <c r="AO942">
        <v>936</v>
      </c>
      <c r="AP942" t="s">
        <v>172</v>
      </c>
      <c r="AQ942">
        <v>396</v>
      </c>
      <c r="AR942">
        <v>396</v>
      </c>
      <c r="AS942">
        <v>1728</v>
      </c>
      <c r="AT942" t="s">
        <v>103</v>
      </c>
      <c r="AU942" t="s">
        <v>98</v>
      </c>
      <c r="AV942" t="s">
        <v>105</v>
      </c>
      <c r="AW942" t="s">
        <v>106</v>
      </c>
      <c r="AX942">
        <v>1728</v>
      </c>
      <c r="AY942">
        <v>0</v>
      </c>
      <c r="AZ942">
        <v>0</v>
      </c>
      <c r="BA942">
        <v>1728</v>
      </c>
      <c r="BB942">
        <v>0</v>
      </c>
      <c r="BC942">
        <v>0</v>
      </c>
      <c r="BD942">
        <v>2</v>
      </c>
      <c r="BE942">
        <v>0</v>
      </c>
      <c r="BF942">
        <v>4</v>
      </c>
      <c r="BG942">
        <v>2</v>
      </c>
      <c r="BH942" t="s">
        <v>98</v>
      </c>
      <c r="BI942">
        <v>8</v>
      </c>
      <c r="BJ942" t="s">
        <v>107</v>
      </c>
      <c r="BK942">
        <v>0</v>
      </c>
      <c r="BL942" t="s">
        <v>83</v>
      </c>
      <c r="BM942" t="s">
        <v>108</v>
      </c>
      <c r="BN942">
        <v>1976</v>
      </c>
      <c r="BO942" t="s">
        <v>102</v>
      </c>
      <c r="BP942">
        <v>2</v>
      </c>
      <c r="BQ942">
        <v>574</v>
      </c>
      <c r="BR942" t="s">
        <v>98</v>
      </c>
      <c r="BS942" t="s">
        <v>98</v>
      </c>
      <c r="BT942" t="s">
        <v>105</v>
      </c>
      <c r="BU942">
        <v>40</v>
      </c>
      <c r="BV942">
        <v>0</v>
      </c>
      <c r="BW942">
        <v>0</v>
      </c>
      <c r="BX942">
        <v>0</v>
      </c>
      <c r="BY942">
        <v>0</v>
      </c>
      <c r="BZ942">
        <v>0</v>
      </c>
      <c r="CA942" t="s">
        <v>83</v>
      </c>
      <c r="CB942" t="s">
        <v>83</v>
      </c>
      <c r="CC942" t="s">
        <v>83</v>
      </c>
      <c r="CD942">
        <v>0</v>
      </c>
      <c r="CE942">
        <v>7</v>
      </c>
      <c r="CF942">
        <v>2006</v>
      </c>
      <c r="CG942" t="str">
        <f t="shared" si="104"/>
        <v>7/2006</v>
      </c>
      <c r="CH942" t="s">
        <v>110</v>
      </c>
      <c r="CI942" t="s">
        <v>111</v>
      </c>
      <c r="CJ942" s="1">
        <v>150900</v>
      </c>
    </row>
    <row r="943" spans="1:88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 t="str">
        <f t="shared" si="100"/>
        <v>90's</v>
      </c>
      <c r="V943">
        <v>1999</v>
      </c>
      <c r="W943">
        <f t="shared" si="98"/>
        <v>0</v>
      </c>
      <c r="X943" t="str">
        <f t="shared" si="99"/>
        <v>N</v>
      </c>
      <c r="Y943" t="str">
        <f t="shared" si="101"/>
        <v>N</v>
      </c>
      <c r="Z943" t="str">
        <f t="shared" si="102"/>
        <v>N</v>
      </c>
      <c r="AA943" t="str">
        <f t="shared" si="103"/>
        <v>Y</v>
      </c>
      <c r="AB943" t="s">
        <v>93</v>
      </c>
      <c r="AC943" t="s">
        <v>94</v>
      </c>
      <c r="AD943" t="s">
        <v>95</v>
      </c>
      <c r="AE943" t="s">
        <v>95</v>
      </c>
      <c r="AF943" t="s">
        <v>96</v>
      </c>
      <c r="AG943">
        <v>298</v>
      </c>
      <c r="AH943" t="s">
        <v>97</v>
      </c>
      <c r="AI943" t="s">
        <v>98</v>
      </c>
      <c r="AJ943" t="s">
        <v>99</v>
      </c>
      <c r="AK943" t="s">
        <v>97</v>
      </c>
      <c r="AL943" t="s">
        <v>98</v>
      </c>
      <c r="AM943" t="s">
        <v>100</v>
      </c>
      <c r="AN943" t="s">
        <v>119</v>
      </c>
      <c r="AO943">
        <v>772</v>
      </c>
      <c r="AP943" t="s">
        <v>102</v>
      </c>
      <c r="AQ943">
        <v>0</v>
      </c>
      <c r="AR943">
        <v>220</v>
      </c>
      <c r="AS943">
        <v>992</v>
      </c>
      <c r="AT943" t="s">
        <v>103</v>
      </c>
      <c r="AU943" t="s">
        <v>104</v>
      </c>
      <c r="AV943" t="s">
        <v>105</v>
      </c>
      <c r="AW943" t="s">
        <v>106</v>
      </c>
      <c r="AX943">
        <v>1022</v>
      </c>
      <c r="AY943">
        <v>1038</v>
      </c>
      <c r="AZ943">
        <v>0</v>
      </c>
      <c r="BA943">
        <v>2060</v>
      </c>
      <c r="BB943">
        <v>1</v>
      </c>
      <c r="BC943">
        <v>0</v>
      </c>
      <c r="BD943">
        <v>2</v>
      </c>
      <c r="BE943">
        <v>1</v>
      </c>
      <c r="BF943">
        <v>3</v>
      </c>
      <c r="BG943">
        <v>1</v>
      </c>
      <c r="BH943" t="s">
        <v>97</v>
      </c>
      <c r="BI943">
        <v>8</v>
      </c>
      <c r="BJ943" t="s">
        <v>107</v>
      </c>
      <c r="BK943">
        <v>1</v>
      </c>
      <c r="BL943" t="s">
        <v>98</v>
      </c>
      <c r="BM943" t="s">
        <v>156</v>
      </c>
      <c r="BN943">
        <v>1999</v>
      </c>
      <c r="BO943" t="s">
        <v>109</v>
      </c>
      <c r="BP943">
        <v>2</v>
      </c>
      <c r="BQ943">
        <v>390</v>
      </c>
      <c r="BR943" t="s">
        <v>98</v>
      </c>
      <c r="BS943" t="s">
        <v>98</v>
      </c>
      <c r="BT943" t="s">
        <v>105</v>
      </c>
      <c r="BU943">
        <v>0</v>
      </c>
      <c r="BV943">
        <v>0</v>
      </c>
      <c r="BW943">
        <v>0</v>
      </c>
      <c r="BX943">
        <v>168</v>
      </c>
      <c r="BY943">
        <v>0</v>
      </c>
      <c r="BZ943">
        <v>0</v>
      </c>
      <c r="CA943" t="s">
        <v>83</v>
      </c>
      <c r="CB943" t="s">
        <v>165</v>
      </c>
      <c r="CC943" t="s">
        <v>83</v>
      </c>
      <c r="CD943">
        <v>0</v>
      </c>
      <c r="CE943">
        <v>6</v>
      </c>
      <c r="CF943">
        <v>2009</v>
      </c>
      <c r="CG943" t="str">
        <f t="shared" si="104"/>
        <v>6/2009</v>
      </c>
      <c r="CH943" t="s">
        <v>110</v>
      </c>
      <c r="CI943" t="s">
        <v>111</v>
      </c>
      <c r="CJ943" s="1">
        <v>214000</v>
      </c>
    </row>
    <row r="944" spans="1:88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 t="str">
        <f t="shared" si="100"/>
        <v>70's</v>
      </c>
      <c r="V944">
        <v>1977</v>
      </c>
      <c r="W944">
        <f t="shared" si="98"/>
        <v>0</v>
      </c>
      <c r="X944" t="str">
        <f t="shared" si="99"/>
        <v>N</v>
      </c>
      <c r="Y944" t="str">
        <f t="shared" si="101"/>
        <v>N</v>
      </c>
      <c r="Z944" t="str">
        <f t="shared" si="102"/>
        <v>N</v>
      </c>
      <c r="AA944" t="str">
        <f t="shared" si="103"/>
        <v>N</v>
      </c>
      <c r="AB944" t="s">
        <v>93</v>
      </c>
      <c r="AC944" t="s">
        <v>94</v>
      </c>
      <c r="AD944" t="s">
        <v>116</v>
      </c>
      <c r="AE944" t="s">
        <v>116</v>
      </c>
      <c r="AF944" t="s">
        <v>117</v>
      </c>
      <c r="AG944">
        <v>0</v>
      </c>
      <c r="AH944" t="s">
        <v>98</v>
      </c>
      <c r="AI944" t="s">
        <v>98</v>
      </c>
      <c r="AJ944" t="s">
        <v>99</v>
      </c>
      <c r="AK944" t="s">
        <v>97</v>
      </c>
      <c r="AL944" t="s">
        <v>98</v>
      </c>
      <c r="AM944" t="s">
        <v>97</v>
      </c>
      <c r="AN944" t="s">
        <v>101</v>
      </c>
      <c r="AO944">
        <v>1440</v>
      </c>
      <c r="AP944" t="s">
        <v>102</v>
      </c>
      <c r="AQ944">
        <v>0</v>
      </c>
      <c r="AR944">
        <v>0</v>
      </c>
      <c r="AS944">
        <v>1440</v>
      </c>
      <c r="AT944" t="s">
        <v>103</v>
      </c>
      <c r="AU944" t="s">
        <v>98</v>
      </c>
      <c r="AV944" t="s">
        <v>105</v>
      </c>
      <c r="AW944" t="s">
        <v>106</v>
      </c>
      <c r="AX944">
        <v>1440</v>
      </c>
      <c r="AY944">
        <v>0</v>
      </c>
      <c r="AZ944">
        <v>0</v>
      </c>
      <c r="BA944">
        <v>1440</v>
      </c>
      <c r="BB944">
        <v>2</v>
      </c>
      <c r="BC944">
        <v>0</v>
      </c>
      <c r="BD944">
        <v>2</v>
      </c>
      <c r="BE944">
        <v>0</v>
      </c>
      <c r="BF944">
        <v>4</v>
      </c>
      <c r="BG944">
        <v>2</v>
      </c>
      <c r="BH944" t="s">
        <v>98</v>
      </c>
      <c r="BI944">
        <v>8</v>
      </c>
      <c r="BJ944" t="s">
        <v>107</v>
      </c>
      <c r="BK944">
        <v>0</v>
      </c>
      <c r="BL944" t="s">
        <v>83</v>
      </c>
      <c r="BM944" t="s">
        <v>83</v>
      </c>
      <c r="BN944" t="s">
        <v>83</v>
      </c>
      <c r="BO944" t="s">
        <v>83</v>
      </c>
      <c r="BP944">
        <v>0</v>
      </c>
      <c r="BQ944">
        <v>0</v>
      </c>
      <c r="BR944" t="s">
        <v>83</v>
      </c>
      <c r="BS944" t="s">
        <v>83</v>
      </c>
      <c r="BT944" t="s">
        <v>177</v>
      </c>
      <c r="BU944">
        <v>321</v>
      </c>
      <c r="BV944">
        <v>0</v>
      </c>
      <c r="BW944">
        <v>0</v>
      </c>
      <c r="BX944">
        <v>0</v>
      </c>
      <c r="BY944">
        <v>0</v>
      </c>
      <c r="BZ944">
        <v>0</v>
      </c>
      <c r="CA944" t="s">
        <v>83</v>
      </c>
      <c r="CB944" t="s">
        <v>83</v>
      </c>
      <c r="CC944" t="s">
        <v>83</v>
      </c>
      <c r="CD944">
        <v>0</v>
      </c>
      <c r="CE944">
        <v>8</v>
      </c>
      <c r="CF944">
        <v>2007</v>
      </c>
      <c r="CG944" t="str">
        <f t="shared" si="104"/>
        <v>8/2007</v>
      </c>
      <c r="CH944" t="s">
        <v>249</v>
      </c>
      <c r="CI944" t="s">
        <v>128</v>
      </c>
      <c r="CJ944" s="1">
        <v>150000</v>
      </c>
    </row>
    <row r="945" spans="1:88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 t="str">
        <f t="shared" si="100"/>
        <v>60's</v>
      </c>
      <c r="V945">
        <v>1967</v>
      </c>
      <c r="W945">
        <f t="shared" si="98"/>
        <v>0</v>
      </c>
      <c r="X945" t="str">
        <f t="shared" si="99"/>
        <v>N</v>
      </c>
      <c r="Y945" t="str">
        <f t="shared" si="101"/>
        <v>N</v>
      </c>
      <c r="Z945" t="str">
        <f t="shared" si="102"/>
        <v>N</v>
      </c>
      <c r="AA945" t="str">
        <f t="shared" si="103"/>
        <v>N</v>
      </c>
      <c r="AB945" t="s">
        <v>93</v>
      </c>
      <c r="AC945" t="s">
        <v>94</v>
      </c>
      <c r="AD945" t="s">
        <v>140</v>
      </c>
      <c r="AE945" t="s">
        <v>161</v>
      </c>
      <c r="AF945" t="s">
        <v>117</v>
      </c>
      <c r="AG945">
        <v>0</v>
      </c>
      <c r="AH945" t="s">
        <v>98</v>
      </c>
      <c r="AI945" t="s">
        <v>98</v>
      </c>
      <c r="AJ945" t="s">
        <v>118</v>
      </c>
      <c r="AK945" t="s">
        <v>98</v>
      </c>
      <c r="AL945" t="s">
        <v>98</v>
      </c>
      <c r="AM945" t="s">
        <v>130</v>
      </c>
      <c r="AN945" t="s">
        <v>102</v>
      </c>
      <c r="AO945">
        <v>0</v>
      </c>
      <c r="AP945" t="s">
        <v>102</v>
      </c>
      <c r="AQ945">
        <v>0</v>
      </c>
      <c r="AR945">
        <v>1632</v>
      </c>
      <c r="AS945">
        <v>1632</v>
      </c>
      <c r="AT945" t="s">
        <v>103</v>
      </c>
      <c r="AU945" t="s">
        <v>98</v>
      </c>
      <c r="AV945" t="s">
        <v>105</v>
      </c>
      <c r="AW945" t="s">
        <v>106</v>
      </c>
      <c r="AX945">
        <v>1632</v>
      </c>
      <c r="AY945">
        <v>0</v>
      </c>
      <c r="AZ945">
        <v>0</v>
      </c>
      <c r="BA945">
        <v>1632</v>
      </c>
      <c r="BB945">
        <v>0</v>
      </c>
      <c r="BC945">
        <v>0</v>
      </c>
      <c r="BD945">
        <v>2</v>
      </c>
      <c r="BE945">
        <v>0</v>
      </c>
      <c r="BF945">
        <v>4</v>
      </c>
      <c r="BG945">
        <v>2</v>
      </c>
      <c r="BH945" t="s">
        <v>98</v>
      </c>
      <c r="BI945">
        <v>8</v>
      </c>
      <c r="BJ945" t="s">
        <v>107</v>
      </c>
      <c r="BK945">
        <v>0</v>
      </c>
      <c r="BL945" t="s">
        <v>83</v>
      </c>
      <c r="BM945" t="s">
        <v>108</v>
      </c>
      <c r="BN945">
        <v>1967</v>
      </c>
      <c r="BO945" t="s">
        <v>102</v>
      </c>
      <c r="BP945">
        <v>2</v>
      </c>
      <c r="BQ945">
        <v>576</v>
      </c>
      <c r="BR945" t="s">
        <v>98</v>
      </c>
      <c r="BS945" t="s">
        <v>98</v>
      </c>
      <c r="BT945" t="s">
        <v>190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 t="s">
        <v>83</v>
      </c>
      <c r="CB945" t="s">
        <v>83</v>
      </c>
      <c r="CC945" t="s">
        <v>83</v>
      </c>
      <c r="CD945">
        <v>0</v>
      </c>
      <c r="CE945">
        <v>6</v>
      </c>
      <c r="CF945">
        <v>2007</v>
      </c>
      <c r="CG945" t="str">
        <f t="shared" si="104"/>
        <v>6/2007</v>
      </c>
      <c r="CH945" t="s">
        <v>110</v>
      </c>
      <c r="CI945" t="s">
        <v>111</v>
      </c>
      <c r="CJ945" s="1">
        <v>143000</v>
      </c>
    </row>
    <row r="946" spans="1:88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 t="str">
        <f t="shared" si="100"/>
        <v>50's</v>
      </c>
      <c r="V946">
        <v>1958</v>
      </c>
      <c r="W946">
        <f t="shared" si="98"/>
        <v>0</v>
      </c>
      <c r="X946" t="str">
        <f t="shared" si="99"/>
        <v>N</v>
      </c>
      <c r="Y946" t="str">
        <f t="shared" si="101"/>
        <v>N</v>
      </c>
      <c r="Z946" t="str">
        <f t="shared" si="102"/>
        <v>N</v>
      </c>
      <c r="AA946" t="str">
        <f t="shared" si="103"/>
        <v>N</v>
      </c>
      <c r="AB946" t="s">
        <v>93</v>
      </c>
      <c r="AC946" t="s">
        <v>94</v>
      </c>
      <c r="AD946" t="s">
        <v>140</v>
      </c>
      <c r="AE946" t="s">
        <v>140</v>
      </c>
      <c r="AF946" t="s">
        <v>96</v>
      </c>
      <c r="AG946">
        <v>541</v>
      </c>
      <c r="AH946" t="s">
        <v>98</v>
      </c>
      <c r="AI946" t="s">
        <v>98</v>
      </c>
      <c r="AJ946" t="s">
        <v>118</v>
      </c>
      <c r="AK946" t="s">
        <v>98</v>
      </c>
      <c r="AL946" t="s">
        <v>98</v>
      </c>
      <c r="AM946" t="s">
        <v>100</v>
      </c>
      <c r="AN946" t="s">
        <v>101</v>
      </c>
      <c r="AO946">
        <v>111</v>
      </c>
      <c r="AP946" t="s">
        <v>153</v>
      </c>
      <c r="AQ946">
        <v>354</v>
      </c>
      <c r="AR946">
        <v>354</v>
      </c>
      <c r="AS946">
        <v>819</v>
      </c>
      <c r="AT946" t="s">
        <v>103</v>
      </c>
      <c r="AU946" t="s">
        <v>97</v>
      </c>
      <c r="AV946" t="s">
        <v>105</v>
      </c>
      <c r="AW946" t="s">
        <v>164</v>
      </c>
      <c r="AX946">
        <v>1344</v>
      </c>
      <c r="AY946">
        <v>0</v>
      </c>
      <c r="AZ946">
        <v>0</v>
      </c>
      <c r="BA946">
        <v>1344</v>
      </c>
      <c r="BB946">
        <v>0</v>
      </c>
      <c r="BC946">
        <v>1</v>
      </c>
      <c r="BD946">
        <v>1</v>
      </c>
      <c r="BE946">
        <v>0</v>
      </c>
      <c r="BF946">
        <v>3</v>
      </c>
      <c r="BG946">
        <v>1</v>
      </c>
      <c r="BH946" t="s">
        <v>97</v>
      </c>
      <c r="BI946">
        <v>7</v>
      </c>
      <c r="BJ946" t="s">
        <v>107</v>
      </c>
      <c r="BK946">
        <v>1</v>
      </c>
      <c r="BL946" t="s">
        <v>97</v>
      </c>
      <c r="BM946" t="s">
        <v>209</v>
      </c>
      <c r="BN946">
        <v>1958</v>
      </c>
      <c r="BO946" t="s">
        <v>109</v>
      </c>
      <c r="BP946">
        <v>2</v>
      </c>
      <c r="BQ946">
        <v>525</v>
      </c>
      <c r="BR946" t="s">
        <v>98</v>
      </c>
      <c r="BS946" t="s">
        <v>98</v>
      </c>
      <c r="BT946" t="s">
        <v>105</v>
      </c>
      <c r="BU946">
        <v>0</v>
      </c>
      <c r="BV946">
        <v>118</v>
      </c>
      <c r="BW946">
        <v>0</v>
      </c>
      <c r="BX946">
        <v>0</v>
      </c>
      <c r="BY946">
        <v>233</v>
      </c>
      <c r="BZ946">
        <v>0</v>
      </c>
      <c r="CA946" t="s">
        <v>83</v>
      </c>
      <c r="CB946" t="s">
        <v>83</v>
      </c>
      <c r="CC946" t="s">
        <v>83</v>
      </c>
      <c r="CD946">
        <v>0</v>
      </c>
      <c r="CE946">
        <v>1</v>
      </c>
      <c r="CF946">
        <v>2009</v>
      </c>
      <c r="CG946" t="str">
        <f t="shared" si="104"/>
        <v>1/2009</v>
      </c>
      <c r="CH946" t="s">
        <v>173</v>
      </c>
      <c r="CI946" t="s">
        <v>128</v>
      </c>
      <c r="CJ946" s="1">
        <v>137500</v>
      </c>
    </row>
    <row r="947" spans="1:88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 t="str">
        <f t="shared" si="100"/>
        <v>1890's</v>
      </c>
      <c r="V947">
        <v>1996</v>
      </c>
      <c r="W947">
        <f t="shared" si="98"/>
        <v>106</v>
      </c>
      <c r="X947" t="str">
        <f t="shared" si="99"/>
        <v>Y</v>
      </c>
      <c r="Y947" t="str">
        <f t="shared" si="101"/>
        <v>N</v>
      </c>
      <c r="Z947" t="str">
        <f t="shared" si="102"/>
        <v>N</v>
      </c>
      <c r="AA947" t="str">
        <f t="shared" si="103"/>
        <v>Y</v>
      </c>
      <c r="AB947" t="s">
        <v>152</v>
      </c>
      <c r="AC947" t="s">
        <v>94</v>
      </c>
      <c r="AD947" t="s">
        <v>95</v>
      </c>
      <c r="AE947" t="s">
        <v>95</v>
      </c>
      <c r="AF947" t="s">
        <v>117</v>
      </c>
      <c r="AG947">
        <v>0</v>
      </c>
      <c r="AH947" t="s">
        <v>98</v>
      </c>
      <c r="AI947" t="s">
        <v>98</v>
      </c>
      <c r="AJ947" t="s">
        <v>126</v>
      </c>
      <c r="AK947" t="s">
        <v>98</v>
      </c>
      <c r="AL947" t="s">
        <v>98</v>
      </c>
      <c r="AM947" t="s">
        <v>100</v>
      </c>
      <c r="AN947" t="s">
        <v>172</v>
      </c>
      <c r="AO947">
        <v>1088</v>
      </c>
      <c r="AP947" t="s">
        <v>102</v>
      </c>
      <c r="AQ947">
        <v>0</v>
      </c>
      <c r="AR947">
        <v>0</v>
      </c>
      <c r="AS947">
        <v>1088</v>
      </c>
      <c r="AT947" t="s">
        <v>103</v>
      </c>
      <c r="AU947" t="s">
        <v>98</v>
      </c>
      <c r="AV947" t="s">
        <v>105</v>
      </c>
      <c r="AW947" t="s">
        <v>106</v>
      </c>
      <c r="AX947">
        <v>1188</v>
      </c>
      <c r="AY947">
        <v>561</v>
      </c>
      <c r="AZ947">
        <v>120</v>
      </c>
      <c r="BA947">
        <v>1869</v>
      </c>
      <c r="BB947">
        <v>0</v>
      </c>
      <c r="BC947">
        <v>0</v>
      </c>
      <c r="BD947">
        <v>1</v>
      </c>
      <c r="BE947">
        <v>0</v>
      </c>
      <c r="BF947">
        <v>2</v>
      </c>
      <c r="BG947">
        <v>1</v>
      </c>
      <c r="BH947" t="s">
        <v>98</v>
      </c>
      <c r="BI947">
        <v>7</v>
      </c>
      <c r="BJ947" t="s">
        <v>107</v>
      </c>
      <c r="BK947">
        <v>0</v>
      </c>
      <c r="BL947" t="s">
        <v>83</v>
      </c>
      <c r="BM947" t="s">
        <v>127</v>
      </c>
      <c r="BN947">
        <v>1963</v>
      </c>
      <c r="BO947" t="s">
        <v>102</v>
      </c>
      <c r="BP947">
        <v>2</v>
      </c>
      <c r="BQ947">
        <v>456</v>
      </c>
      <c r="BR947" t="s">
        <v>98</v>
      </c>
      <c r="BS947" t="s">
        <v>98</v>
      </c>
      <c r="BT947" t="s">
        <v>105</v>
      </c>
      <c r="BU947">
        <v>48</v>
      </c>
      <c r="BV947">
        <v>0</v>
      </c>
      <c r="BW947">
        <v>244</v>
      </c>
      <c r="BX947">
        <v>0</v>
      </c>
      <c r="BY947">
        <v>0</v>
      </c>
      <c r="BZ947">
        <v>0</v>
      </c>
      <c r="CA947" t="s">
        <v>83</v>
      </c>
      <c r="CB947" t="s">
        <v>218</v>
      </c>
      <c r="CC947" t="s">
        <v>83</v>
      </c>
      <c r="CD947">
        <v>0</v>
      </c>
      <c r="CE947">
        <v>9</v>
      </c>
      <c r="CF947">
        <v>2009</v>
      </c>
      <c r="CG947" t="str">
        <f t="shared" si="104"/>
        <v>9/2009</v>
      </c>
      <c r="CH947" t="s">
        <v>110</v>
      </c>
      <c r="CI947" t="s">
        <v>111</v>
      </c>
      <c r="CJ947" s="1">
        <v>124900</v>
      </c>
    </row>
    <row r="948" spans="1:88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 t="str">
        <f t="shared" si="100"/>
        <v>50's</v>
      </c>
      <c r="V948">
        <v>1959</v>
      </c>
      <c r="W948">
        <f t="shared" si="98"/>
        <v>0</v>
      </c>
      <c r="X948" t="str">
        <f t="shared" si="99"/>
        <v>N</v>
      </c>
      <c r="Y948" t="str">
        <f t="shared" si="101"/>
        <v>N</v>
      </c>
      <c r="Z948" t="str">
        <f t="shared" si="102"/>
        <v>N</v>
      </c>
      <c r="AA948" t="str">
        <f t="shared" si="103"/>
        <v>N</v>
      </c>
      <c r="AB948" t="s">
        <v>93</v>
      </c>
      <c r="AC948" t="s">
        <v>94</v>
      </c>
      <c r="AD948" t="s">
        <v>140</v>
      </c>
      <c r="AE948" t="s">
        <v>140</v>
      </c>
      <c r="AF948" t="s">
        <v>96</v>
      </c>
      <c r="AG948">
        <v>128</v>
      </c>
      <c r="AH948" t="s">
        <v>98</v>
      </c>
      <c r="AI948" t="s">
        <v>97</v>
      </c>
      <c r="AJ948" t="s">
        <v>118</v>
      </c>
      <c r="AK948" t="s">
        <v>98</v>
      </c>
      <c r="AL948" t="s">
        <v>98</v>
      </c>
      <c r="AM948" t="s">
        <v>130</v>
      </c>
      <c r="AN948" t="s">
        <v>119</v>
      </c>
      <c r="AO948">
        <v>748</v>
      </c>
      <c r="AP948" t="s">
        <v>141</v>
      </c>
      <c r="AQ948">
        <v>294</v>
      </c>
      <c r="AR948">
        <v>102</v>
      </c>
      <c r="AS948">
        <v>1144</v>
      </c>
      <c r="AT948" t="s">
        <v>103</v>
      </c>
      <c r="AU948" t="s">
        <v>98</v>
      </c>
      <c r="AV948" t="s">
        <v>105</v>
      </c>
      <c r="AW948" t="s">
        <v>106</v>
      </c>
      <c r="AX948">
        <v>1144</v>
      </c>
      <c r="AY948">
        <v>0</v>
      </c>
      <c r="AZ948">
        <v>0</v>
      </c>
      <c r="BA948">
        <v>1144</v>
      </c>
      <c r="BB948">
        <v>1</v>
      </c>
      <c r="BC948">
        <v>0</v>
      </c>
      <c r="BD948">
        <v>1</v>
      </c>
      <c r="BE948">
        <v>0</v>
      </c>
      <c r="BF948">
        <v>3</v>
      </c>
      <c r="BG948">
        <v>1</v>
      </c>
      <c r="BH948" t="s">
        <v>98</v>
      </c>
      <c r="BI948">
        <v>6</v>
      </c>
      <c r="BJ948" t="s">
        <v>107</v>
      </c>
      <c r="BK948">
        <v>1</v>
      </c>
      <c r="BL948" t="s">
        <v>98</v>
      </c>
      <c r="BM948" t="s">
        <v>108</v>
      </c>
      <c r="BN948">
        <v>1959</v>
      </c>
      <c r="BO948" t="s">
        <v>109</v>
      </c>
      <c r="BP948">
        <v>1</v>
      </c>
      <c r="BQ948">
        <v>796</v>
      </c>
      <c r="BR948" t="s">
        <v>98</v>
      </c>
      <c r="BS948" t="s">
        <v>98</v>
      </c>
      <c r="BT948" t="s">
        <v>105</v>
      </c>
      <c r="BU948">
        <v>86</v>
      </c>
      <c r="BV948">
        <v>0</v>
      </c>
      <c r="BW948">
        <v>0</v>
      </c>
      <c r="BX948">
        <v>0</v>
      </c>
      <c r="BY948">
        <v>0</v>
      </c>
      <c r="BZ948">
        <v>0</v>
      </c>
      <c r="CA948" t="s">
        <v>83</v>
      </c>
      <c r="CB948" t="s">
        <v>83</v>
      </c>
      <c r="CC948" t="s">
        <v>83</v>
      </c>
      <c r="CD948">
        <v>0</v>
      </c>
      <c r="CE948">
        <v>3</v>
      </c>
      <c r="CF948">
        <v>2006</v>
      </c>
      <c r="CG948" t="str">
        <f t="shared" si="104"/>
        <v>3/2006</v>
      </c>
      <c r="CH948" t="s">
        <v>110</v>
      </c>
      <c r="CI948" t="s">
        <v>111</v>
      </c>
      <c r="CJ948" s="1">
        <v>143000</v>
      </c>
    </row>
    <row r="949" spans="1:88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 t="str">
        <f t="shared" si="100"/>
        <v>2000's</v>
      </c>
      <c r="V949">
        <v>2003</v>
      </c>
      <c r="W949">
        <f t="shared" si="98"/>
        <v>1</v>
      </c>
      <c r="X949" t="str">
        <f t="shared" si="99"/>
        <v>Y</v>
      </c>
      <c r="Y949" t="str">
        <f t="shared" si="101"/>
        <v>N</v>
      </c>
      <c r="Z949" t="str">
        <f t="shared" si="102"/>
        <v>Y</v>
      </c>
      <c r="AA949" t="str">
        <f t="shared" si="103"/>
        <v>Y</v>
      </c>
      <c r="AB949" t="s">
        <v>152</v>
      </c>
      <c r="AC949" t="s">
        <v>94</v>
      </c>
      <c r="AD949" t="s">
        <v>95</v>
      </c>
      <c r="AE949" t="s">
        <v>95</v>
      </c>
      <c r="AF949" t="s">
        <v>96</v>
      </c>
      <c r="AG949">
        <v>236</v>
      </c>
      <c r="AH949" t="s">
        <v>97</v>
      </c>
      <c r="AI949" t="s">
        <v>98</v>
      </c>
      <c r="AJ949" t="s">
        <v>99</v>
      </c>
      <c r="AK949" t="s">
        <v>97</v>
      </c>
      <c r="AL949" t="s">
        <v>98</v>
      </c>
      <c r="AM949" t="s">
        <v>130</v>
      </c>
      <c r="AN949" t="s">
        <v>101</v>
      </c>
      <c r="AO949">
        <v>1300</v>
      </c>
      <c r="AP949" t="s">
        <v>102</v>
      </c>
      <c r="AQ949">
        <v>0</v>
      </c>
      <c r="AR949">
        <v>316</v>
      </c>
      <c r="AS949">
        <v>1616</v>
      </c>
      <c r="AT949" t="s">
        <v>103</v>
      </c>
      <c r="AU949" t="s">
        <v>104</v>
      </c>
      <c r="AV949" t="s">
        <v>105</v>
      </c>
      <c r="AW949" t="s">
        <v>106</v>
      </c>
      <c r="AX949">
        <v>1629</v>
      </c>
      <c r="AY949">
        <v>0</v>
      </c>
      <c r="AZ949">
        <v>0</v>
      </c>
      <c r="BA949">
        <v>1629</v>
      </c>
      <c r="BB949">
        <v>1</v>
      </c>
      <c r="BC949">
        <v>0</v>
      </c>
      <c r="BD949">
        <v>2</v>
      </c>
      <c r="BE949">
        <v>0</v>
      </c>
      <c r="BF949">
        <v>3</v>
      </c>
      <c r="BG949">
        <v>1</v>
      </c>
      <c r="BH949" t="s">
        <v>97</v>
      </c>
      <c r="BI949">
        <v>9</v>
      </c>
      <c r="BJ949" t="s">
        <v>107</v>
      </c>
      <c r="BK949">
        <v>1</v>
      </c>
      <c r="BL949" t="s">
        <v>97</v>
      </c>
      <c r="BM949" t="s">
        <v>108</v>
      </c>
      <c r="BN949">
        <v>2002</v>
      </c>
      <c r="BO949" t="s">
        <v>157</v>
      </c>
      <c r="BP949">
        <v>3</v>
      </c>
      <c r="BQ949">
        <v>808</v>
      </c>
      <c r="BR949" t="s">
        <v>98</v>
      </c>
      <c r="BS949" t="s">
        <v>98</v>
      </c>
      <c r="BT949" t="s">
        <v>105</v>
      </c>
      <c r="BU949">
        <v>0</v>
      </c>
      <c r="BV949">
        <v>252</v>
      </c>
      <c r="BW949">
        <v>0</v>
      </c>
      <c r="BX949">
        <v>0</v>
      </c>
      <c r="BY949">
        <v>0</v>
      </c>
      <c r="BZ949">
        <v>0</v>
      </c>
      <c r="CA949" t="s">
        <v>83</v>
      </c>
      <c r="CB949" t="s">
        <v>83</v>
      </c>
      <c r="CC949" t="s">
        <v>83</v>
      </c>
      <c r="CD949">
        <v>0</v>
      </c>
      <c r="CE949">
        <v>11</v>
      </c>
      <c r="CF949">
        <v>2007</v>
      </c>
      <c r="CG949" t="str">
        <f t="shared" si="104"/>
        <v>11/2007</v>
      </c>
      <c r="CH949" t="s">
        <v>110</v>
      </c>
      <c r="CI949" t="s">
        <v>111</v>
      </c>
      <c r="CJ949" s="1">
        <v>270000</v>
      </c>
    </row>
    <row r="950" spans="1:88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 t="str">
        <f t="shared" si="100"/>
        <v>2000's</v>
      </c>
      <c r="V950">
        <v>2002</v>
      </c>
      <c r="W950">
        <f t="shared" si="98"/>
        <v>0</v>
      </c>
      <c r="X950" t="str">
        <f t="shared" si="99"/>
        <v>N</v>
      </c>
      <c r="Y950" t="str">
        <f t="shared" si="101"/>
        <v>N</v>
      </c>
      <c r="Z950" t="str">
        <f t="shared" si="102"/>
        <v>Y</v>
      </c>
      <c r="AA950" t="str">
        <f t="shared" si="103"/>
        <v>Y</v>
      </c>
      <c r="AB950" t="s">
        <v>93</v>
      </c>
      <c r="AC950" t="s">
        <v>94</v>
      </c>
      <c r="AD950" t="s">
        <v>95</v>
      </c>
      <c r="AE950" t="s">
        <v>95</v>
      </c>
      <c r="AF950" t="s">
        <v>96</v>
      </c>
      <c r="AG950">
        <v>144</v>
      </c>
      <c r="AH950" t="s">
        <v>97</v>
      </c>
      <c r="AI950" t="s">
        <v>98</v>
      </c>
      <c r="AJ950" t="s">
        <v>99</v>
      </c>
      <c r="AK950" t="s">
        <v>97</v>
      </c>
      <c r="AL950" t="s">
        <v>98</v>
      </c>
      <c r="AM950" t="s">
        <v>83</v>
      </c>
      <c r="AN950" t="s">
        <v>102</v>
      </c>
      <c r="AO950">
        <v>0</v>
      </c>
      <c r="AP950" t="s">
        <v>102</v>
      </c>
      <c r="AQ950">
        <v>0</v>
      </c>
      <c r="AR950">
        <v>936</v>
      </c>
      <c r="AS950">
        <v>936</v>
      </c>
      <c r="AT950" t="s">
        <v>103</v>
      </c>
      <c r="AU950" t="s">
        <v>104</v>
      </c>
      <c r="AV950" t="s">
        <v>105</v>
      </c>
      <c r="AW950" t="s">
        <v>106</v>
      </c>
      <c r="AX950">
        <v>936</v>
      </c>
      <c r="AY950">
        <v>840</v>
      </c>
      <c r="AZ950">
        <v>0</v>
      </c>
      <c r="BA950">
        <v>1776</v>
      </c>
      <c r="BB950">
        <v>0</v>
      </c>
      <c r="BC950">
        <v>0</v>
      </c>
      <c r="BD950">
        <v>2</v>
      </c>
      <c r="BE950">
        <v>1</v>
      </c>
      <c r="BF950">
        <v>3</v>
      </c>
      <c r="BG950">
        <v>1</v>
      </c>
      <c r="BH950" t="s">
        <v>97</v>
      </c>
      <c r="BI950">
        <v>7</v>
      </c>
      <c r="BJ950" t="s">
        <v>107</v>
      </c>
      <c r="BK950">
        <v>1</v>
      </c>
      <c r="BL950" t="s">
        <v>98</v>
      </c>
      <c r="BM950" t="s">
        <v>108</v>
      </c>
      <c r="BN950">
        <v>2002</v>
      </c>
      <c r="BO950" t="s">
        <v>109</v>
      </c>
      <c r="BP950">
        <v>2</v>
      </c>
      <c r="BQ950">
        <v>474</v>
      </c>
      <c r="BR950" t="s">
        <v>98</v>
      </c>
      <c r="BS950" t="s">
        <v>98</v>
      </c>
      <c r="BT950" t="s">
        <v>105</v>
      </c>
      <c r="BU950">
        <v>144</v>
      </c>
      <c r="BV950">
        <v>96</v>
      </c>
      <c r="BW950">
        <v>0</v>
      </c>
      <c r="BX950">
        <v>0</v>
      </c>
      <c r="BY950">
        <v>0</v>
      </c>
      <c r="BZ950">
        <v>0</v>
      </c>
      <c r="CA950" t="s">
        <v>83</v>
      </c>
      <c r="CB950" t="s">
        <v>83</v>
      </c>
      <c r="CC950" t="s">
        <v>83</v>
      </c>
      <c r="CD950">
        <v>0</v>
      </c>
      <c r="CE950">
        <v>2</v>
      </c>
      <c r="CF950">
        <v>2006</v>
      </c>
      <c r="CG950" t="str">
        <f t="shared" si="104"/>
        <v>2/2006</v>
      </c>
      <c r="CH950" t="s">
        <v>110</v>
      </c>
      <c r="CI950" t="s">
        <v>111</v>
      </c>
      <c r="CJ950" s="1">
        <v>192500</v>
      </c>
    </row>
    <row r="951" spans="1:88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 t="str">
        <f t="shared" si="100"/>
        <v>70's</v>
      </c>
      <c r="V951">
        <v>2006</v>
      </c>
      <c r="W951">
        <f t="shared" si="98"/>
        <v>34</v>
      </c>
      <c r="X951" t="str">
        <f t="shared" si="99"/>
        <v>Y</v>
      </c>
      <c r="Y951" t="str">
        <f t="shared" si="101"/>
        <v>Y</v>
      </c>
      <c r="Z951" t="str">
        <f t="shared" si="102"/>
        <v>Y</v>
      </c>
      <c r="AA951" t="str">
        <f t="shared" si="103"/>
        <v>Y</v>
      </c>
      <c r="AB951" t="s">
        <v>152</v>
      </c>
      <c r="AC951" t="s">
        <v>94</v>
      </c>
      <c r="AD951" t="s">
        <v>161</v>
      </c>
      <c r="AE951" t="s">
        <v>161</v>
      </c>
      <c r="AF951" t="s">
        <v>117</v>
      </c>
      <c r="AG951">
        <v>0</v>
      </c>
      <c r="AH951" t="s">
        <v>98</v>
      </c>
      <c r="AI951" t="s">
        <v>98</v>
      </c>
      <c r="AJ951" t="s">
        <v>118</v>
      </c>
      <c r="AK951" t="s">
        <v>98</v>
      </c>
      <c r="AL951" t="s">
        <v>98</v>
      </c>
      <c r="AM951" t="s">
        <v>100</v>
      </c>
      <c r="AN951" t="s">
        <v>119</v>
      </c>
      <c r="AO951">
        <v>982</v>
      </c>
      <c r="AP951" t="s">
        <v>102</v>
      </c>
      <c r="AQ951">
        <v>0</v>
      </c>
      <c r="AR951">
        <v>179</v>
      </c>
      <c r="AS951">
        <v>1161</v>
      </c>
      <c r="AT951" t="s">
        <v>103</v>
      </c>
      <c r="AU951" t="s">
        <v>98</v>
      </c>
      <c r="AV951" t="s">
        <v>105</v>
      </c>
      <c r="AW951" t="s">
        <v>106</v>
      </c>
      <c r="AX951">
        <v>1381</v>
      </c>
      <c r="AY951">
        <v>0</v>
      </c>
      <c r="AZ951">
        <v>0</v>
      </c>
      <c r="BA951">
        <v>1381</v>
      </c>
      <c r="BB951">
        <v>1</v>
      </c>
      <c r="BC951">
        <v>0</v>
      </c>
      <c r="BD951">
        <v>1</v>
      </c>
      <c r="BE951">
        <v>1</v>
      </c>
      <c r="BF951">
        <v>3</v>
      </c>
      <c r="BG951">
        <v>1</v>
      </c>
      <c r="BH951" t="s">
        <v>97</v>
      </c>
      <c r="BI951">
        <v>5</v>
      </c>
      <c r="BJ951" t="s">
        <v>107</v>
      </c>
      <c r="BK951">
        <v>1</v>
      </c>
      <c r="BL951" t="s">
        <v>98</v>
      </c>
      <c r="BM951" t="s">
        <v>108</v>
      </c>
      <c r="BN951">
        <v>1972</v>
      </c>
      <c r="BO951" t="s">
        <v>109</v>
      </c>
      <c r="BP951">
        <v>2</v>
      </c>
      <c r="BQ951">
        <v>676</v>
      </c>
      <c r="BR951" t="s">
        <v>98</v>
      </c>
      <c r="BS951" t="s">
        <v>98</v>
      </c>
      <c r="BT951" t="s">
        <v>105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 t="s">
        <v>83</v>
      </c>
      <c r="CB951" t="s">
        <v>83</v>
      </c>
      <c r="CC951" t="s">
        <v>83</v>
      </c>
      <c r="CD951">
        <v>0</v>
      </c>
      <c r="CE951">
        <v>3</v>
      </c>
      <c r="CF951">
        <v>2010</v>
      </c>
      <c r="CG951" t="str">
        <f t="shared" si="104"/>
        <v>3/2010</v>
      </c>
      <c r="CH951" t="s">
        <v>110</v>
      </c>
      <c r="CI951" t="s">
        <v>111</v>
      </c>
      <c r="CJ951" s="1">
        <v>197500</v>
      </c>
    </row>
    <row r="952" spans="1:88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 t="str">
        <f t="shared" si="100"/>
        <v>50's</v>
      </c>
      <c r="V952">
        <v>2002</v>
      </c>
      <c r="W952">
        <f t="shared" si="98"/>
        <v>52</v>
      </c>
      <c r="X952" t="str">
        <f t="shared" si="99"/>
        <v>Y</v>
      </c>
      <c r="Y952" t="str">
        <f t="shared" si="101"/>
        <v>N</v>
      </c>
      <c r="Z952" t="str">
        <f t="shared" si="102"/>
        <v>Y</v>
      </c>
      <c r="AA952" t="str">
        <f t="shared" si="103"/>
        <v>Y</v>
      </c>
      <c r="AB952" t="s">
        <v>93</v>
      </c>
      <c r="AC952" t="s">
        <v>94</v>
      </c>
      <c r="AD952" t="s">
        <v>95</v>
      </c>
      <c r="AE952" t="s">
        <v>95</v>
      </c>
      <c r="AF952" t="s">
        <v>117</v>
      </c>
      <c r="AG952">
        <v>0</v>
      </c>
      <c r="AH952" t="s">
        <v>98</v>
      </c>
      <c r="AI952" t="s">
        <v>98</v>
      </c>
      <c r="AJ952" t="s">
        <v>118</v>
      </c>
      <c r="AK952" t="s">
        <v>98</v>
      </c>
      <c r="AL952" t="s">
        <v>98</v>
      </c>
      <c r="AM952" t="s">
        <v>100</v>
      </c>
      <c r="AN952" t="s">
        <v>119</v>
      </c>
      <c r="AO952">
        <v>398</v>
      </c>
      <c r="AP952" t="s">
        <v>141</v>
      </c>
      <c r="AQ952">
        <v>149</v>
      </c>
      <c r="AR952">
        <v>317</v>
      </c>
      <c r="AS952">
        <v>864</v>
      </c>
      <c r="AT952" t="s">
        <v>103</v>
      </c>
      <c r="AU952" t="s">
        <v>97</v>
      </c>
      <c r="AV952" t="s">
        <v>105</v>
      </c>
      <c r="AW952" t="s">
        <v>106</v>
      </c>
      <c r="AX952">
        <v>864</v>
      </c>
      <c r="AY952">
        <v>0</v>
      </c>
      <c r="AZ952">
        <v>0</v>
      </c>
      <c r="BA952">
        <v>864</v>
      </c>
      <c r="BB952">
        <v>1</v>
      </c>
      <c r="BC952">
        <v>0</v>
      </c>
      <c r="BD952">
        <v>1</v>
      </c>
      <c r="BE952">
        <v>0</v>
      </c>
      <c r="BF952">
        <v>3</v>
      </c>
      <c r="BG952">
        <v>1</v>
      </c>
      <c r="BH952" t="s">
        <v>97</v>
      </c>
      <c r="BI952">
        <v>5</v>
      </c>
      <c r="BJ952" t="s">
        <v>107</v>
      </c>
      <c r="BK952">
        <v>0</v>
      </c>
      <c r="BL952" t="s">
        <v>83</v>
      </c>
      <c r="BM952" t="s">
        <v>127</v>
      </c>
      <c r="BN952">
        <v>1980</v>
      </c>
      <c r="BO952" t="s">
        <v>109</v>
      </c>
      <c r="BP952">
        <v>2</v>
      </c>
      <c r="BQ952">
        <v>720</v>
      </c>
      <c r="BR952" t="s">
        <v>98</v>
      </c>
      <c r="BS952" t="s">
        <v>98</v>
      </c>
      <c r="BT952" t="s">
        <v>105</v>
      </c>
      <c r="BU952">
        <v>194</v>
      </c>
      <c r="BV952">
        <v>0</v>
      </c>
      <c r="BW952">
        <v>0</v>
      </c>
      <c r="BX952">
        <v>0</v>
      </c>
      <c r="BY952">
        <v>0</v>
      </c>
      <c r="BZ952">
        <v>0</v>
      </c>
      <c r="CA952" t="s">
        <v>83</v>
      </c>
      <c r="CB952" t="s">
        <v>83</v>
      </c>
      <c r="CC952" t="s">
        <v>83</v>
      </c>
      <c r="CD952">
        <v>0</v>
      </c>
      <c r="CE952">
        <v>7</v>
      </c>
      <c r="CF952">
        <v>2007</v>
      </c>
      <c r="CG952" t="str">
        <f t="shared" si="104"/>
        <v>7/2007</v>
      </c>
      <c r="CH952" t="s">
        <v>110</v>
      </c>
      <c r="CI952" t="s">
        <v>111</v>
      </c>
      <c r="CJ952" s="1">
        <v>129000</v>
      </c>
    </row>
    <row r="953" spans="1:88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 t="str">
        <f t="shared" si="100"/>
        <v>60's</v>
      </c>
      <c r="V953">
        <v>1965</v>
      </c>
      <c r="W953">
        <f t="shared" si="98"/>
        <v>0</v>
      </c>
      <c r="X953" t="str">
        <f t="shared" si="99"/>
        <v>N</v>
      </c>
      <c r="Y953" t="str">
        <f t="shared" si="101"/>
        <v>N</v>
      </c>
      <c r="Z953" t="str">
        <f t="shared" si="102"/>
        <v>N</v>
      </c>
      <c r="AA953" t="str">
        <f t="shared" si="103"/>
        <v>N</v>
      </c>
      <c r="AB953" t="s">
        <v>93</v>
      </c>
      <c r="AC953" t="s">
        <v>94</v>
      </c>
      <c r="AD953" t="s">
        <v>95</v>
      </c>
      <c r="AE953" t="s">
        <v>95</v>
      </c>
      <c r="AF953" t="s">
        <v>117</v>
      </c>
      <c r="AG953">
        <v>0</v>
      </c>
      <c r="AH953" t="s">
        <v>98</v>
      </c>
      <c r="AI953" t="s">
        <v>98</v>
      </c>
      <c r="AJ953" t="s">
        <v>118</v>
      </c>
      <c r="AK953" t="s">
        <v>98</v>
      </c>
      <c r="AL953" t="s">
        <v>98</v>
      </c>
      <c r="AM953" t="s">
        <v>100</v>
      </c>
      <c r="AN953" t="s">
        <v>141</v>
      </c>
      <c r="AO953">
        <v>641</v>
      </c>
      <c r="AP953" t="s">
        <v>102</v>
      </c>
      <c r="AQ953">
        <v>0</v>
      </c>
      <c r="AR953">
        <v>187</v>
      </c>
      <c r="AS953">
        <v>828</v>
      </c>
      <c r="AT953" t="s">
        <v>103</v>
      </c>
      <c r="AU953" t="s">
        <v>97</v>
      </c>
      <c r="AV953" t="s">
        <v>105</v>
      </c>
      <c r="AW953" t="s">
        <v>106</v>
      </c>
      <c r="AX953">
        <v>965</v>
      </c>
      <c r="AY953">
        <v>0</v>
      </c>
      <c r="AZ953">
        <v>0</v>
      </c>
      <c r="BA953">
        <v>965</v>
      </c>
      <c r="BB953">
        <v>1</v>
      </c>
      <c r="BC953">
        <v>0</v>
      </c>
      <c r="BD953">
        <v>1</v>
      </c>
      <c r="BE953">
        <v>0</v>
      </c>
      <c r="BF953">
        <v>3</v>
      </c>
      <c r="BG953">
        <v>1</v>
      </c>
      <c r="BH953" t="s">
        <v>98</v>
      </c>
      <c r="BI953">
        <v>6</v>
      </c>
      <c r="BJ953" t="s">
        <v>107</v>
      </c>
      <c r="BK953">
        <v>0</v>
      </c>
      <c r="BL953" t="s">
        <v>83</v>
      </c>
      <c r="BM953" t="s">
        <v>127</v>
      </c>
      <c r="BN953">
        <v>1979</v>
      </c>
      <c r="BO953" t="s">
        <v>102</v>
      </c>
      <c r="BP953">
        <v>1</v>
      </c>
      <c r="BQ953">
        <v>300</v>
      </c>
      <c r="BR953" t="s">
        <v>98</v>
      </c>
      <c r="BS953" t="s">
        <v>98</v>
      </c>
      <c r="BT953" t="s">
        <v>105</v>
      </c>
      <c r="BU953">
        <v>421</v>
      </c>
      <c r="BV953">
        <v>0</v>
      </c>
      <c r="BW953">
        <v>0</v>
      </c>
      <c r="BX953">
        <v>0</v>
      </c>
      <c r="BY953">
        <v>0</v>
      </c>
      <c r="BZ953">
        <v>0</v>
      </c>
      <c r="CA953" t="s">
        <v>83</v>
      </c>
      <c r="CB953" t="s">
        <v>134</v>
      </c>
      <c r="CC953" t="s">
        <v>83</v>
      </c>
      <c r="CD953">
        <v>0</v>
      </c>
      <c r="CE953">
        <v>7</v>
      </c>
      <c r="CF953">
        <v>2006</v>
      </c>
      <c r="CG953" t="str">
        <f t="shared" si="104"/>
        <v>7/2006</v>
      </c>
      <c r="CH953" t="s">
        <v>110</v>
      </c>
      <c r="CI953" t="s">
        <v>128</v>
      </c>
      <c r="CJ953" s="1">
        <v>119900</v>
      </c>
    </row>
    <row r="954" spans="1:88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 t="str">
        <f t="shared" si="100"/>
        <v>70's</v>
      </c>
      <c r="V954">
        <v>2003</v>
      </c>
      <c r="W954">
        <f t="shared" si="98"/>
        <v>31</v>
      </c>
      <c r="X954" t="str">
        <f t="shared" si="99"/>
        <v>Y</v>
      </c>
      <c r="Y954" t="str">
        <f t="shared" si="101"/>
        <v>N</v>
      </c>
      <c r="Z954" t="str">
        <f t="shared" si="102"/>
        <v>Y</v>
      </c>
      <c r="AA954" t="str">
        <f t="shared" si="103"/>
        <v>Y</v>
      </c>
      <c r="AB954" t="s">
        <v>93</v>
      </c>
      <c r="AC954" t="s">
        <v>94</v>
      </c>
      <c r="AD954" t="s">
        <v>155</v>
      </c>
      <c r="AE954" t="s">
        <v>140</v>
      </c>
      <c r="AF954" t="s">
        <v>117</v>
      </c>
      <c r="AG954">
        <v>0</v>
      </c>
      <c r="AH954" t="s">
        <v>98</v>
      </c>
      <c r="AI954" t="s">
        <v>97</v>
      </c>
      <c r="AJ954" t="s">
        <v>118</v>
      </c>
      <c r="AK954" t="s">
        <v>97</v>
      </c>
      <c r="AL954" t="s">
        <v>98</v>
      </c>
      <c r="AM954" t="s">
        <v>130</v>
      </c>
      <c r="AN954" t="s">
        <v>101</v>
      </c>
      <c r="AO954">
        <v>660</v>
      </c>
      <c r="AP954" t="s">
        <v>102</v>
      </c>
      <c r="AQ954">
        <v>0</v>
      </c>
      <c r="AR954">
        <v>108</v>
      </c>
      <c r="AS954">
        <v>768</v>
      </c>
      <c r="AT954" t="s">
        <v>103</v>
      </c>
      <c r="AU954" t="s">
        <v>97</v>
      </c>
      <c r="AV954" t="s">
        <v>105</v>
      </c>
      <c r="AW954" t="s">
        <v>106</v>
      </c>
      <c r="AX954">
        <v>768</v>
      </c>
      <c r="AY954">
        <v>0</v>
      </c>
      <c r="AZ954">
        <v>0</v>
      </c>
      <c r="BA954">
        <v>768</v>
      </c>
      <c r="BB954">
        <v>0</v>
      </c>
      <c r="BC954">
        <v>1</v>
      </c>
      <c r="BD954">
        <v>1</v>
      </c>
      <c r="BE954">
        <v>0</v>
      </c>
      <c r="BF954">
        <v>2</v>
      </c>
      <c r="BG954">
        <v>1</v>
      </c>
      <c r="BH954" t="s">
        <v>98</v>
      </c>
      <c r="BI954">
        <v>5</v>
      </c>
      <c r="BJ954" t="s">
        <v>107</v>
      </c>
      <c r="BK954">
        <v>0</v>
      </c>
      <c r="BL954" t="s">
        <v>83</v>
      </c>
      <c r="BM954" t="s">
        <v>127</v>
      </c>
      <c r="BN954">
        <v>1974</v>
      </c>
      <c r="BO954" t="s">
        <v>157</v>
      </c>
      <c r="BP954">
        <v>1</v>
      </c>
      <c r="BQ954">
        <v>396</v>
      </c>
      <c r="BR954" t="s">
        <v>98</v>
      </c>
      <c r="BS954" t="s">
        <v>98</v>
      </c>
      <c r="BT954" t="s">
        <v>105</v>
      </c>
      <c r="BU954">
        <v>192</v>
      </c>
      <c r="BV954">
        <v>0</v>
      </c>
      <c r="BW954">
        <v>0</v>
      </c>
      <c r="BX954">
        <v>0</v>
      </c>
      <c r="BY954">
        <v>0</v>
      </c>
      <c r="BZ954">
        <v>0</v>
      </c>
      <c r="CA954" t="s">
        <v>83</v>
      </c>
      <c r="CB954" t="s">
        <v>134</v>
      </c>
      <c r="CC954" t="s">
        <v>83</v>
      </c>
      <c r="CD954">
        <v>0</v>
      </c>
      <c r="CE954">
        <v>4</v>
      </c>
      <c r="CF954">
        <v>2009</v>
      </c>
      <c r="CG954" t="str">
        <f t="shared" si="104"/>
        <v>4/2009</v>
      </c>
      <c r="CH954" t="s">
        <v>110</v>
      </c>
      <c r="CI954" t="s">
        <v>111</v>
      </c>
      <c r="CJ954" s="1">
        <v>133900</v>
      </c>
    </row>
    <row r="955" spans="1:88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 t="str">
        <f t="shared" si="100"/>
        <v>60's</v>
      </c>
      <c r="V955">
        <v>1969</v>
      </c>
      <c r="W955">
        <f t="shared" si="98"/>
        <v>0</v>
      </c>
      <c r="X955" t="str">
        <f t="shared" si="99"/>
        <v>N</v>
      </c>
      <c r="Y955" t="str">
        <f t="shared" si="101"/>
        <v>N</v>
      </c>
      <c r="Z955" t="str">
        <f t="shared" si="102"/>
        <v>N</v>
      </c>
      <c r="AA955" t="str">
        <f t="shared" si="103"/>
        <v>N</v>
      </c>
      <c r="AB955" t="s">
        <v>93</v>
      </c>
      <c r="AC955" t="s">
        <v>94</v>
      </c>
      <c r="AD955" t="s">
        <v>140</v>
      </c>
      <c r="AE955" t="s">
        <v>140</v>
      </c>
      <c r="AF955" t="s">
        <v>96</v>
      </c>
      <c r="AG955">
        <v>232</v>
      </c>
      <c r="AH955" t="s">
        <v>98</v>
      </c>
      <c r="AI955" t="s">
        <v>98</v>
      </c>
      <c r="AJ955" t="s">
        <v>118</v>
      </c>
      <c r="AK955" t="s">
        <v>98</v>
      </c>
      <c r="AL955" t="s">
        <v>98</v>
      </c>
      <c r="AM955" t="s">
        <v>130</v>
      </c>
      <c r="AN955" t="s">
        <v>119</v>
      </c>
      <c r="AO955">
        <v>562</v>
      </c>
      <c r="AP955" t="s">
        <v>172</v>
      </c>
      <c r="AQ955">
        <v>193</v>
      </c>
      <c r="AR955">
        <v>29</v>
      </c>
      <c r="AS955">
        <v>784</v>
      </c>
      <c r="AT955" t="s">
        <v>103</v>
      </c>
      <c r="AU955" t="s">
        <v>104</v>
      </c>
      <c r="AV955" t="s">
        <v>105</v>
      </c>
      <c r="AW955" t="s">
        <v>106</v>
      </c>
      <c r="AX955">
        <v>1168</v>
      </c>
      <c r="AY955">
        <v>800</v>
      </c>
      <c r="AZ955">
        <v>0</v>
      </c>
      <c r="BA955">
        <v>1968</v>
      </c>
      <c r="BB955">
        <v>0</v>
      </c>
      <c r="BC955">
        <v>1</v>
      </c>
      <c r="BD955">
        <v>2</v>
      </c>
      <c r="BE955">
        <v>1</v>
      </c>
      <c r="BF955">
        <v>4</v>
      </c>
      <c r="BG955">
        <v>1</v>
      </c>
      <c r="BH955" t="s">
        <v>98</v>
      </c>
      <c r="BI955">
        <v>7</v>
      </c>
      <c r="BJ955" t="s">
        <v>224</v>
      </c>
      <c r="BK955">
        <v>1</v>
      </c>
      <c r="BL955" t="s">
        <v>212</v>
      </c>
      <c r="BM955" t="s">
        <v>108</v>
      </c>
      <c r="BN955">
        <v>1969</v>
      </c>
      <c r="BO955" t="s">
        <v>109</v>
      </c>
      <c r="BP955">
        <v>2</v>
      </c>
      <c r="BQ955">
        <v>530</v>
      </c>
      <c r="BR955" t="s">
        <v>98</v>
      </c>
      <c r="BS955" t="s">
        <v>98</v>
      </c>
      <c r="BT955" t="s">
        <v>105</v>
      </c>
      <c r="BU955">
        <v>305</v>
      </c>
      <c r="BV955">
        <v>189</v>
      </c>
      <c r="BW955">
        <v>0</v>
      </c>
      <c r="BX955">
        <v>0</v>
      </c>
      <c r="BY955">
        <v>0</v>
      </c>
      <c r="BZ955">
        <v>0</v>
      </c>
      <c r="CA955" t="s">
        <v>83</v>
      </c>
      <c r="CB955" t="s">
        <v>134</v>
      </c>
      <c r="CC955" t="s">
        <v>135</v>
      </c>
      <c r="CD955">
        <v>400</v>
      </c>
      <c r="CE955">
        <v>9</v>
      </c>
      <c r="CF955">
        <v>2008</v>
      </c>
      <c r="CG955" t="str">
        <f t="shared" si="104"/>
        <v>9/2008</v>
      </c>
      <c r="CH955" t="s">
        <v>110</v>
      </c>
      <c r="CI955" t="s">
        <v>111</v>
      </c>
      <c r="CJ955" s="1">
        <v>172000</v>
      </c>
    </row>
    <row r="956" spans="1:88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 t="str">
        <f t="shared" si="100"/>
        <v>70's</v>
      </c>
      <c r="V956">
        <v>1975</v>
      </c>
      <c r="W956">
        <f t="shared" si="98"/>
        <v>0</v>
      </c>
      <c r="X956" t="str">
        <f t="shared" si="99"/>
        <v>N</v>
      </c>
      <c r="Y956" t="str">
        <f t="shared" si="101"/>
        <v>N</v>
      </c>
      <c r="Z956" t="str">
        <f t="shared" si="102"/>
        <v>N</v>
      </c>
      <c r="AA956" t="str">
        <f t="shared" si="103"/>
        <v>N</v>
      </c>
      <c r="AB956" t="s">
        <v>214</v>
      </c>
      <c r="AC956" t="s">
        <v>242</v>
      </c>
      <c r="AD956" t="s">
        <v>155</v>
      </c>
      <c r="AE956" t="s">
        <v>161</v>
      </c>
      <c r="AF956" t="s">
        <v>96</v>
      </c>
      <c r="AG956">
        <v>250</v>
      </c>
      <c r="AH956" t="s">
        <v>98</v>
      </c>
      <c r="AI956" t="s">
        <v>98</v>
      </c>
      <c r="AJ956" t="s">
        <v>118</v>
      </c>
      <c r="AK956" t="s">
        <v>97</v>
      </c>
      <c r="AL956" t="s">
        <v>97</v>
      </c>
      <c r="AM956" t="s">
        <v>97</v>
      </c>
      <c r="AN956" t="s">
        <v>101</v>
      </c>
      <c r="AO956">
        <v>945</v>
      </c>
      <c r="AP956" t="s">
        <v>102</v>
      </c>
      <c r="AQ956">
        <v>0</v>
      </c>
      <c r="AR956">
        <v>0</v>
      </c>
      <c r="AS956">
        <v>945</v>
      </c>
      <c r="AT956" t="s">
        <v>103</v>
      </c>
      <c r="AU956" t="s">
        <v>98</v>
      </c>
      <c r="AV956" t="s">
        <v>105</v>
      </c>
      <c r="AW956" t="s">
        <v>106</v>
      </c>
      <c r="AX956">
        <v>980</v>
      </c>
      <c r="AY956">
        <v>0</v>
      </c>
      <c r="AZ956">
        <v>0</v>
      </c>
      <c r="BA956">
        <v>980</v>
      </c>
      <c r="BB956">
        <v>0</v>
      </c>
      <c r="BC956">
        <v>2</v>
      </c>
      <c r="BD956">
        <v>2</v>
      </c>
      <c r="BE956">
        <v>0</v>
      </c>
      <c r="BF956">
        <v>4</v>
      </c>
      <c r="BG956">
        <v>0</v>
      </c>
      <c r="BH956" t="s">
        <v>98</v>
      </c>
      <c r="BI956">
        <v>4</v>
      </c>
      <c r="BJ956" t="s">
        <v>107</v>
      </c>
      <c r="BK956">
        <v>0</v>
      </c>
      <c r="BL956" t="s">
        <v>83</v>
      </c>
      <c r="BM956" t="s">
        <v>83</v>
      </c>
      <c r="BN956" t="s">
        <v>83</v>
      </c>
      <c r="BO956" t="s">
        <v>83</v>
      </c>
      <c r="BP956">
        <v>0</v>
      </c>
      <c r="BQ956">
        <v>0</v>
      </c>
      <c r="BR956" t="s">
        <v>83</v>
      </c>
      <c r="BS956" t="s">
        <v>83</v>
      </c>
      <c r="BT956" t="s">
        <v>105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 t="s">
        <v>83</v>
      </c>
      <c r="CB956" t="s">
        <v>83</v>
      </c>
      <c r="CC956" t="s">
        <v>83</v>
      </c>
      <c r="CD956">
        <v>0</v>
      </c>
      <c r="CE956">
        <v>10</v>
      </c>
      <c r="CF956">
        <v>2006</v>
      </c>
      <c r="CG956" t="str">
        <f t="shared" si="104"/>
        <v>10/2006</v>
      </c>
      <c r="CH956" t="s">
        <v>110</v>
      </c>
      <c r="CI956" t="s">
        <v>188</v>
      </c>
      <c r="CJ956" s="1">
        <v>127500</v>
      </c>
    </row>
    <row r="957" spans="1:88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 t="str">
        <f t="shared" si="100"/>
        <v>40's</v>
      </c>
      <c r="V957">
        <v>1950</v>
      </c>
      <c r="W957">
        <f t="shared" si="98"/>
        <v>4</v>
      </c>
      <c r="X957" t="str">
        <f t="shared" si="99"/>
        <v>Y</v>
      </c>
      <c r="Y957" t="str">
        <f t="shared" si="101"/>
        <v>N</v>
      </c>
      <c r="Z957" t="str">
        <f t="shared" si="102"/>
        <v>N</v>
      </c>
      <c r="AA957" t="str">
        <f t="shared" si="103"/>
        <v>N</v>
      </c>
      <c r="AB957" t="s">
        <v>93</v>
      </c>
      <c r="AC957" t="s">
        <v>94</v>
      </c>
      <c r="AD957" t="s">
        <v>116</v>
      </c>
      <c r="AE957" t="s">
        <v>116</v>
      </c>
      <c r="AF957" t="s">
        <v>96</v>
      </c>
      <c r="AG957">
        <v>423</v>
      </c>
      <c r="AH957" t="s">
        <v>98</v>
      </c>
      <c r="AI957" t="s">
        <v>98</v>
      </c>
      <c r="AJ957" t="s">
        <v>118</v>
      </c>
      <c r="AK957" t="s">
        <v>97</v>
      </c>
      <c r="AL957" t="s">
        <v>98</v>
      </c>
      <c r="AM957" t="s">
        <v>100</v>
      </c>
      <c r="AN957" t="s">
        <v>153</v>
      </c>
      <c r="AO957">
        <v>484</v>
      </c>
      <c r="AP957" t="s">
        <v>102</v>
      </c>
      <c r="AQ957">
        <v>0</v>
      </c>
      <c r="AR957">
        <v>495</v>
      </c>
      <c r="AS957">
        <v>979</v>
      </c>
      <c r="AT957" t="s">
        <v>103</v>
      </c>
      <c r="AU957" t="s">
        <v>98</v>
      </c>
      <c r="AV957" t="s">
        <v>177</v>
      </c>
      <c r="AW957" t="s">
        <v>145</v>
      </c>
      <c r="AX957">
        <v>979</v>
      </c>
      <c r="AY957">
        <v>979</v>
      </c>
      <c r="AZ957">
        <v>0</v>
      </c>
      <c r="BA957">
        <v>1958</v>
      </c>
      <c r="BB957">
        <v>0</v>
      </c>
      <c r="BC957">
        <v>0</v>
      </c>
      <c r="BD957">
        <v>2</v>
      </c>
      <c r="BE957">
        <v>0</v>
      </c>
      <c r="BF957">
        <v>4</v>
      </c>
      <c r="BG957">
        <v>2</v>
      </c>
      <c r="BH957" t="s">
        <v>98</v>
      </c>
      <c r="BI957">
        <v>8</v>
      </c>
      <c r="BJ957" t="s">
        <v>107</v>
      </c>
      <c r="BK957">
        <v>0</v>
      </c>
      <c r="BL957" t="s">
        <v>83</v>
      </c>
      <c r="BM957" t="s">
        <v>108</v>
      </c>
      <c r="BN957">
        <v>1946</v>
      </c>
      <c r="BO957" t="s">
        <v>102</v>
      </c>
      <c r="BP957">
        <v>2</v>
      </c>
      <c r="BQ957">
        <v>492</v>
      </c>
      <c r="BR957" t="s">
        <v>98</v>
      </c>
      <c r="BS957" t="s">
        <v>98</v>
      </c>
      <c r="BT957" t="s">
        <v>105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 t="s">
        <v>83</v>
      </c>
      <c r="CB957" t="s">
        <v>83</v>
      </c>
      <c r="CC957" t="s">
        <v>83</v>
      </c>
      <c r="CD957">
        <v>0</v>
      </c>
      <c r="CE957">
        <v>8</v>
      </c>
      <c r="CF957">
        <v>2007</v>
      </c>
      <c r="CG957" t="str">
        <f t="shared" si="104"/>
        <v>8/2007</v>
      </c>
      <c r="CH957" t="s">
        <v>110</v>
      </c>
      <c r="CI957" t="s">
        <v>111</v>
      </c>
      <c r="CJ957" s="1">
        <v>145000</v>
      </c>
    </row>
    <row r="958" spans="1:88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 t="str">
        <f t="shared" si="100"/>
        <v>80's</v>
      </c>
      <c r="V958">
        <v>1980</v>
      </c>
      <c r="W958">
        <f t="shared" si="98"/>
        <v>0</v>
      </c>
      <c r="X958" t="str">
        <f t="shared" si="99"/>
        <v>N</v>
      </c>
      <c r="Y958" t="str">
        <f t="shared" si="101"/>
        <v>N</v>
      </c>
      <c r="Z958" t="str">
        <f t="shared" si="102"/>
        <v>N</v>
      </c>
      <c r="AA958" t="str">
        <f t="shared" si="103"/>
        <v>N</v>
      </c>
      <c r="AB958" t="s">
        <v>93</v>
      </c>
      <c r="AC958" t="s">
        <v>94</v>
      </c>
      <c r="AD958" t="s">
        <v>116</v>
      </c>
      <c r="AE958" t="s">
        <v>116</v>
      </c>
      <c r="AF958" t="s">
        <v>117</v>
      </c>
      <c r="AG958">
        <v>0</v>
      </c>
      <c r="AH958" t="s">
        <v>98</v>
      </c>
      <c r="AI958" t="s">
        <v>98</v>
      </c>
      <c r="AJ958" t="s">
        <v>118</v>
      </c>
      <c r="AK958" t="s">
        <v>97</v>
      </c>
      <c r="AL958" t="s">
        <v>98</v>
      </c>
      <c r="AM958" t="s">
        <v>100</v>
      </c>
      <c r="AN958" t="s">
        <v>119</v>
      </c>
      <c r="AO958">
        <v>285</v>
      </c>
      <c r="AP958" t="s">
        <v>102</v>
      </c>
      <c r="AQ958">
        <v>0</v>
      </c>
      <c r="AR958">
        <v>276</v>
      </c>
      <c r="AS958">
        <v>561</v>
      </c>
      <c r="AT958" t="s">
        <v>103</v>
      </c>
      <c r="AU958" t="s">
        <v>98</v>
      </c>
      <c r="AV958" t="s">
        <v>105</v>
      </c>
      <c r="AW958" t="s">
        <v>106</v>
      </c>
      <c r="AX958">
        <v>561</v>
      </c>
      <c r="AY958">
        <v>668</v>
      </c>
      <c r="AZ958">
        <v>0</v>
      </c>
      <c r="BA958">
        <v>1229</v>
      </c>
      <c r="BB958">
        <v>0</v>
      </c>
      <c r="BC958">
        <v>0</v>
      </c>
      <c r="BD958">
        <v>1</v>
      </c>
      <c r="BE958">
        <v>1</v>
      </c>
      <c r="BF958">
        <v>2</v>
      </c>
      <c r="BG958">
        <v>1</v>
      </c>
      <c r="BH958" t="s">
        <v>98</v>
      </c>
      <c r="BI958">
        <v>5</v>
      </c>
      <c r="BJ958" t="s">
        <v>107</v>
      </c>
      <c r="BK958">
        <v>1</v>
      </c>
      <c r="BL958" t="s">
        <v>98</v>
      </c>
      <c r="BM958" t="s">
        <v>108</v>
      </c>
      <c r="BN958">
        <v>1980</v>
      </c>
      <c r="BO958" t="s">
        <v>157</v>
      </c>
      <c r="BP958">
        <v>2</v>
      </c>
      <c r="BQ958">
        <v>462</v>
      </c>
      <c r="BR958" t="s">
        <v>98</v>
      </c>
      <c r="BS958" t="s">
        <v>98</v>
      </c>
      <c r="BT958" t="s">
        <v>105</v>
      </c>
      <c r="BU958">
        <v>150</v>
      </c>
      <c r="BV958">
        <v>0</v>
      </c>
      <c r="BW958">
        <v>0</v>
      </c>
      <c r="BX958">
        <v>0</v>
      </c>
      <c r="BY958">
        <v>0</v>
      </c>
      <c r="BZ958">
        <v>0</v>
      </c>
      <c r="CA958" t="s">
        <v>83</v>
      </c>
      <c r="CB958" t="s">
        <v>165</v>
      </c>
      <c r="CC958" t="s">
        <v>83</v>
      </c>
      <c r="CD958">
        <v>0</v>
      </c>
      <c r="CE958">
        <v>5</v>
      </c>
      <c r="CF958">
        <v>2009</v>
      </c>
      <c r="CG958" t="str">
        <f t="shared" si="104"/>
        <v>5/2009</v>
      </c>
      <c r="CH958" t="s">
        <v>110</v>
      </c>
      <c r="CI958" t="s">
        <v>111</v>
      </c>
      <c r="CJ958" s="1">
        <v>124000</v>
      </c>
    </row>
    <row r="959" spans="1:88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 t="str">
        <f t="shared" si="100"/>
        <v>60's</v>
      </c>
      <c r="V959">
        <v>1962</v>
      </c>
      <c r="W959">
        <f t="shared" si="98"/>
        <v>0</v>
      </c>
      <c r="X959" t="str">
        <f t="shared" si="99"/>
        <v>N</v>
      </c>
      <c r="Y959" t="str">
        <f t="shared" si="101"/>
        <v>N</v>
      </c>
      <c r="Z959" t="str">
        <f t="shared" si="102"/>
        <v>N</v>
      </c>
      <c r="AA959" t="str">
        <f t="shared" si="103"/>
        <v>N</v>
      </c>
      <c r="AB959" t="s">
        <v>152</v>
      </c>
      <c r="AC959" t="s">
        <v>94</v>
      </c>
      <c r="AD959" t="s">
        <v>116</v>
      </c>
      <c r="AE959" t="s">
        <v>116</v>
      </c>
      <c r="AF959" t="s">
        <v>117</v>
      </c>
      <c r="AG959">
        <v>0</v>
      </c>
      <c r="AH959" t="s">
        <v>98</v>
      </c>
      <c r="AI959" t="s">
        <v>98</v>
      </c>
      <c r="AJ959" t="s">
        <v>118</v>
      </c>
      <c r="AK959" t="s">
        <v>98</v>
      </c>
      <c r="AL959" t="s">
        <v>98</v>
      </c>
      <c r="AM959" t="s">
        <v>100</v>
      </c>
      <c r="AN959" t="s">
        <v>153</v>
      </c>
      <c r="AO959">
        <v>417</v>
      </c>
      <c r="AP959" t="s">
        <v>102</v>
      </c>
      <c r="AQ959">
        <v>0</v>
      </c>
      <c r="AR959">
        <v>640</v>
      </c>
      <c r="AS959">
        <v>1057</v>
      </c>
      <c r="AT959" t="s">
        <v>103</v>
      </c>
      <c r="AU959" t="s">
        <v>98</v>
      </c>
      <c r="AV959" t="s">
        <v>105</v>
      </c>
      <c r="AW959" t="s">
        <v>106</v>
      </c>
      <c r="AX959">
        <v>1057</v>
      </c>
      <c r="AY959">
        <v>0</v>
      </c>
      <c r="AZ959">
        <v>0</v>
      </c>
      <c r="BA959">
        <v>1057</v>
      </c>
      <c r="BB959">
        <v>0</v>
      </c>
      <c r="BC959">
        <v>0</v>
      </c>
      <c r="BD959">
        <v>1</v>
      </c>
      <c r="BE959">
        <v>0</v>
      </c>
      <c r="BF959">
        <v>3</v>
      </c>
      <c r="BG959">
        <v>1</v>
      </c>
      <c r="BH959" t="s">
        <v>98</v>
      </c>
      <c r="BI959">
        <v>6</v>
      </c>
      <c r="BJ959" t="s">
        <v>107</v>
      </c>
      <c r="BK959">
        <v>0</v>
      </c>
      <c r="BL959" t="s">
        <v>83</v>
      </c>
      <c r="BM959" t="s">
        <v>127</v>
      </c>
      <c r="BN959">
        <v>1977</v>
      </c>
      <c r="BO959" t="s">
        <v>157</v>
      </c>
      <c r="BP959">
        <v>2</v>
      </c>
      <c r="BQ959">
        <v>576</v>
      </c>
      <c r="BR959" t="s">
        <v>98</v>
      </c>
      <c r="BS959" t="s">
        <v>98</v>
      </c>
      <c r="BT959" t="s">
        <v>105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 t="s">
        <v>83</v>
      </c>
      <c r="CB959" t="s">
        <v>83</v>
      </c>
      <c r="CC959" t="s">
        <v>83</v>
      </c>
      <c r="CD959">
        <v>0</v>
      </c>
      <c r="CE959">
        <v>4</v>
      </c>
      <c r="CF959">
        <v>2007</v>
      </c>
      <c r="CG959" t="str">
        <f t="shared" si="104"/>
        <v>4/2007</v>
      </c>
      <c r="CH959" t="s">
        <v>110</v>
      </c>
      <c r="CI959" t="s">
        <v>111</v>
      </c>
      <c r="CJ959" s="1">
        <v>132000</v>
      </c>
    </row>
    <row r="960" spans="1:88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 t="str">
        <f t="shared" si="100"/>
        <v>2000's</v>
      </c>
      <c r="V960">
        <v>2003</v>
      </c>
      <c r="W960">
        <f t="shared" si="98"/>
        <v>0</v>
      </c>
      <c r="X960" t="str">
        <f t="shared" si="99"/>
        <v>N</v>
      </c>
      <c r="Y960" t="str">
        <f t="shared" si="101"/>
        <v>N</v>
      </c>
      <c r="Z960" t="str">
        <f t="shared" si="102"/>
        <v>Y</v>
      </c>
      <c r="AA960" t="str">
        <f t="shared" si="103"/>
        <v>Y</v>
      </c>
      <c r="AB960" t="s">
        <v>93</v>
      </c>
      <c r="AC960" t="s">
        <v>94</v>
      </c>
      <c r="AD960" t="s">
        <v>95</v>
      </c>
      <c r="AE960" t="s">
        <v>95</v>
      </c>
      <c r="AF960" t="s">
        <v>117</v>
      </c>
      <c r="AG960">
        <v>0</v>
      </c>
      <c r="AH960" t="s">
        <v>97</v>
      </c>
      <c r="AI960" t="s">
        <v>98</v>
      </c>
      <c r="AJ960" t="s">
        <v>99</v>
      </c>
      <c r="AK960" t="s">
        <v>97</v>
      </c>
      <c r="AL960" t="s">
        <v>98</v>
      </c>
      <c r="AM960" t="s">
        <v>121</v>
      </c>
      <c r="AN960" t="s">
        <v>101</v>
      </c>
      <c r="AO960">
        <v>699</v>
      </c>
      <c r="AP960" t="s">
        <v>102</v>
      </c>
      <c r="AQ960">
        <v>0</v>
      </c>
      <c r="AR960">
        <v>638</v>
      </c>
      <c r="AS960">
        <v>1337</v>
      </c>
      <c r="AT960" t="s">
        <v>103</v>
      </c>
      <c r="AU960" t="s">
        <v>104</v>
      </c>
      <c r="AV960" t="s">
        <v>105</v>
      </c>
      <c r="AW960" t="s">
        <v>106</v>
      </c>
      <c r="AX960">
        <v>1337</v>
      </c>
      <c r="AY960">
        <v>0</v>
      </c>
      <c r="AZ960">
        <v>0</v>
      </c>
      <c r="BA960">
        <v>1337</v>
      </c>
      <c r="BB960">
        <v>1</v>
      </c>
      <c r="BC960">
        <v>0</v>
      </c>
      <c r="BD960">
        <v>2</v>
      </c>
      <c r="BE960">
        <v>0</v>
      </c>
      <c r="BF960">
        <v>3</v>
      </c>
      <c r="BG960">
        <v>1</v>
      </c>
      <c r="BH960" t="s">
        <v>97</v>
      </c>
      <c r="BI960">
        <v>6</v>
      </c>
      <c r="BJ960" t="s">
        <v>107</v>
      </c>
      <c r="BK960">
        <v>0</v>
      </c>
      <c r="BL960" t="s">
        <v>83</v>
      </c>
      <c r="BM960" t="s">
        <v>108</v>
      </c>
      <c r="BN960">
        <v>2003</v>
      </c>
      <c r="BO960" t="s">
        <v>109</v>
      </c>
      <c r="BP960">
        <v>2</v>
      </c>
      <c r="BQ960">
        <v>531</v>
      </c>
      <c r="BR960" t="s">
        <v>98</v>
      </c>
      <c r="BS960" t="s">
        <v>98</v>
      </c>
      <c r="BT960" t="s">
        <v>105</v>
      </c>
      <c r="BU960">
        <v>0</v>
      </c>
      <c r="BV960">
        <v>39</v>
      </c>
      <c r="BW960">
        <v>0</v>
      </c>
      <c r="BX960">
        <v>0</v>
      </c>
      <c r="BY960">
        <v>0</v>
      </c>
      <c r="BZ960">
        <v>0</v>
      </c>
      <c r="CA960" t="s">
        <v>83</v>
      </c>
      <c r="CB960" t="s">
        <v>83</v>
      </c>
      <c r="CC960" t="s">
        <v>83</v>
      </c>
      <c r="CD960">
        <v>0</v>
      </c>
      <c r="CE960">
        <v>10</v>
      </c>
      <c r="CF960">
        <v>2007</v>
      </c>
      <c r="CG960" t="str">
        <f t="shared" si="104"/>
        <v>10/2007</v>
      </c>
      <c r="CH960" t="s">
        <v>110</v>
      </c>
      <c r="CI960" t="s">
        <v>111</v>
      </c>
      <c r="CJ960" s="1">
        <v>185000</v>
      </c>
    </row>
    <row r="961" spans="1:88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 t="str">
        <f t="shared" si="100"/>
        <v>90's</v>
      </c>
      <c r="V961">
        <v>1999</v>
      </c>
      <c r="W961">
        <f t="shared" si="98"/>
        <v>0</v>
      </c>
      <c r="X961" t="str">
        <f t="shared" si="99"/>
        <v>N</v>
      </c>
      <c r="Y961" t="str">
        <f t="shared" si="101"/>
        <v>N</v>
      </c>
      <c r="Z961" t="str">
        <f t="shared" si="102"/>
        <v>N</v>
      </c>
      <c r="AA961" t="str">
        <f t="shared" si="103"/>
        <v>Y</v>
      </c>
      <c r="AB961" t="s">
        <v>152</v>
      </c>
      <c r="AC961" t="s">
        <v>94</v>
      </c>
      <c r="AD961" t="s">
        <v>116</v>
      </c>
      <c r="AE961" t="s">
        <v>116</v>
      </c>
      <c r="AF961" t="s">
        <v>117</v>
      </c>
      <c r="AG961">
        <v>0</v>
      </c>
      <c r="AH961" t="s">
        <v>97</v>
      </c>
      <c r="AI961" t="s">
        <v>98</v>
      </c>
      <c r="AJ961" t="s">
        <v>99</v>
      </c>
      <c r="AK961" t="s">
        <v>97</v>
      </c>
      <c r="AL961" t="s">
        <v>98</v>
      </c>
      <c r="AM961" t="s">
        <v>100</v>
      </c>
      <c r="AN961" t="s">
        <v>119</v>
      </c>
      <c r="AO961">
        <v>604</v>
      </c>
      <c r="AP961" t="s">
        <v>102</v>
      </c>
      <c r="AQ961">
        <v>0</v>
      </c>
      <c r="AR961">
        <v>92</v>
      </c>
      <c r="AS961">
        <v>696</v>
      </c>
      <c r="AT961" t="s">
        <v>103</v>
      </c>
      <c r="AU961" t="s">
        <v>104</v>
      </c>
      <c r="AV961" t="s">
        <v>105</v>
      </c>
      <c r="AW961" t="s">
        <v>106</v>
      </c>
      <c r="AX961">
        <v>696</v>
      </c>
      <c r="AY961">
        <v>720</v>
      </c>
      <c r="AZ961">
        <v>0</v>
      </c>
      <c r="BA961">
        <v>1416</v>
      </c>
      <c r="BB961">
        <v>1</v>
      </c>
      <c r="BC961">
        <v>0</v>
      </c>
      <c r="BD961">
        <v>2</v>
      </c>
      <c r="BE961">
        <v>1</v>
      </c>
      <c r="BF961">
        <v>3</v>
      </c>
      <c r="BG961">
        <v>1</v>
      </c>
      <c r="BH961" t="s">
        <v>97</v>
      </c>
      <c r="BI961">
        <v>6</v>
      </c>
      <c r="BJ961" t="s">
        <v>107</v>
      </c>
      <c r="BK961">
        <v>0</v>
      </c>
      <c r="BL961" t="s">
        <v>83</v>
      </c>
      <c r="BM961" t="s">
        <v>127</v>
      </c>
      <c r="BN961">
        <v>1999</v>
      </c>
      <c r="BO961" t="s">
        <v>102</v>
      </c>
      <c r="BP961">
        <v>2</v>
      </c>
      <c r="BQ961">
        <v>484</v>
      </c>
      <c r="BR961" t="s">
        <v>98</v>
      </c>
      <c r="BS961" t="s">
        <v>98</v>
      </c>
      <c r="BT961" t="s">
        <v>105</v>
      </c>
      <c r="BU961">
        <v>0</v>
      </c>
      <c r="BV961">
        <v>44</v>
      </c>
      <c r="BW961">
        <v>0</v>
      </c>
      <c r="BX961">
        <v>0</v>
      </c>
      <c r="BY961">
        <v>0</v>
      </c>
      <c r="BZ961">
        <v>0</v>
      </c>
      <c r="CA961" t="s">
        <v>83</v>
      </c>
      <c r="CB961" t="s">
        <v>83</v>
      </c>
      <c r="CC961" t="s">
        <v>83</v>
      </c>
      <c r="CD961">
        <v>0</v>
      </c>
      <c r="CE961">
        <v>5</v>
      </c>
      <c r="CF961">
        <v>2010</v>
      </c>
      <c r="CG961" t="str">
        <f t="shared" si="104"/>
        <v>5/2010</v>
      </c>
      <c r="CH961" t="s">
        <v>110</v>
      </c>
      <c r="CI961" t="s">
        <v>111</v>
      </c>
      <c r="CJ961" s="1">
        <v>155000</v>
      </c>
    </row>
    <row r="962" spans="1:88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 t="str">
        <f t="shared" si="100"/>
        <v>50's</v>
      </c>
      <c r="V962">
        <v>2008</v>
      </c>
      <c r="W962">
        <f t="shared" ref="W962:W1025" si="105">V962-T962</f>
        <v>50</v>
      </c>
      <c r="X962" t="str">
        <f t="shared" ref="X962:X1025" si="106">IF($W962&gt;0, "Y", "N")</f>
        <v>Y</v>
      </c>
      <c r="Y962" t="str">
        <f t="shared" si="101"/>
        <v>Y</v>
      </c>
      <c r="Z962" t="str">
        <f t="shared" si="102"/>
        <v>Y</v>
      </c>
      <c r="AA962" t="str">
        <f t="shared" si="103"/>
        <v>Y</v>
      </c>
      <c r="AB962" t="s">
        <v>93</v>
      </c>
      <c r="AC962" t="s">
        <v>94</v>
      </c>
      <c r="AD962" t="s">
        <v>124</v>
      </c>
      <c r="AE962" t="s">
        <v>161</v>
      </c>
      <c r="AF962" t="s">
        <v>117</v>
      </c>
      <c r="AG962">
        <v>0</v>
      </c>
      <c r="AH962" t="s">
        <v>98</v>
      </c>
      <c r="AI962" t="s">
        <v>97</v>
      </c>
      <c r="AJ962" t="s">
        <v>118</v>
      </c>
      <c r="AK962" t="s">
        <v>98</v>
      </c>
      <c r="AL962" t="s">
        <v>98</v>
      </c>
      <c r="AM962" t="s">
        <v>97</v>
      </c>
      <c r="AN962" t="s">
        <v>141</v>
      </c>
      <c r="AO962">
        <v>696</v>
      </c>
      <c r="AP962" t="s">
        <v>102</v>
      </c>
      <c r="AQ962">
        <v>0</v>
      </c>
      <c r="AR962">
        <v>162</v>
      </c>
      <c r="AS962">
        <v>858</v>
      </c>
      <c r="AT962" t="s">
        <v>103</v>
      </c>
      <c r="AU962" t="s">
        <v>97</v>
      </c>
      <c r="AV962" t="s">
        <v>105</v>
      </c>
      <c r="AW962" t="s">
        <v>106</v>
      </c>
      <c r="AX962">
        <v>858</v>
      </c>
      <c r="AY962">
        <v>0</v>
      </c>
      <c r="AZ962">
        <v>0</v>
      </c>
      <c r="BA962">
        <v>858</v>
      </c>
      <c r="BB962">
        <v>1</v>
      </c>
      <c r="BC962">
        <v>0</v>
      </c>
      <c r="BD962">
        <v>1</v>
      </c>
      <c r="BE962">
        <v>0</v>
      </c>
      <c r="BF962">
        <v>2</v>
      </c>
      <c r="BG962">
        <v>1</v>
      </c>
      <c r="BH962" t="s">
        <v>98</v>
      </c>
      <c r="BI962">
        <v>4</v>
      </c>
      <c r="BJ962" t="s">
        <v>107</v>
      </c>
      <c r="BK962">
        <v>0</v>
      </c>
      <c r="BL962" t="s">
        <v>83</v>
      </c>
      <c r="BM962" t="s">
        <v>83</v>
      </c>
      <c r="BN962" t="s">
        <v>83</v>
      </c>
      <c r="BO962" t="s">
        <v>83</v>
      </c>
      <c r="BP962">
        <v>0</v>
      </c>
      <c r="BQ962">
        <v>0</v>
      </c>
      <c r="BR962" t="s">
        <v>83</v>
      </c>
      <c r="BS962" t="s">
        <v>83</v>
      </c>
      <c r="BT962" t="s">
        <v>105</v>
      </c>
      <c r="BU962">
        <v>117</v>
      </c>
      <c r="BV962">
        <v>0</v>
      </c>
      <c r="BW962">
        <v>0</v>
      </c>
      <c r="BX962">
        <v>0</v>
      </c>
      <c r="BY962">
        <v>0</v>
      </c>
      <c r="BZ962">
        <v>0</v>
      </c>
      <c r="CA962" t="s">
        <v>83</v>
      </c>
      <c r="CB962" t="s">
        <v>83</v>
      </c>
      <c r="CC962" t="s">
        <v>83</v>
      </c>
      <c r="CD962">
        <v>0</v>
      </c>
      <c r="CE962">
        <v>2</v>
      </c>
      <c r="CF962">
        <v>2010</v>
      </c>
      <c r="CG962" t="str">
        <f t="shared" si="104"/>
        <v>2/2010</v>
      </c>
      <c r="CH962" t="s">
        <v>110</v>
      </c>
      <c r="CI962" t="s">
        <v>111</v>
      </c>
      <c r="CJ962" s="1">
        <v>116500</v>
      </c>
    </row>
    <row r="963" spans="1:88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 t="str">
        <f t="shared" ref="U963:U1026" si="107">IF($T963&gt;=2010, "2010's", IF($T963&gt;=2000, "2000's", IF($T963&gt;=1990, "90's", IF($T963&gt;=1980, "80's", IF($T963&gt;=1970, "70's", IF($T963&gt;=1960, "60's", IF($T963&gt;=1950, "50's", IF($T963&gt;=1940, "40's", IF($T963&gt;=1930, "30's", IF($T963&gt;=1920, "20's", IF($T963&gt;1910, "10's", IF($T963&gt;=1900, "1900's", IF($T963&gt;=1890, "1890's", IF($T963&gt;=1880, "1880's", "1870's"))))))))))))))</f>
        <v>70's</v>
      </c>
      <c r="V963">
        <v>1995</v>
      </c>
      <c r="W963">
        <f t="shared" si="105"/>
        <v>18</v>
      </c>
      <c r="X963" t="str">
        <f t="shared" si="106"/>
        <v>Y</v>
      </c>
      <c r="Y963" t="str">
        <f t="shared" ref="Y963:Y1026" si="108">IF($V963&gt;2004, "Y", "N")</f>
        <v>N</v>
      </c>
      <c r="Z963" t="str">
        <f t="shared" ref="Z963:Z1026" si="109">IF($V963&gt;1999, "Y", "N")</f>
        <v>N</v>
      </c>
      <c r="AA963" t="str">
        <f t="shared" ref="AA963:AA1026" si="110">IF($V963&gt;1994, "Y", "N")</f>
        <v>Y</v>
      </c>
      <c r="AB963" t="s">
        <v>93</v>
      </c>
      <c r="AC963" t="s">
        <v>94</v>
      </c>
      <c r="AD963" t="s">
        <v>140</v>
      </c>
      <c r="AE963" t="s">
        <v>140</v>
      </c>
      <c r="AF963" t="s">
        <v>96</v>
      </c>
      <c r="AG963">
        <v>424</v>
      </c>
      <c r="AH963" t="s">
        <v>98</v>
      </c>
      <c r="AI963" t="s">
        <v>97</v>
      </c>
      <c r="AJ963" t="s">
        <v>118</v>
      </c>
      <c r="AK963" t="s">
        <v>97</v>
      </c>
      <c r="AL963" t="s">
        <v>97</v>
      </c>
      <c r="AM963" t="s">
        <v>100</v>
      </c>
      <c r="AN963" t="s">
        <v>119</v>
      </c>
      <c r="AO963">
        <v>896</v>
      </c>
      <c r="AP963" t="s">
        <v>102</v>
      </c>
      <c r="AQ963">
        <v>0</v>
      </c>
      <c r="AR963">
        <v>434</v>
      </c>
      <c r="AS963">
        <v>1330</v>
      </c>
      <c r="AT963" t="s">
        <v>103</v>
      </c>
      <c r="AU963" t="s">
        <v>98</v>
      </c>
      <c r="AV963" t="s">
        <v>105</v>
      </c>
      <c r="AW963" t="s">
        <v>106</v>
      </c>
      <c r="AX963">
        <v>1542</v>
      </c>
      <c r="AY963">
        <v>1330</v>
      </c>
      <c r="AZ963">
        <v>0</v>
      </c>
      <c r="BA963">
        <v>2872</v>
      </c>
      <c r="BB963">
        <v>1</v>
      </c>
      <c r="BC963">
        <v>0</v>
      </c>
      <c r="BD963">
        <v>2</v>
      </c>
      <c r="BE963">
        <v>1</v>
      </c>
      <c r="BF963">
        <v>4</v>
      </c>
      <c r="BG963">
        <v>1</v>
      </c>
      <c r="BH963" t="s">
        <v>98</v>
      </c>
      <c r="BI963">
        <v>11</v>
      </c>
      <c r="BJ963" t="s">
        <v>107</v>
      </c>
      <c r="BK963">
        <v>1</v>
      </c>
      <c r="BL963" t="s">
        <v>98</v>
      </c>
      <c r="BM963" t="s">
        <v>108</v>
      </c>
      <c r="BN963">
        <v>1977</v>
      </c>
      <c r="BO963" t="s">
        <v>157</v>
      </c>
      <c r="BP963">
        <v>2</v>
      </c>
      <c r="BQ963">
        <v>619</v>
      </c>
      <c r="BR963" t="s">
        <v>98</v>
      </c>
      <c r="BS963" t="s">
        <v>98</v>
      </c>
      <c r="BT963" t="s">
        <v>105</v>
      </c>
      <c r="BU963">
        <v>550</v>
      </c>
      <c r="BV963">
        <v>282</v>
      </c>
      <c r="BW963">
        <v>0</v>
      </c>
      <c r="BX963">
        <v>0</v>
      </c>
      <c r="BY963">
        <v>0</v>
      </c>
      <c r="BZ963">
        <v>0</v>
      </c>
      <c r="CA963" t="s">
        <v>83</v>
      </c>
      <c r="CB963" t="s">
        <v>83</v>
      </c>
      <c r="CC963" t="s">
        <v>83</v>
      </c>
      <c r="CD963">
        <v>0</v>
      </c>
      <c r="CE963">
        <v>7</v>
      </c>
      <c r="CF963">
        <v>2008</v>
      </c>
      <c r="CG963" t="str">
        <f t="shared" ref="CG963:CG1026" si="111">_xlfn.CONCAT(CE963, "/",CF963)</f>
        <v>7/2008</v>
      </c>
      <c r="CH963" t="s">
        <v>110</v>
      </c>
      <c r="CI963" t="s">
        <v>111</v>
      </c>
      <c r="CJ963" s="1">
        <v>272000</v>
      </c>
    </row>
    <row r="964" spans="1:88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 t="str">
        <f t="shared" si="107"/>
        <v>70's</v>
      </c>
      <c r="V964">
        <v>1976</v>
      </c>
      <c r="W964">
        <f t="shared" si="105"/>
        <v>0</v>
      </c>
      <c r="X964" t="str">
        <f t="shared" si="106"/>
        <v>N</v>
      </c>
      <c r="Y964" t="str">
        <f t="shared" si="108"/>
        <v>N</v>
      </c>
      <c r="Z964" t="str">
        <f t="shared" si="109"/>
        <v>N</v>
      </c>
      <c r="AA964" t="str">
        <f t="shared" si="110"/>
        <v>N</v>
      </c>
      <c r="AB964" t="s">
        <v>93</v>
      </c>
      <c r="AC964" t="s">
        <v>94</v>
      </c>
      <c r="AD964" t="s">
        <v>161</v>
      </c>
      <c r="AE964" t="s">
        <v>226</v>
      </c>
      <c r="AF964" t="s">
        <v>117</v>
      </c>
      <c r="AG964">
        <v>0</v>
      </c>
      <c r="AH964" t="s">
        <v>98</v>
      </c>
      <c r="AI964" t="s">
        <v>98</v>
      </c>
      <c r="AJ964" t="s">
        <v>118</v>
      </c>
      <c r="AK964" t="s">
        <v>97</v>
      </c>
      <c r="AL964" t="s">
        <v>98</v>
      </c>
      <c r="AM964" t="s">
        <v>100</v>
      </c>
      <c r="AN964" t="s">
        <v>119</v>
      </c>
      <c r="AO964">
        <v>556</v>
      </c>
      <c r="AP964" t="s">
        <v>102</v>
      </c>
      <c r="AQ964">
        <v>0</v>
      </c>
      <c r="AR964">
        <v>248</v>
      </c>
      <c r="AS964">
        <v>804</v>
      </c>
      <c r="AT964" t="s">
        <v>103</v>
      </c>
      <c r="AU964" t="s">
        <v>98</v>
      </c>
      <c r="AV964" t="s">
        <v>105</v>
      </c>
      <c r="AW964" t="s">
        <v>106</v>
      </c>
      <c r="AX964">
        <v>804</v>
      </c>
      <c r="AY964">
        <v>744</v>
      </c>
      <c r="AZ964">
        <v>0</v>
      </c>
      <c r="BA964">
        <v>1548</v>
      </c>
      <c r="BB964">
        <v>1</v>
      </c>
      <c r="BC964">
        <v>0</v>
      </c>
      <c r="BD964">
        <v>2</v>
      </c>
      <c r="BE964">
        <v>1</v>
      </c>
      <c r="BF964">
        <v>3</v>
      </c>
      <c r="BG964">
        <v>1</v>
      </c>
      <c r="BH964" t="s">
        <v>97</v>
      </c>
      <c r="BI964">
        <v>7</v>
      </c>
      <c r="BJ964" t="s">
        <v>107</v>
      </c>
      <c r="BK964">
        <v>1</v>
      </c>
      <c r="BL964" t="s">
        <v>98</v>
      </c>
      <c r="BM964" t="s">
        <v>127</v>
      </c>
      <c r="BN964">
        <v>1976</v>
      </c>
      <c r="BO964" t="s">
        <v>102</v>
      </c>
      <c r="BP964">
        <v>2</v>
      </c>
      <c r="BQ964">
        <v>440</v>
      </c>
      <c r="BR964" t="s">
        <v>98</v>
      </c>
      <c r="BS964" t="s">
        <v>98</v>
      </c>
      <c r="BT964" t="s">
        <v>105</v>
      </c>
      <c r="BU964">
        <v>48</v>
      </c>
      <c r="BV964">
        <v>0</v>
      </c>
      <c r="BW964">
        <v>0</v>
      </c>
      <c r="BX964">
        <v>0</v>
      </c>
      <c r="BY964">
        <v>0</v>
      </c>
      <c r="BZ964">
        <v>0</v>
      </c>
      <c r="CA964" t="s">
        <v>83</v>
      </c>
      <c r="CB964" t="s">
        <v>83</v>
      </c>
      <c r="CC964" t="s">
        <v>83</v>
      </c>
      <c r="CD964">
        <v>0</v>
      </c>
      <c r="CE964">
        <v>7</v>
      </c>
      <c r="CF964">
        <v>2007</v>
      </c>
      <c r="CG964" t="str">
        <f t="shared" si="111"/>
        <v>7/2007</v>
      </c>
      <c r="CH964" t="s">
        <v>110</v>
      </c>
      <c r="CI964" t="s">
        <v>111</v>
      </c>
      <c r="CJ964" s="1">
        <v>155000</v>
      </c>
    </row>
    <row r="965" spans="1:88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 t="str">
        <f t="shared" si="107"/>
        <v>2000's</v>
      </c>
      <c r="V965">
        <v>2007</v>
      </c>
      <c r="W965">
        <f t="shared" si="105"/>
        <v>0</v>
      </c>
      <c r="X965" t="str">
        <f t="shared" si="106"/>
        <v>N</v>
      </c>
      <c r="Y965" t="str">
        <f t="shared" si="108"/>
        <v>Y</v>
      </c>
      <c r="Z965" t="str">
        <f t="shared" si="109"/>
        <v>Y</v>
      </c>
      <c r="AA965" t="str">
        <f t="shared" si="110"/>
        <v>Y</v>
      </c>
      <c r="AB965" t="s">
        <v>93</v>
      </c>
      <c r="AC965" t="s">
        <v>94</v>
      </c>
      <c r="AD965" t="s">
        <v>95</v>
      </c>
      <c r="AE965" t="s">
        <v>95</v>
      </c>
      <c r="AF965" t="s">
        <v>117</v>
      </c>
      <c r="AG965">
        <v>0</v>
      </c>
      <c r="AH965" t="s">
        <v>97</v>
      </c>
      <c r="AI965" t="s">
        <v>98</v>
      </c>
      <c r="AJ965" t="s">
        <v>99</v>
      </c>
      <c r="AK965" t="s">
        <v>104</v>
      </c>
      <c r="AL965" t="s">
        <v>98</v>
      </c>
      <c r="AM965" t="s">
        <v>100</v>
      </c>
      <c r="AN965" t="s">
        <v>102</v>
      </c>
      <c r="AO965">
        <v>0</v>
      </c>
      <c r="AP965" t="s">
        <v>102</v>
      </c>
      <c r="AQ965">
        <v>0</v>
      </c>
      <c r="AR965">
        <v>1800</v>
      </c>
      <c r="AS965">
        <v>1800</v>
      </c>
      <c r="AT965" t="s">
        <v>103</v>
      </c>
      <c r="AU965" t="s">
        <v>104</v>
      </c>
      <c r="AV965" t="s">
        <v>105</v>
      </c>
      <c r="AW965" t="s">
        <v>106</v>
      </c>
      <c r="AX965">
        <v>1800</v>
      </c>
      <c r="AY965">
        <v>0</v>
      </c>
      <c r="AZ965">
        <v>0</v>
      </c>
      <c r="BA965">
        <v>1800</v>
      </c>
      <c r="BB965">
        <v>0</v>
      </c>
      <c r="BC965">
        <v>0</v>
      </c>
      <c r="BD965">
        <v>2</v>
      </c>
      <c r="BE965">
        <v>0</v>
      </c>
      <c r="BF965">
        <v>2</v>
      </c>
      <c r="BG965">
        <v>1</v>
      </c>
      <c r="BH965" t="s">
        <v>104</v>
      </c>
      <c r="BI965">
        <v>7</v>
      </c>
      <c r="BJ965" t="s">
        <v>107</v>
      </c>
      <c r="BK965">
        <v>0</v>
      </c>
      <c r="BL965" t="s">
        <v>83</v>
      </c>
      <c r="BM965" t="s">
        <v>108</v>
      </c>
      <c r="BN965">
        <v>2007</v>
      </c>
      <c r="BO965" t="s">
        <v>157</v>
      </c>
      <c r="BP965">
        <v>2</v>
      </c>
      <c r="BQ965">
        <v>702</v>
      </c>
      <c r="BR965" t="s">
        <v>98</v>
      </c>
      <c r="BS965" t="s">
        <v>98</v>
      </c>
      <c r="BT965" t="s">
        <v>105</v>
      </c>
      <c r="BU965">
        <v>288</v>
      </c>
      <c r="BV965">
        <v>136</v>
      </c>
      <c r="BW965">
        <v>0</v>
      </c>
      <c r="BX965">
        <v>0</v>
      </c>
      <c r="BY965">
        <v>0</v>
      </c>
      <c r="BZ965">
        <v>0</v>
      </c>
      <c r="CA965" t="s">
        <v>83</v>
      </c>
      <c r="CB965" t="s">
        <v>83</v>
      </c>
      <c r="CC965" t="s">
        <v>83</v>
      </c>
      <c r="CD965">
        <v>0</v>
      </c>
      <c r="CE965">
        <v>5</v>
      </c>
      <c r="CF965">
        <v>2009</v>
      </c>
      <c r="CG965" t="str">
        <f t="shared" si="111"/>
        <v>5/2009</v>
      </c>
      <c r="CH965" t="s">
        <v>110</v>
      </c>
      <c r="CI965" t="s">
        <v>111</v>
      </c>
      <c r="CJ965" s="1">
        <v>239000</v>
      </c>
    </row>
    <row r="966" spans="1:88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 t="str">
        <f t="shared" si="107"/>
        <v>2000's</v>
      </c>
      <c r="V966">
        <v>2003</v>
      </c>
      <c r="W966">
        <f t="shared" si="105"/>
        <v>1</v>
      </c>
      <c r="X966" t="str">
        <f t="shared" si="106"/>
        <v>Y</v>
      </c>
      <c r="Y966" t="str">
        <f t="shared" si="108"/>
        <v>N</v>
      </c>
      <c r="Z966" t="str">
        <f t="shared" si="109"/>
        <v>Y</v>
      </c>
      <c r="AA966" t="str">
        <f t="shared" si="110"/>
        <v>Y</v>
      </c>
      <c r="AB966" t="s">
        <v>93</v>
      </c>
      <c r="AC966" t="s">
        <v>94</v>
      </c>
      <c r="AD966" t="s">
        <v>95</v>
      </c>
      <c r="AE966" t="s">
        <v>95</v>
      </c>
      <c r="AF966" t="s">
        <v>96</v>
      </c>
      <c r="AG966">
        <v>44</v>
      </c>
      <c r="AH966" t="s">
        <v>97</v>
      </c>
      <c r="AI966" t="s">
        <v>98</v>
      </c>
      <c r="AJ966" t="s">
        <v>99</v>
      </c>
      <c r="AK966" t="s">
        <v>97</v>
      </c>
      <c r="AL966" t="s">
        <v>98</v>
      </c>
      <c r="AM966" t="s">
        <v>100</v>
      </c>
      <c r="AN966" t="s">
        <v>101</v>
      </c>
      <c r="AO966">
        <v>624</v>
      </c>
      <c r="AP966" t="s">
        <v>102</v>
      </c>
      <c r="AQ966">
        <v>0</v>
      </c>
      <c r="AR966">
        <v>193</v>
      </c>
      <c r="AS966">
        <v>817</v>
      </c>
      <c r="AT966" t="s">
        <v>103</v>
      </c>
      <c r="AU966" t="s">
        <v>104</v>
      </c>
      <c r="AV966" t="s">
        <v>105</v>
      </c>
      <c r="AW966" t="s">
        <v>106</v>
      </c>
      <c r="AX966">
        <v>824</v>
      </c>
      <c r="AY966">
        <v>1070</v>
      </c>
      <c r="AZ966">
        <v>0</v>
      </c>
      <c r="BA966">
        <v>1894</v>
      </c>
      <c r="BB966">
        <v>1</v>
      </c>
      <c r="BC966">
        <v>0</v>
      </c>
      <c r="BD966">
        <v>2</v>
      </c>
      <c r="BE966">
        <v>1</v>
      </c>
      <c r="BF966">
        <v>4</v>
      </c>
      <c r="BG966">
        <v>1</v>
      </c>
      <c r="BH966" t="s">
        <v>97</v>
      </c>
      <c r="BI966">
        <v>8</v>
      </c>
      <c r="BJ966" t="s">
        <v>107</v>
      </c>
      <c r="BK966">
        <v>1</v>
      </c>
      <c r="BL966" t="s">
        <v>97</v>
      </c>
      <c r="BM966" t="s">
        <v>156</v>
      </c>
      <c r="BN966">
        <v>2002</v>
      </c>
      <c r="BO966" t="s">
        <v>157</v>
      </c>
      <c r="BP966">
        <v>2</v>
      </c>
      <c r="BQ966">
        <v>510</v>
      </c>
      <c r="BR966" t="s">
        <v>98</v>
      </c>
      <c r="BS966" t="s">
        <v>98</v>
      </c>
      <c r="BT966" t="s">
        <v>105</v>
      </c>
      <c r="BU966">
        <v>0</v>
      </c>
      <c r="BV966">
        <v>40</v>
      </c>
      <c r="BW966">
        <v>0</v>
      </c>
      <c r="BX966">
        <v>0</v>
      </c>
      <c r="BY966">
        <v>0</v>
      </c>
      <c r="BZ966">
        <v>0</v>
      </c>
      <c r="CA966" t="s">
        <v>83</v>
      </c>
      <c r="CB966" t="s">
        <v>83</v>
      </c>
      <c r="CC966" t="s">
        <v>83</v>
      </c>
      <c r="CD966">
        <v>0</v>
      </c>
      <c r="CE966">
        <v>2</v>
      </c>
      <c r="CF966">
        <v>2010</v>
      </c>
      <c r="CG966" t="str">
        <f t="shared" si="111"/>
        <v>2/2010</v>
      </c>
      <c r="CH966" t="s">
        <v>110</v>
      </c>
      <c r="CI966" t="s">
        <v>111</v>
      </c>
      <c r="CJ966" s="1">
        <v>214900</v>
      </c>
    </row>
    <row r="967" spans="1:88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 t="str">
        <f t="shared" si="107"/>
        <v>2000's</v>
      </c>
      <c r="V967">
        <v>2007</v>
      </c>
      <c r="W967">
        <f t="shared" si="105"/>
        <v>2</v>
      </c>
      <c r="X967" t="str">
        <f t="shared" si="106"/>
        <v>Y</v>
      </c>
      <c r="Y967" t="str">
        <f t="shared" si="108"/>
        <v>Y</v>
      </c>
      <c r="Z967" t="str">
        <f t="shared" si="109"/>
        <v>Y</v>
      </c>
      <c r="AA967" t="str">
        <f t="shared" si="110"/>
        <v>Y</v>
      </c>
      <c r="AB967" t="s">
        <v>93</v>
      </c>
      <c r="AC967" t="s">
        <v>94</v>
      </c>
      <c r="AD967" t="s">
        <v>95</v>
      </c>
      <c r="AE967" t="s">
        <v>95</v>
      </c>
      <c r="AF967" t="s">
        <v>117</v>
      </c>
      <c r="AG967">
        <v>0</v>
      </c>
      <c r="AH967" t="s">
        <v>97</v>
      </c>
      <c r="AI967" t="s">
        <v>98</v>
      </c>
      <c r="AJ967" t="s">
        <v>99</v>
      </c>
      <c r="AK967" t="s">
        <v>97</v>
      </c>
      <c r="AL967" t="s">
        <v>98</v>
      </c>
      <c r="AM967" t="s">
        <v>100</v>
      </c>
      <c r="AN967" t="s">
        <v>102</v>
      </c>
      <c r="AO967">
        <v>0</v>
      </c>
      <c r="AP967" t="s">
        <v>102</v>
      </c>
      <c r="AQ967">
        <v>0</v>
      </c>
      <c r="AR967">
        <v>783</v>
      </c>
      <c r="AS967">
        <v>783</v>
      </c>
      <c r="AT967" t="s">
        <v>103</v>
      </c>
      <c r="AU967" t="s">
        <v>104</v>
      </c>
      <c r="AV967" t="s">
        <v>105</v>
      </c>
      <c r="AW967" t="s">
        <v>106</v>
      </c>
      <c r="AX967">
        <v>783</v>
      </c>
      <c r="AY967">
        <v>701</v>
      </c>
      <c r="AZ967">
        <v>0</v>
      </c>
      <c r="BA967">
        <v>1484</v>
      </c>
      <c r="BB967">
        <v>0</v>
      </c>
      <c r="BC967">
        <v>0</v>
      </c>
      <c r="BD967">
        <v>2</v>
      </c>
      <c r="BE967">
        <v>1</v>
      </c>
      <c r="BF967">
        <v>3</v>
      </c>
      <c r="BG967">
        <v>1</v>
      </c>
      <c r="BH967" t="s">
        <v>97</v>
      </c>
      <c r="BI967">
        <v>8</v>
      </c>
      <c r="BJ967" t="s">
        <v>107</v>
      </c>
      <c r="BK967">
        <v>1</v>
      </c>
      <c r="BL967" t="s">
        <v>97</v>
      </c>
      <c r="BM967" t="s">
        <v>108</v>
      </c>
      <c r="BN967">
        <v>2005</v>
      </c>
      <c r="BO967" t="s">
        <v>157</v>
      </c>
      <c r="BP967">
        <v>2</v>
      </c>
      <c r="BQ967">
        <v>393</v>
      </c>
      <c r="BR967" t="s">
        <v>98</v>
      </c>
      <c r="BS967" t="s">
        <v>98</v>
      </c>
      <c r="BT967" t="s">
        <v>105</v>
      </c>
      <c r="BU967">
        <v>0</v>
      </c>
      <c r="BV967">
        <v>72</v>
      </c>
      <c r="BW967">
        <v>0</v>
      </c>
      <c r="BX967">
        <v>0</v>
      </c>
      <c r="BY967">
        <v>0</v>
      </c>
      <c r="BZ967">
        <v>0</v>
      </c>
      <c r="CA967" t="s">
        <v>83</v>
      </c>
      <c r="CB967" t="s">
        <v>83</v>
      </c>
      <c r="CC967" t="s">
        <v>83</v>
      </c>
      <c r="CD967">
        <v>0</v>
      </c>
      <c r="CE967">
        <v>7</v>
      </c>
      <c r="CF967">
        <v>2007</v>
      </c>
      <c r="CG967" t="str">
        <f t="shared" si="111"/>
        <v>7/2007</v>
      </c>
      <c r="CH967" t="s">
        <v>158</v>
      </c>
      <c r="CI967" t="s">
        <v>159</v>
      </c>
      <c r="CJ967" s="1">
        <v>178900</v>
      </c>
    </row>
    <row r="968" spans="1:88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 t="str">
        <f t="shared" si="107"/>
        <v>40's</v>
      </c>
      <c r="V968">
        <v>1950</v>
      </c>
      <c r="W968">
        <f t="shared" si="105"/>
        <v>10</v>
      </c>
      <c r="X968" t="str">
        <f t="shared" si="106"/>
        <v>Y</v>
      </c>
      <c r="Y968" t="str">
        <f t="shared" si="108"/>
        <v>N</v>
      </c>
      <c r="Z968" t="str">
        <f t="shared" si="109"/>
        <v>N</v>
      </c>
      <c r="AA968" t="str">
        <f t="shared" si="110"/>
        <v>N</v>
      </c>
      <c r="AB968" t="s">
        <v>93</v>
      </c>
      <c r="AC968" t="s">
        <v>94</v>
      </c>
      <c r="AD968" t="s">
        <v>116</v>
      </c>
      <c r="AE968" t="s">
        <v>116</v>
      </c>
      <c r="AF968" t="s">
        <v>117</v>
      </c>
      <c r="AG968">
        <v>0</v>
      </c>
      <c r="AH968" t="s">
        <v>97</v>
      </c>
      <c r="AI968" t="s">
        <v>97</v>
      </c>
      <c r="AJ968" t="s">
        <v>126</v>
      </c>
      <c r="AK968" t="s">
        <v>98</v>
      </c>
      <c r="AL968" t="s">
        <v>147</v>
      </c>
      <c r="AM968" t="s">
        <v>100</v>
      </c>
      <c r="AN968" t="s">
        <v>153</v>
      </c>
      <c r="AO968">
        <v>428</v>
      </c>
      <c r="AP968" t="s">
        <v>102</v>
      </c>
      <c r="AQ968">
        <v>0</v>
      </c>
      <c r="AR968">
        <v>300</v>
      </c>
      <c r="AS968">
        <v>728</v>
      </c>
      <c r="AT968" t="s">
        <v>103</v>
      </c>
      <c r="AU968" t="s">
        <v>104</v>
      </c>
      <c r="AV968" t="s">
        <v>105</v>
      </c>
      <c r="AW968" t="s">
        <v>106</v>
      </c>
      <c r="AX968">
        <v>976</v>
      </c>
      <c r="AY968">
        <v>332</v>
      </c>
      <c r="AZ968">
        <v>0</v>
      </c>
      <c r="BA968">
        <v>1308</v>
      </c>
      <c r="BB968">
        <v>1</v>
      </c>
      <c r="BC968">
        <v>0</v>
      </c>
      <c r="BD968">
        <v>1</v>
      </c>
      <c r="BE968">
        <v>1</v>
      </c>
      <c r="BF968">
        <v>2</v>
      </c>
      <c r="BG968">
        <v>1</v>
      </c>
      <c r="BH968" t="s">
        <v>98</v>
      </c>
      <c r="BI968">
        <v>7</v>
      </c>
      <c r="BJ968" t="s">
        <v>224</v>
      </c>
      <c r="BK968">
        <v>2</v>
      </c>
      <c r="BL968" t="s">
        <v>98</v>
      </c>
      <c r="BM968" t="s">
        <v>127</v>
      </c>
      <c r="BN968">
        <v>1940</v>
      </c>
      <c r="BO968" t="s">
        <v>102</v>
      </c>
      <c r="BP968">
        <v>1</v>
      </c>
      <c r="BQ968">
        <v>256</v>
      </c>
      <c r="BR968" t="s">
        <v>98</v>
      </c>
      <c r="BS968" t="s">
        <v>98</v>
      </c>
      <c r="BT968" t="s">
        <v>105</v>
      </c>
      <c r="BU968">
        <v>0</v>
      </c>
      <c r="BV968">
        <v>70</v>
      </c>
      <c r="BW968">
        <v>0</v>
      </c>
      <c r="BX968">
        <v>0</v>
      </c>
      <c r="BY968">
        <v>0</v>
      </c>
      <c r="BZ968">
        <v>0</v>
      </c>
      <c r="CA968" t="s">
        <v>83</v>
      </c>
      <c r="CB968" t="s">
        <v>83</v>
      </c>
      <c r="CC968" t="s">
        <v>83</v>
      </c>
      <c r="CD968">
        <v>0</v>
      </c>
      <c r="CE968">
        <v>6</v>
      </c>
      <c r="CF968">
        <v>2009</v>
      </c>
      <c r="CG968" t="str">
        <f t="shared" si="111"/>
        <v>6/2009</v>
      </c>
      <c r="CH968" t="s">
        <v>110</v>
      </c>
      <c r="CI968" t="s">
        <v>111</v>
      </c>
      <c r="CJ968" s="1">
        <v>160000</v>
      </c>
    </row>
    <row r="969" spans="1:88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 t="str">
        <f t="shared" si="107"/>
        <v>50's</v>
      </c>
      <c r="V969">
        <v>1955</v>
      </c>
      <c r="W969">
        <f t="shared" si="105"/>
        <v>0</v>
      </c>
      <c r="X969" t="str">
        <f t="shared" si="106"/>
        <v>N</v>
      </c>
      <c r="Y969" t="str">
        <f t="shared" si="108"/>
        <v>N</v>
      </c>
      <c r="Z969" t="str">
        <f t="shared" si="109"/>
        <v>N</v>
      </c>
      <c r="AA969" t="str">
        <f t="shared" si="110"/>
        <v>N</v>
      </c>
      <c r="AB969" t="s">
        <v>152</v>
      </c>
      <c r="AC969" t="s">
        <v>94</v>
      </c>
      <c r="AD969" t="s">
        <v>124</v>
      </c>
      <c r="AE969" t="s">
        <v>124</v>
      </c>
      <c r="AF969" t="s">
        <v>96</v>
      </c>
      <c r="AG969">
        <v>151</v>
      </c>
      <c r="AH969" t="s">
        <v>98</v>
      </c>
      <c r="AI969" t="s">
        <v>98</v>
      </c>
      <c r="AJ969" t="s">
        <v>118</v>
      </c>
      <c r="AK969" t="s">
        <v>98</v>
      </c>
      <c r="AL969" t="s">
        <v>98</v>
      </c>
      <c r="AM969" t="s">
        <v>100</v>
      </c>
      <c r="AN969" t="s">
        <v>119</v>
      </c>
      <c r="AO969">
        <v>902</v>
      </c>
      <c r="AP969" t="s">
        <v>102</v>
      </c>
      <c r="AQ969">
        <v>0</v>
      </c>
      <c r="AR969">
        <v>196</v>
      </c>
      <c r="AS969">
        <v>1098</v>
      </c>
      <c r="AT969" t="s">
        <v>103</v>
      </c>
      <c r="AU969" t="s">
        <v>98</v>
      </c>
      <c r="AV969" t="s">
        <v>105</v>
      </c>
      <c r="AW969" t="s">
        <v>106</v>
      </c>
      <c r="AX969">
        <v>1098</v>
      </c>
      <c r="AY969">
        <v>0</v>
      </c>
      <c r="AZ969">
        <v>0</v>
      </c>
      <c r="BA969">
        <v>1098</v>
      </c>
      <c r="BB969">
        <v>1</v>
      </c>
      <c r="BC969">
        <v>0</v>
      </c>
      <c r="BD969">
        <v>1</v>
      </c>
      <c r="BE969">
        <v>0</v>
      </c>
      <c r="BF969">
        <v>3</v>
      </c>
      <c r="BG969">
        <v>1</v>
      </c>
      <c r="BH969" t="s">
        <v>98</v>
      </c>
      <c r="BI969">
        <v>6</v>
      </c>
      <c r="BJ969" t="s">
        <v>107</v>
      </c>
      <c r="BK969">
        <v>0</v>
      </c>
      <c r="BL969" t="s">
        <v>83</v>
      </c>
      <c r="BM969" t="s">
        <v>108</v>
      </c>
      <c r="BN969">
        <v>1955</v>
      </c>
      <c r="BO969" t="s">
        <v>102</v>
      </c>
      <c r="BP969">
        <v>1</v>
      </c>
      <c r="BQ969">
        <v>260</v>
      </c>
      <c r="BR969" t="s">
        <v>98</v>
      </c>
      <c r="BS969" t="s">
        <v>98</v>
      </c>
      <c r="BT969" t="s">
        <v>105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 t="s">
        <v>83</v>
      </c>
      <c r="CB969" t="s">
        <v>83</v>
      </c>
      <c r="CC969" t="s">
        <v>83</v>
      </c>
      <c r="CD969">
        <v>0</v>
      </c>
      <c r="CE969">
        <v>7</v>
      </c>
      <c r="CF969">
        <v>2008</v>
      </c>
      <c r="CG969" t="str">
        <f t="shared" si="111"/>
        <v>7/2008</v>
      </c>
      <c r="CH969" t="s">
        <v>110</v>
      </c>
      <c r="CI969" t="s">
        <v>111</v>
      </c>
      <c r="CJ969" s="1">
        <v>135000</v>
      </c>
    </row>
    <row r="970" spans="1:88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 t="str">
        <f t="shared" si="107"/>
        <v>1900's</v>
      </c>
      <c r="V970">
        <v>1950</v>
      </c>
      <c r="W970">
        <f t="shared" si="105"/>
        <v>40</v>
      </c>
      <c r="X970" t="str">
        <f t="shared" si="106"/>
        <v>Y</v>
      </c>
      <c r="Y970" t="str">
        <f t="shared" si="108"/>
        <v>N</v>
      </c>
      <c r="Z970" t="str">
        <f t="shared" si="109"/>
        <v>N</v>
      </c>
      <c r="AA970" t="str">
        <f t="shared" si="110"/>
        <v>N</v>
      </c>
      <c r="AB970" t="s">
        <v>93</v>
      </c>
      <c r="AC970" t="s">
        <v>94</v>
      </c>
      <c r="AD970" t="s">
        <v>95</v>
      </c>
      <c r="AE970" t="s">
        <v>95</v>
      </c>
      <c r="AF970" t="s">
        <v>117</v>
      </c>
      <c r="AG970">
        <v>0</v>
      </c>
      <c r="AH970" t="s">
        <v>98</v>
      </c>
      <c r="AI970" t="s">
        <v>98</v>
      </c>
      <c r="AJ970" t="s">
        <v>126</v>
      </c>
      <c r="AK970" t="s">
        <v>98</v>
      </c>
      <c r="AL970" t="s">
        <v>98</v>
      </c>
      <c r="AM970" t="s">
        <v>100</v>
      </c>
      <c r="AN970" t="s">
        <v>102</v>
      </c>
      <c r="AO970">
        <v>0</v>
      </c>
      <c r="AP970" t="s">
        <v>102</v>
      </c>
      <c r="AQ970">
        <v>0</v>
      </c>
      <c r="AR970">
        <v>600</v>
      </c>
      <c r="AS970">
        <v>600</v>
      </c>
      <c r="AT970" t="s">
        <v>222</v>
      </c>
      <c r="AU970" t="s">
        <v>147</v>
      </c>
      <c r="AV970" t="s">
        <v>177</v>
      </c>
      <c r="AW970" t="s">
        <v>106</v>
      </c>
      <c r="AX970">
        <v>600</v>
      </c>
      <c r="AY970">
        <v>368</v>
      </c>
      <c r="AZ970">
        <v>0</v>
      </c>
      <c r="BA970">
        <v>968</v>
      </c>
      <c r="BB970">
        <v>0</v>
      </c>
      <c r="BC970">
        <v>0</v>
      </c>
      <c r="BD970">
        <v>1</v>
      </c>
      <c r="BE970">
        <v>0</v>
      </c>
      <c r="BF970">
        <v>2</v>
      </c>
      <c r="BG970">
        <v>1</v>
      </c>
      <c r="BH970" t="s">
        <v>98</v>
      </c>
      <c r="BI970">
        <v>6</v>
      </c>
      <c r="BJ970" t="s">
        <v>107</v>
      </c>
      <c r="BK970">
        <v>0</v>
      </c>
      <c r="BL970" t="s">
        <v>83</v>
      </c>
      <c r="BM970" t="s">
        <v>83</v>
      </c>
      <c r="BN970" t="s">
        <v>83</v>
      </c>
      <c r="BO970" t="s">
        <v>83</v>
      </c>
      <c r="BP970">
        <v>0</v>
      </c>
      <c r="BQ970">
        <v>0</v>
      </c>
      <c r="BR970" t="s">
        <v>83</v>
      </c>
      <c r="BS970" t="s">
        <v>83</v>
      </c>
      <c r="BT970" t="s">
        <v>105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 t="s">
        <v>83</v>
      </c>
      <c r="CB970" t="s">
        <v>163</v>
      </c>
      <c r="CC970" t="s">
        <v>83</v>
      </c>
      <c r="CD970">
        <v>0</v>
      </c>
      <c r="CE970">
        <v>5</v>
      </c>
      <c r="CF970">
        <v>2009</v>
      </c>
      <c r="CG970" t="str">
        <f t="shared" si="111"/>
        <v>5/2009</v>
      </c>
      <c r="CH970" t="s">
        <v>110</v>
      </c>
      <c r="CI970" t="s">
        <v>128</v>
      </c>
      <c r="CJ970" s="1">
        <v>37900</v>
      </c>
    </row>
    <row r="971" spans="1:88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 t="str">
        <f t="shared" si="107"/>
        <v>50's</v>
      </c>
      <c r="V971">
        <v>1958</v>
      </c>
      <c r="W971">
        <f t="shared" si="105"/>
        <v>0</v>
      </c>
      <c r="X971" t="str">
        <f t="shared" si="106"/>
        <v>N</v>
      </c>
      <c r="Y971" t="str">
        <f t="shared" si="108"/>
        <v>N</v>
      </c>
      <c r="Z971" t="str">
        <f t="shared" si="109"/>
        <v>N</v>
      </c>
      <c r="AA971" t="str">
        <f t="shared" si="110"/>
        <v>N</v>
      </c>
      <c r="AB971" t="s">
        <v>152</v>
      </c>
      <c r="AC971" t="s">
        <v>94</v>
      </c>
      <c r="AD971" t="s">
        <v>140</v>
      </c>
      <c r="AE971" t="s">
        <v>140</v>
      </c>
      <c r="AF971" t="s">
        <v>96</v>
      </c>
      <c r="AG971">
        <v>105</v>
      </c>
      <c r="AH971" t="s">
        <v>98</v>
      </c>
      <c r="AI971" t="s">
        <v>147</v>
      </c>
      <c r="AJ971" t="s">
        <v>118</v>
      </c>
      <c r="AK971" t="s">
        <v>98</v>
      </c>
      <c r="AL971" t="s">
        <v>98</v>
      </c>
      <c r="AM971" t="s">
        <v>97</v>
      </c>
      <c r="AN971" t="s">
        <v>119</v>
      </c>
      <c r="AO971">
        <v>513</v>
      </c>
      <c r="AP971" t="s">
        <v>102</v>
      </c>
      <c r="AQ971">
        <v>0</v>
      </c>
      <c r="AR971">
        <v>75</v>
      </c>
      <c r="AS971">
        <v>588</v>
      </c>
      <c r="AT971" t="s">
        <v>103</v>
      </c>
      <c r="AU971" t="s">
        <v>98</v>
      </c>
      <c r="AV971" t="s">
        <v>105</v>
      </c>
      <c r="AW971" t="s">
        <v>106</v>
      </c>
      <c r="AX971">
        <v>1095</v>
      </c>
      <c r="AY971">
        <v>0</v>
      </c>
      <c r="AZ971">
        <v>0</v>
      </c>
      <c r="BA971">
        <v>1095</v>
      </c>
      <c r="BB971">
        <v>1</v>
      </c>
      <c r="BC971">
        <v>0</v>
      </c>
      <c r="BD971">
        <v>1</v>
      </c>
      <c r="BE971">
        <v>0</v>
      </c>
      <c r="BF971">
        <v>2</v>
      </c>
      <c r="BG971">
        <v>1</v>
      </c>
      <c r="BH971" t="s">
        <v>98</v>
      </c>
      <c r="BI971">
        <v>6</v>
      </c>
      <c r="BJ971" t="s">
        <v>107</v>
      </c>
      <c r="BK971">
        <v>0</v>
      </c>
      <c r="BL971" t="s">
        <v>83</v>
      </c>
      <c r="BM971" t="s">
        <v>108</v>
      </c>
      <c r="BN971">
        <v>1958</v>
      </c>
      <c r="BO971" t="s">
        <v>109</v>
      </c>
      <c r="BP971">
        <v>1</v>
      </c>
      <c r="BQ971">
        <v>264</v>
      </c>
      <c r="BR971" t="s">
        <v>98</v>
      </c>
      <c r="BS971" t="s">
        <v>98</v>
      </c>
      <c r="BT971" t="s">
        <v>105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 t="s">
        <v>83</v>
      </c>
      <c r="CB971" t="s">
        <v>83</v>
      </c>
      <c r="CC971" t="s">
        <v>83</v>
      </c>
      <c r="CD971">
        <v>0</v>
      </c>
      <c r="CE971">
        <v>3</v>
      </c>
      <c r="CF971">
        <v>2006</v>
      </c>
      <c r="CG971" t="str">
        <f t="shared" si="111"/>
        <v>3/2006</v>
      </c>
      <c r="CH971" t="s">
        <v>208</v>
      </c>
      <c r="CI971" t="s">
        <v>111</v>
      </c>
      <c r="CJ971" s="1">
        <v>140000</v>
      </c>
    </row>
    <row r="972" spans="1:88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 t="str">
        <f t="shared" si="107"/>
        <v>40's</v>
      </c>
      <c r="V972">
        <v>1950</v>
      </c>
      <c r="W972">
        <f t="shared" si="105"/>
        <v>1</v>
      </c>
      <c r="X972" t="str">
        <f t="shared" si="106"/>
        <v>Y</v>
      </c>
      <c r="Y972" t="str">
        <f t="shared" si="108"/>
        <v>N</v>
      </c>
      <c r="Z972" t="str">
        <f t="shared" si="109"/>
        <v>N</v>
      </c>
      <c r="AA972" t="str">
        <f t="shared" si="110"/>
        <v>N</v>
      </c>
      <c r="AB972" t="s">
        <v>93</v>
      </c>
      <c r="AC972" t="s">
        <v>94</v>
      </c>
      <c r="AD972" t="s">
        <v>186</v>
      </c>
      <c r="AE972" t="s">
        <v>186</v>
      </c>
      <c r="AF972" t="s">
        <v>117</v>
      </c>
      <c r="AG972">
        <v>0</v>
      </c>
      <c r="AH972" t="s">
        <v>98</v>
      </c>
      <c r="AI972" t="s">
        <v>98</v>
      </c>
      <c r="AJ972" t="s">
        <v>118</v>
      </c>
      <c r="AK972" t="s">
        <v>98</v>
      </c>
      <c r="AL972" t="s">
        <v>98</v>
      </c>
      <c r="AM972" t="s">
        <v>100</v>
      </c>
      <c r="AN972" t="s">
        <v>102</v>
      </c>
      <c r="AO972">
        <v>0</v>
      </c>
      <c r="AP972" t="s">
        <v>102</v>
      </c>
      <c r="AQ972">
        <v>0</v>
      </c>
      <c r="AR972">
        <v>720</v>
      </c>
      <c r="AS972">
        <v>720</v>
      </c>
      <c r="AT972" t="s">
        <v>103</v>
      </c>
      <c r="AU972" t="s">
        <v>98</v>
      </c>
      <c r="AV972" t="s">
        <v>177</v>
      </c>
      <c r="AW972" t="s">
        <v>164</v>
      </c>
      <c r="AX972">
        <v>720</v>
      </c>
      <c r="AY972">
        <v>472</v>
      </c>
      <c r="AZ972">
        <v>0</v>
      </c>
      <c r="BA972">
        <v>1192</v>
      </c>
      <c r="BB972">
        <v>0</v>
      </c>
      <c r="BC972">
        <v>0</v>
      </c>
      <c r="BD972">
        <v>1</v>
      </c>
      <c r="BE972">
        <v>1</v>
      </c>
      <c r="BF972">
        <v>4</v>
      </c>
      <c r="BG972">
        <v>1</v>
      </c>
      <c r="BH972" t="s">
        <v>98</v>
      </c>
      <c r="BI972">
        <v>6</v>
      </c>
      <c r="BJ972" t="s">
        <v>107</v>
      </c>
      <c r="BK972">
        <v>0</v>
      </c>
      <c r="BL972" t="s">
        <v>83</v>
      </c>
      <c r="BM972" t="s">
        <v>83</v>
      </c>
      <c r="BN972" t="s">
        <v>83</v>
      </c>
      <c r="BO972" t="s">
        <v>83</v>
      </c>
      <c r="BP972">
        <v>0</v>
      </c>
      <c r="BQ972">
        <v>0</v>
      </c>
      <c r="BR972" t="s">
        <v>83</v>
      </c>
      <c r="BS972" t="s">
        <v>83</v>
      </c>
      <c r="BT972" t="s">
        <v>105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 t="s">
        <v>83</v>
      </c>
      <c r="CB972" t="s">
        <v>83</v>
      </c>
      <c r="CC972" t="s">
        <v>83</v>
      </c>
      <c r="CD972">
        <v>0</v>
      </c>
      <c r="CE972">
        <v>12</v>
      </c>
      <c r="CF972">
        <v>2006</v>
      </c>
      <c r="CG972" t="str">
        <f t="shared" si="111"/>
        <v>12/2006</v>
      </c>
      <c r="CH972" t="s">
        <v>110</v>
      </c>
      <c r="CI972" t="s">
        <v>128</v>
      </c>
      <c r="CJ972" s="1">
        <v>135000</v>
      </c>
    </row>
    <row r="973" spans="1:88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 t="str">
        <f t="shared" si="107"/>
        <v>2000's</v>
      </c>
      <c r="V973">
        <v>2004</v>
      </c>
      <c r="W973">
        <f t="shared" si="105"/>
        <v>1</v>
      </c>
      <c r="X973" t="str">
        <f t="shared" si="106"/>
        <v>Y</v>
      </c>
      <c r="Y973" t="str">
        <f t="shared" si="108"/>
        <v>N</v>
      </c>
      <c r="Z973" t="str">
        <f t="shared" si="109"/>
        <v>Y</v>
      </c>
      <c r="AA973" t="str">
        <f t="shared" si="110"/>
        <v>Y</v>
      </c>
      <c r="AB973" t="s">
        <v>93</v>
      </c>
      <c r="AC973" t="s">
        <v>94</v>
      </c>
      <c r="AD973" t="s">
        <v>95</v>
      </c>
      <c r="AE973" t="s">
        <v>125</v>
      </c>
      <c r="AF973" t="s">
        <v>137</v>
      </c>
      <c r="AG973">
        <v>106</v>
      </c>
      <c r="AH973" t="s">
        <v>97</v>
      </c>
      <c r="AI973" t="s">
        <v>98</v>
      </c>
      <c r="AJ973" t="s">
        <v>99</v>
      </c>
      <c r="AK973" t="s">
        <v>97</v>
      </c>
      <c r="AL973" t="s">
        <v>98</v>
      </c>
      <c r="AM973" t="s">
        <v>100</v>
      </c>
      <c r="AN973" t="s">
        <v>101</v>
      </c>
      <c r="AO973">
        <v>567</v>
      </c>
      <c r="AP973" t="s">
        <v>102</v>
      </c>
      <c r="AQ973">
        <v>0</v>
      </c>
      <c r="AR973">
        <v>197</v>
      </c>
      <c r="AS973">
        <v>764</v>
      </c>
      <c r="AT973" t="s">
        <v>103</v>
      </c>
      <c r="AU973" t="s">
        <v>104</v>
      </c>
      <c r="AV973" t="s">
        <v>105</v>
      </c>
      <c r="AW973" t="s">
        <v>106</v>
      </c>
      <c r="AX973">
        <v>764</v>
      </c>
      <c r="AY973">
        <v>862</v>
      </c>
      <c r="AZ973">
        <v>0</v>
      </c>
      <c r="BA973">
        <v>1626</v>
      </c>
      <c r="BB973">
        <v>0</v>
      </c>
      <c r="BC973">
        <v>0</v>
      </c>
      <c r="BD973">
        <v>2</v>
      </c>
      <c r="BE973">
        <v>0</v>
      </c>
      <c r="BF973">
        <v>2</v>
      </c>
      <c r="BG973">
        <v>1</v>
      </c>
      <c r="BH973" t="s">
        <v>97</v>
      </c>
      <c r="BI973">
        <v>6</v>
      </c>
      <c r="BJ973" t="s">
        <v>107</v>
      </c>
      <c r="BK973">
        <v>0</v>
      </c>
      <c r="BL973" t="s">
        <v>83</v>
      </c>
      <c r="BM973" t="s">
        <v>156</v>
      </c>
      <c r="BN973">
        <v>2003</v>
      </c>
      <c r="BO973" t="s">
        <v>109</v>
      </c>
      <c r="BP973">
        <v>2</v>
      </c>
      <c r="BQ973">
        <v>474</v>
      </c>
      <c r="BR973" t="s">
        <v>98</v>
      </c>
      <c r="BS973" t="s">
        <v>98</v>
      </c>
      <c r="BT973" t="s">
        <v>105</v>
      </c>
      <c r="BU973">
        <v>0</v>
      </c>
      <c r="BV973">
        <v>27</v>
      </c>
      <c r="BW973">
        <v>0</v>
      </c>
      <c r="BX973">
        <v>0</v>
      </c>
      <c r="BY973">
        <v>0</v>
      </c>
      <c r="BZ973">
        <v>0</v>
      </c>
      <c r="CA973" t="s">
        <v>83</v>
      </c>
      <c r="CB973" t="s">
        <v>83</v>
      </c>
      <c r="CC973" t="s">
        <v>83</v>
      </c>
      <c r="CD973">
        <v>0</v>
      </c>
      <c r="CE973">
        <v>7</v>
      </c>
      <c r="CF973">
        <v>2009</v>
      </c>
      <c r="CG973" t="str">
        <f t="shared" si="111"/>
        <v>7/2009</v>
      </c>
      <c r="CH973" t="s">
        <v>110</v>
      </c>
      <c r="CI973" t="s">
        <v>111</v>
      </c>
      <c r="CJ973" s="1">
        <v>173000</v>
      </c>
    </row>
    <row r="974" spans="1:88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 t="str">
        <f t="shared" si="107"/>
        <v>70's</v>
      </c>
      <c r="V974">
        <v>1979</v>
      </c>
      <c r="W974">
        <f t="shared" si="105"/>
        <v>0</v>
      </c>
      <c r="X974" t="str">
        <f t="shared" si="106"/>
        <v>N</v>
      </c>
      <c r="Y974" t="str">
        <f t="shared" si="108"/>
        <v>N</v>
      </c>
      <c r="Z974" t="str">
        <f t="shared" si="109"/>
        <v>N</v>
      </c>
      <c r="AA974" t="str">
        <f t="shared" si="110"/>
        <v>N</v>
      </c>
      <c r="AB974" t="s">
        <v>93</v>
      </c>
      <c r="AC974" t="s">
        <v>94</v>
      </c>
      <c r="AD974" t="s">
        <v>161</v>
      </c>
      <c r="AE974" t="s">
        <v>161</v>
      </c>
      <c r="AF974" t="s">
        <v>117</v>
      </c>
      <c r="AG974">
        <v>0</v>
      </c>
      <c r="AH974" t="s">
        <v>98</v>
      </c>
      <c r="AI974" t="s">
        <v>98</v>
      </c>
      <c r="AJ974" t="s">
        <v>118</v>
      </c>
      <c r="AK974" t="s">
        <v>97</v>
      </c>
      <c r="AL974" t="s">
        <v>98</v>
      </c>
      <c r="AM974" t="s">
        <v>100</v>
      </c>
      <c r="AN974" t="s">
        <v>102</v>
      </c>
      <c r="AO974">
        <v>0</v>
      </c>
      <c r="AP974" t="s">
        <v>102</v>
      </c>
      <c r="AQ974">
        <v>0</v>
      </c>
      <c r="AR974">
        <v>918</v>
      </c>
      <c r="AS974">
        <v>918</v>
      </c>
      <c r="AT974" t="s">
        <v>103</v>
      </c>
      <c r="AU974" t="s">
        <v>98</v>
      </c>
      <c r="AV974" t="s">
        <v>105</v>
      </c>
      <c r="AW974" t="s">
        <v>106</v>
      </c>
      <c r="AX974">
        <v>918</v>
      </c>
      <c r="AY974">
        <v>0</v>
      </c>
      <c r="AZ974">
        <v>0</v>
      </c>
      <c r="BA974">
        <v>918</v>
      </c>
      <c r="BB974">
        <v>0</v>
      </c>
      <c r="BC974">
        <v>0</v>
      </c>
      <c r="BD974">
        <v>2</v>
      </c>
      <c r="BE974">
        <v>0</v>
      </c>
      <c r="BF974">
        <v>2</v>
      </c>
      <c r="BG974">
        <v>1</v>
      </c>
      <c r="BH974" t="s">
        <v>98</v>
      </c>
      <c r="BI974">
        <v>5</v>
      </c>
      <c r="BJ974" t="s">
        <v>107</v>
      </c>
      <c r="BK974">
        <v>1</v>
      </c>
      <c r="BL974" t="s">
        <v>98</v>
      </c>
      <c r="BM974" t="s">
        <v>108</v>
      </c>
      <c r="BN974">
        <v>1979</v>
      </c>
      <c r="BO974" t="s">
        <v>102</v>
      </c>
      <c r="BP974">
        <v>1</v>
      </c>
      <c r="BQ974">
        <v>264</v>
      </c>
      <c r="BR974" t="s">
        <v>98</v>
      </c>
      <c r="BS974" t="s">
        <v>98</v>
      </c>
      <c r="BT974" t="s">
        <v>105</v>
      </c>
      <c r="BU974">
        <v>28</v>
      </c>
      <c r="BV974">
        <v>0</v>
      </c>
      <c r="BW974">
        <v>0</v>
      </c>
      <c r="BX974">
        <v>0</v>
      </c>
      <c r="BY974">
        <v>0</v>
      </c>
      <c r="BZ974">
        <v>0</v>
      </c>
      <c r="CA974" t="s">
        <v>83</v>
      </c>
      <c r="CB974" t="s">
        <v>83</v>
      </c>
      <c r="CC974" t="s">
        <v>83</v>
      </c>
      <c r="CD974">
        <v>0</v>
      </c>
      <c r="CE974">
        <v>4</v>
      </c>
      <c r="CF974">
        <v>2010</v>
      </c>
      <c r="CG974" t="str">
        <f t="shared" si="111"/>
        <v>4/2010</v>
      </c>
      <c r="CH974" t="s">
        <v>110</v>
      </c>
      <c r="CI974" t="s">
        <v>111</v>
      </c>
      <c r="CJ974" s="1">
        <v>99500</v>
      </c>
    </row>
    <row r="975" spans="1:88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 t="str">
        <f t="shared" si="107"/>
        <v>2000's</v>
      </c>
      <c r="V975">
        <v>2008</v>
      </c>
      <c r="W975">
        <f t="shared" si="105"/>
        <v>1</v>
      </c>
      <c r="X975" t="str">
        <f t="shared" si="106"/>
        <v>Y</v>
      </c>
      <c r="Y975" t="str">
        <f t="shared" si="108"/>
        <v>Y</v>
      </c>
      <c r="Z975" t="str">
        <f t="shared" si="109"/>
        <v>Y</v>
      </c>
      <c r="AA975" t="str">
        <f t="shared" si="110"/>
        <v>Y</v>
      </c>
      <c r="AB975" t="s">
        <v>93</v>
      </c>
      <c r="AC975" t="s">
        <v>94</v>
      </c>
      <c r="AD975" t="s">
        <v>180</v>
      </c>
      <c r="AE975" t="s">
        <v>181</v>
      </c>
      <c r="AF975" t="s">
        <v>83</v>
      </c>
      <c r="AG975" t="s">
        <v>83</v>
      </c>
      <c r="AH975" t="s">
        <v>97</v>
      </c>
      <c r="AI975" t="s">
        <v>98</v>
      </c>
      <c r="AJ975" t="s">
        <v>99</v>
      </c>
      <c r="AK975" t="s">
        <v>97</v>
      </c>
      <c r="AL975" t="s">
        <v>98</v>
      </c>
      <c r="AM975" t="s">
        <v>100</v>
      </c>
      <c r="AN975" t="s">
        <v>102</v>
      </c>
      <c r="AO975">
        <v>0</v>
      </c>
      <c r="AP975" t="s">
        <v>102</v>
      </c>
      <c r="AQ975">
        <v>0</v>
      </c>
      <c r="AR975">
        <v>1428</v>
      </c>
      <c r="AS975">
        <v>1428</v>
      </c>
      <c r="AT975" t="s">
        <v>103</v>
      </c>
      <c r="AU975" t="s">
        <v>104</v>
      </c>
      <c r="AV975" t="s">
        <v>105</v>
      </c>
      <c r="AW975" t="s">
        <v>106</v>
      </c>
      <c r="AX975">
        <v>1428</v>
      </c>
      <c r="AY975">
        <v>0</v>
      </c>
      <c r="AZ975">
        <v>0</v>
      </c>
      <c r="BA975">
        <v>1428</v>
      </c>
      <c r="BB975">
        <v>0</v>
      </c>
      <c r="BC975">
        <v>0</v>
      </c>
      <c r="BD975">
        <v>2</v>
      </c>
      <c r="BE975">
        <v>0</v>
      </c>
      <c r="BF975">
        <v>3</v>
      </c>
      <c r="BG975">
        <v>1</v>
      </c>
      <c r="BH975" t="s">
        <v>97</v>
      </c>
      <c r="BI975">
        <v>6</v>
      </c>
      <c r="BJ975" t="s">
        <v>107</v>
      </c>
      <c r="BK975">
        <v>0</v>
      </c>
      <c r="BL975" t="s">
        <v>83</v>
      </c>
      <c r="BM975" t="s">
        <v>108</v>
      </c>
      <c r="BN975">
        <v>2007</v>
      </c>
      <c r="BO975" t="s">
        <v>157</v>
      </c>
      <c r="BP975">
        <v>2</v>
      </c>
      <c r="BQ975">
        <v>480</v>
      </c>
      <c r="BR975" t="s">
        <v>98</v>
      </c>
      <c r="BS975" t="s">
        <v>98</v>
      </c>
      <c r="BT975" t="s">
        <v>105</v>
      </c>
      <c r="BU975">
        <v>0</v>
      </c>
      <c r="BV975">
        <v>120</v>
      </c>
      <c r="BW975">
        <v>0</v>
      </c>
      <c r="BX975">
        <v>0</v>
      </c>
      <c r="BY975">
        <v>0</v>
      </c>
      <c r="BZ975">
        <v>0</v>
      </c>
      <c r="CA975" t="s">
        <v>83</v>
      </c>
      <c r="CB975" t="s">
        <v>83</v>
      </c>
      <c r="CC975" t="s">
        <v>83</v>
      </c>
      <c r="CD975">
        <v>0</v>
      </c>
      <c r="CE975">
        <v>12</v>
      </c>
      <c r="CF975">
        <v>2008</v>
      </c>
      <c r="CG975" t="str">
        <f t="shared" si="111"/>
        <v>12/2008</v>
      </c>
      <c r="CH975" t="s">
        <v>158</v>
      </c>
      <c r="CI975" t="s">
        <v>159</v>
      </c>
      <c r="CJ975" s="1">
        <v>182000</v>
      </c>
    </row>
    <row r="976" spans="1:88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 t="str">
        <f t="shared" si="107"/>
        <v>1900's</v>
      </c>
      <c r="V976">
        <v>1993</v>
      </c>
      <c r="W976">
        <f t="shared" si="105"/>
        <v>83</v>
      </c>
      <c r="X976" t="str">
        <f t="shared" si="106"/>
        <v>Y</v>
      </c>
      <c r="Y976" t="str">
        <f t="shared" si="108"/>
        <v>N</v>
      </c>
      <c r="Z976" t="str">
        <f t="shared" si="109"/>
        <v>N</v>
      </c>
      <c r="AA976" t="str">
        <f t="shared" si="110"/>
        <v>N</v>
      </c>
      <c r="AB976" t="s">
        <v>93</v>
      </c>
      <c r="AC976" t="s">
        <v>94</v>
      </c>
      <c r="AD976" t="s">
        <v>140</v>
      </c>
      <c r="AE976" t="s">
        <v>140</v>
      </c>
      <c r="AF976" t="s">
        <v>117</v>
      </c>
      <c r="AG976">
        <v>0</v>
      </c>
      <c r="AH976" t="s">
        <v>98</v>
      </c>
      <c r="AI976" t="s">
        <v>97</v>
      </c>
      <c r="AJ976" t="s">
        <v>126</v>
      </c>
      <c r="AK976" t="s">
        <v>97</v>
      </c>
      <c r="AL976" t="s">
        <v>98</v>
      </c>
      <c r="AM976" t="s">
        <v>100</v>
      </c>
      <c r="AN976" t="s">
        <v>102</v>
      </c>
      <c r="AO976">
        <v>0</v>
      </c>
      <c r="AP976" t="s">
        <v>102</v>
      </c>
      <c r="AQ976">
        <v>0</v>
      </c>
      <c r="AR976">
        <v>728</v>
      </c>
      <c r="AS976">
        <v>728</v>
      </c>
      <c r="AT976" t="s">
        <v>103</v>
      </c>
      <c r="AU976" t="s">
        <v>98</v>
      </c>
      <c r="AV976" t="s">
        <v>177</v>
      </c>
      <c r="AW976" t="s">
        <v>106</v>
      </c>
      <c r="AX976">
        <v>1136</v>
      </c>
      <c r="AY976">
        <v>883</v>
      </c>
      <c r="AZ976">
        <v>0</v>
      </c>
      <c r="BA976">
        <v>2019</v>
      </c>
      <c r="BB976">
        <v>0</v>
      </c>
      <c r="BC976">
        <v>0</v>
      </c>
      <c r="BD976">
        <v>1</v>
      </c>
      <c r="BE976">
        <v>0</v>
      </c>
      <c r="BF976">
        <v>3</v>
      </c>
      <c r="BG976">
        <v>1</v>
      </c>
      <c r="BH976" t="s">
        <v>97</v>
      </c>
      <c r="BI976">
        <v>8</v>
      </c>
      <c r="BJ976" t="s">
        <v>107</v>
      </c>
      <c r="BK976">
        <v>0</v>
      </c>
      <c r="BL976" t="s">
        <v>83</v>
      </c>
      <c r="BM976" t="s">
        <v>127</v>
      </c>
      <c r="BN976">
        <v>1997</v>
      </c>
      <c r="BO976" t="s">
        <v>102</v>
      </c>
      <c r="BP976">
        <v>2</v>
      </c>
      <c r="BQ976">
        <v>532</v>
      </c>
      <c r="BR976" t="s">
        <v>98</v>
      </c>
      <c r="BS976" t="s">
        <v>98</v>
      </c>
      <c r="BT976" t="s">
        <v>105</v>
      </c>
      <c r="BU976">
        <v>509</v>
      </c>
      <c r="BV976">
        <v>135</v>
      </c>
      <c r="BW976">
        <v>0</v>
      </c>
      <c r="BX976">
        <v>0</v>
      </c>
      <c r="BY976">
        <v>0</v>
      </c>
      <c r="BZ976">
        <v>0</v>
      </c>
      <c r="CA976" t="s">
        <v>83</v>
      </c>
      <c r="CB976" t="s">
        <v>165</v>
      </c>
      <c r="CC976" t="s">
        <v>83</v>
      </c>
      <c r="CD976">
        <v>0</v>
      </c>
      <c r="CE976">
        <v>10</v>
      </c>
      <c r="CF976">
        <v>2009</v>
      </c>
      <c r="CG976" t="str">
        <f t="shared" si="111"/>
        <v>10/2009</v>
      </c>
      <c r="CH976" t="s">
        <v>110</v>
      </c>
      <c r="CI976" t="s">
        <v>111</v>
      </c>
      <c r="CJ976" s="1">
        <v>167500</v>
      </c>
    </row>
    <row r="977" spans="1:88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 t="str">
        <f t="shared" si="107"/>
        <v>2000's</v>
      </c>
      <c r="V977">
        <v>2000</v>
      </c>
      <c r="W977">
        <f t="shared" si="105"/>
        <v>0</v>
      </c>
      <c r="X977" t="str">
        <f t="shared" si="106"/>
        <v>N</v>
      </c>
      <c r="Y977" t="str">
        <f t="shared" si="108"/>
        <v>N</v>
      </c>
      <c r="Z977" t="str">
        <f t="shared" si="109"/>
        <v>Y</v>
      </c>
      <c r="AA977" t="str">
        <f t="shared" si="110"/>
        <v>Y</v>
      </c>
      <c r="AB977" t="s">
        <v>93</v>
      </c>
      <c r="AC977" t="s">
        <v>94</v>
      </c>
      <c r="AD977" t="s">
        <v>116</v>
      </c>
      <c r="AE977" t="s">
        <v>116</v>
      </c>
      <c r="AF977" t="s">
        <v>117</v>
      </c>
      <c r="AG977">
        <v>0</v>
      </c>
      <c r="AH977" t="s">
        <v>97</v>
      </c>
      <c r="AI977" t="s">
        <v>98</v>
      </c>
      <c r="AJ977" t="s">
        <v>99</v>
      </c>
      <c r="AK977" t="s">
        <v>97</v>
      </c>
      <c r="AL977" t="s">
        <v>98</v>
      </c>
      <c r="AM977" t="s">
        <v>100</v>
      </c>
      <c r="AN977" t="s">
        <v>101</v>
      </c>
      <c r="AO977">
        <v>641</v>
      </c>
      <c r="AP977" t="s">
        <v>102</v>
      </c>
      <c r="AQ977">
        <v>0</v>
      </c>
      <c r="AR977">
        <v>32</v>
      </c>
      <c r="AS977">
        <v>673</v>
      </c>
      <c r="AT977" t="s">
        <v>103</v>
      </c>
      <c r="AU977" t="s">
        <v>104</v>
      </c>
      <c r="AV977" t="s">
        <v>105</v>
      </c>
      <c r="AW977" t="s">
        <v>106</v>
      </c>
      <c r="AX977">
        <v>673</v>
      </c>
      <c r="AY977">
        <v>709</v>
      </c>
      <c r="AZ977">
        <v>0</v>
      </c>
      <c r="BA977">
        <v>1382</v>
      </c>
      <c r="BB977">
        <v>1</v>
      </c>
      <c r="BC977">
        <v>0</v>
      </c>
      <c r="BD977">
        <v>2</v>
      </c>
      <c r="BE977">
        <v>1</v>
      </c>
      <c r="BF977">
        <v>3</v>
      </c>
      <c r="BG977">
        <v>1</v>
      </c>
      <c r="BH977" t="s">
        <v>97</v>
      </c>
      <c r="BI977">
        <v>6</v>
      </c>
      <c r="BJ977" t="s">
        <v>107</v>
      </c>
      <c r="BK977">
        <v>0</v>
      </c>
      <c r="BL977" t="s">
        <v>83</v>
      </c>
      <c r="BM977" t="s">
        <v>127</v>
      </c>
      <c r="BN977">
        <v>2000</v>
      </c>
      <c r="BO977" t="s">
        <v>102</v>
      </c>
      <c r="BP977">
        <v>2</v>
      </c>
      <c r="BQ977">
        <v>490</v>
      </c>
      <c r="BR977" t="s">
        <v>98</v>
      </c>
      <c r="BS977" t="s">
        <v>98</v>
      </c>
      <c r="BT977" t="s">
        <v>105</v>
      </c>
      <c r="BU977">
        <v>153</v>
      </c>
      <c r="BV977">
        <v>50</v>
      </c>
      <c r="BW977">
        <v>0</v>
      </c>
      <c r="BX977">
        <v>0</v>
      </c>
      <c r="BY977">
        <v>0</v>
      </c>
      <c r="BZ977">
        <v>0</v>
      </c>
      <c r="CA977" t="s">
        <v>83</v>
      </c>
      <c r="CB977" t="s">
        <v>83</v>
      </c>
      <c r="CC977" t="s">
        <v>83</v>
      </c>
      <c r="CD977">
        <v>0</v>
      </c>
      <c r="CE977">
        <v>4</v>
      </c>
      <c r="CF977">
        <v>2006</v>
      </c>
      <c r="CG977" t="str">
        <f t="shared" si="111"/>
        <v>4/2006</v>
      </c>
      <c r="CH977" t="s">
        <v>110</v>
      </c>
      <c r="CI977" t="s">
        <v>111</v>
      </c>
      <c r="CJ977" s="1">
        <v>165000</v>
      </c>
    </row>
    <row r="978" spans="1:88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 t="str">
        <f t="shared" si="107"/>
        <v>20's</v>
      </c>
      <c r="V978">
        <v>1958</v>
      </c>
      <c r="W978">
        <f t="shared" si="105"/>
        <v>35</v>
      </c>
      <c r="X978" t="str">
        <f t="shared" si="106"/>
        <v>Y</v>
      </c>
      <c r="Y978" t="str">
        <f t="shared" si="108"/>
        <v>N</v>
      </c>
      <c r="Z978" t="str">
        <f t="shared" si="109"/>
        <v>N</v>
      </c>
      <c r="AA978" t="str">
        <f t="shared" si="110"/>
        <v>N</v>
      </c>
      <c r="AB978" t="s">
        <v>93</v>
      </c>
      <c r="AC978" t="s">
        <v>94</v>
      </c>
      <c r="AD978" t="s">
        <v>124</v>
      </c>
      <c r="AE978" t="s">
        <v>124</v>
      </c>
      <c r="AF978" t="s">
        <v>117</v>
      </c>
      <c r="AG978">
        <v>0</v>
      </c>
      <c r="AH978" t="s">
        <v>98</v>
      </c>
      <c r="AI978" t="s">
        <v>98</v>
      </c>
      <c r="AJ978" t="s">
        <v>99</v>
      </c>
      <c r="AK978" t="s">
        <v>97</v>
      </c>
      <c r="AL978" t="s">
        <v>98</v>
      </c>
      <c r="AM978" t="s">
        <v>100</v>
      </c>
      <c r="AN978" t="s">
        <v>102</v>
      </c>
      <c r="AO978">
        <v>0</v>
      </c>
      <c r="AP978" t="s">
        <v>102</v>
      </c>
      <c r="AQ978">
        <v>0</v>
      </c>
      <c r="AR978">
        <v>440</v>
      </c>
      <c r="AS978">
        <v>440</v>
      </c>
      <c r="AT978" t="s">
        <v>103</v>
      </c>
      <c r="AU978" t="s">
        <v>98</v>
      </c>
      <c r="AV978" t="s">
        <v>105</v>
      </c>
      <c r="AW978" t="s">
        <v>164</v>
      </c>
      <c r="AX978">
        <v>869</v>
      </c>
      <c r="AY978">
        <v>0</v>
      </c>
      <c r="AZ978">
        <v>0</v>
      </c>
      <c r="BA978">
        <v>869</v>
      </c>
      <c r="BB978">
        <v>0</v>
      </c>
      <c r="BC978">
        <v>0</v>
      </c>
      <c r="BD978">
        <v>1</v>
      </c>
      <c r="BE978">
        <v>0</v>
      </c>
      <c r="BF978">
        <v>2</v>
      </c>
      <c r="BG978">
        <v>1</v>
      </c>
      <c r="BH978" t="s">
        <v>147</v>
      </c>
      <c r="BI978">
        <v>4</v>
      </c>
      <c r="BJ978" t="s">
        <v>107</v>
      </c>
      <c r="BK978">
        <v>0</v>
      </c>
      <c r="BL978" t="s">
        <v>83</v>
      </c>
      <c r="BM978" t="s">
        <v>83</v>
      </c>
      <c r="BN978" t="s">
        <v>83</v>
      </c>
      <c r="BO978" t="s">
        <v>83</v>
      </c>
      <c r="BP978">
        <v>0</v>
      </c>
      <c r="BQ978">
        <v>0</v>
      </c>
      <c r="BR978" t="s">
        <v>83</v>
      </c>
      <c r="BS978" t="s">
        <v>83</v>
      </c>
      <c r="BT978" t="s">
        <v>105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 t="s">
        <v>83</v>
      </c>
      <c r="CB978" t="s">
        <v>83</v>
      </c>
      <c r="CC978" t="s">
        <v>83</v>
      </c>
      <c r="CD978">
        <v>0</v>
      </c>
      <c r="CE978">
        <v>8</v>
      </c>
      <c r="CF978">
        <v>2006</v>
      </c>
      <c r="CG978" t="str">
        <f t="shared" si="111"/>
        <v>8/2006</v>
      </c>
      <c r="CH978" t="s">
        <v>110</v>
      </c>
      <c r="CI978" t="s">
        <v>111</v>
      </c>
      <c r="CJ978" s="1">
        <v>85500</v>
      </c>
    </row>
    <row r="979" spans="1:88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 t="str">
        <f t="shared" si="107"/>
        <v>2000's</v>
      </c>
      <c r="V979">
        <v>2007</v>
      </c>
      <c r="W979">
        <f t="shared" si="105"/>
        <v>1</v>
      </c>
      <c r="X979" t="str">
        <f t="shared" si="106"/>
        <v>Y</v>
      </c>
      <c r="Y979" t="str">
        <f t="shared" si="108"/>
        <v>Y</v>
      </c>
      <c r="Z979" t="str">
        <f t="shared" si="109"/>
        <v>Y</v>
      </c>
      <c r="AA979" t="str">
        <f t="shared" si="110"/>
        <v>Y</v>
      </c>
      <c r="AB979" t="s">
        <v>93</v>
      </c>
      <c r="AC979" t="s">
        <v>94</v>
      </c>
      <c r="AD979" t="s">
        <v>95</v>
      </c>
      <c r="AE979" t="s">
        <v>95</v>
      </c>
      <c r="AF979" t="s">
        <v>83</v>
      </c>
      <c r="AG979" t="s">
        <v>83</v>
      </c>
      <c r="AH979" t="s">
        <v>97</v>
      </c>
      <c r="AI979" t="s">
        <v>98</v>
      </c>
      <c r="AJ979" t="s">
        <v>99</v>
      </c>
      <c r="AK979" t="s">
        <v>97</v>
      </c>
      <c r="AL979" t="s">
        <v>98</v>
      </c>
      <c r="AM979" t="s">
        <v>100</v>
      </c>
      <c r="AN979" t="s">
        <v>101</v>
      </c>
      <c r="AO979">
        <v>1106</v>
      </c>
      <c r="AP979" t="s">
        <v>102</v>
      </c>
      <c r="AQ979">
        <v>0</v>
      </c>
      <c r="AR979">
        <v>135</v>
      </c>
      <c r="AS979">
        <v>1241</v>
      </c>
      <c r="AT979" t="s">
        <v>103</v>
      </c>
      <c r="AU979" t="s">
        <v>104</v>
      </c>
      <c r="AV979" t="s">
        <v>105</v>
      </c>
      <c r="AW979" t="s">
        <v>106</v>
      </c>
      <c r="AX979">
        <v>1241</v>
      </c>
      <c r="AY979">
        <v>0</v>
      </c>
      <c r="AZ979">
        <v>0</v>
      </c>
      <c r="BA979">
        <v>1241</v>
      </c>
      <c r="BB979">
        <v>1</v>
      </c>
      <c r="BC979">
        <v>0</v>
      </c>
      <c r="BD979">
        <v>1</v>
      </c>
      <c r="BE979">
        <v>1</v>
      </c>
      <c r="BF979">
        <v>1</v>
      </c>
      <c r="BG979">
        <v>1</v>
      </c>
      <c r="BH979" t="s">
        <v>97</v>
      </c>
      <c r="BI979">
        <v>4</v>
      </c>
      <c r="BJ979" t="s">
        <v>107</v>
      </c>
      <c r="BK979">
        <v>0</v>
      </c>
      <c r="BL979" t="s">
        <v>83</v>
      </c>
      <c r="BM979" t="s">
        <v>108</v>
      </c>
      <c r="BN979">
        <v>2007</v>
      </c>
      <c r="BO979" t="s">
        <v>157</v>
      </c>
      <c r="BP979">
        <v>2</v>
      </c>
      <c r="BQ979">
        <v>569</v>
      </c>
      <c r="BR979" t="s">
        <v>98</v>
      </c>
      <c r="BS979" t="s">
        <v>98</v>
      </c>
      <c r="BT979" t="s">
        <v>105</v>
      </c>
      <c r="BU979">
        <v>0</v>
      </c>
      <c r="BV979">
        <v>116</v>
      </c>
      <c r="BW979">
        <v>0</v>
      </c>
      <c r="BX979">
        <v>0</v>
      </c>
      <c r="BY979">
        <v>0</v>
      </c>
      <c r="BZ979">
        <v>0</v>
      </c>
      <c r="CA979" t="s">
        <v>83</v>
      </c>
      <c r="CB979" t="s">
        <v>83</v>
      </c>
      <c r="CC979" t="s">
        <v>83</v>
      </c>
      <c r="CD979">
        <v>0</v>
      </c>
      <c r="CE979">
        <v>11</v>
      </c>
      <c r="CF979">
        <v>2007</v>
      </c>
      <c r="CG979" t="str">
        <f t="shared" si="111"/>
        <v>11/2007</v>
      </c>
      <c r="CH979" t="s">
        <v>158</v>
      </c>
      <c r="CI979" t="s">
        <v>159</v>
      </c>
      <c r="CJ979" s="1">
        <v>199900</v>
      </c>
    </row>
    <row r="980" spans="1:88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 t="str">
        <f t="shared" si="107"/>
        <v>50's</v>
      </c>
      <c r="V980">
        <v>1954</v>
      </c>
      <c r="W980">
        <f t="shared" si="105"/>
        <v>0</v>
      </c>
      <c r="X980" t="str">
        <f t="shared" si="106"/>
        <v>N</v>
      </c>
      <c r="Y980" t="str">
        <f t="shared" si="108"/>
        <v>N</v>
      </c>
      <c r="Z980" t="str">
        <f t="shared" si="109"/>
        <v>N</v>
      </c>
      <c r="AA980" t="str">
        <f t="shared" si="110"/>
        <v>N</v>
      </c>
      <c r="AB980" t="s">
        <v>93</v>
      </c>
      <c r="AC980" t="s">
        <v>94</v>
      </c>
      <c r="AD980" t="s">
        <v>116</v>
      </c>
      <c r="AE980" t="s">
        <v>116</v>
      </c>
      <c r="AF980" t="s">
        <v>117</v>
      </c>
      <c r="AG980">
        <v>0</v>
      </c>
      <c r="AH980" t="s">
        <v>98</v>
      </c>
      <c r="AI980" t="s">
        <v>98</v>
      </c>
      <c r="AJ980" t="s">
        <v>118</v>
      </c>
      <c r="AK980" t="s">
        <v>98</v>
      </c>
      <c r="AL980" t="s">
        <v>98</v>
      </c>
      <c r="AM980" t="s">
        <v>100</v>
      </c>
      <c r="AN980" t="s">
        <v>172</v>
      </c>
      <c r="AO980">
        <v>552</v>
      </c>
      <c r="AP980" t="s">
        <v>102</v>
      </c>
      <c r="AQ980">
        <v>0</v>
      </c>
      <c r="AR980">
        <v>342</v>
      </c>
      <c r="AS980">
        <v>894</v>
      </c>
      <c r="AT980" t="s">
        <v>103</v>
      </c>
      <c r="AU980" t="s">
        <v>104</v>
      </c>
      <c r="AV980" t="s">
        <v>105</v>
      </c>
      <c r="AW980" t="s">
        <v>106</v>
      </c>
      <c r="AX980">
        <v>894</v>
      </c>
      <c r="AY980">
        <v>0</v>
      </c>
      <c r="AZ980">
        <v>0</v>
      </c>
      <c r="BA980">
        <v>894</v>
      </c>
      <c r="BB980">
        <v>0</v>
      </c>
      <c r="BC980">
        <v>0</v>
      </c>
      <c r="BD980">
        <v>1</v>
      </c>
      <c r="BE980">
        <v>0</v>
      </c>
      <c r="BF980">
        <v>3</v>
      </c>
      <c r="BG980">
        <v>1</v>
      </c>
      <c r="BH980" t="s">
        <v>98</v>
      </c>
      <c r="BI980">
        <v>5</v>
      </c>
      <c r="BJ980" t="s">
        <v>107</v>
      </c>
      <c r="BK980">
        <v>0</v>
      </c>
      <c r="BL980" t="s">
        <v>83</v>
      </c>
      <c r="BM980" t="s">
        <v>127</v>
      </c>
      <c r="BN980">
        <v>1999</v>
      </c>
      <c r="BO980" t="s">
        <v>102</v>
      </c>
      <c r="BP980">
        <v>2</v>
      </c>
      <c r="BQ980">
        <v>400</v>
      </c>
      <c r="BR980" t="s">
        <v>98</v>
      </c>
      <c r="BS980" t="s">
        <v>98</v>
      </c>
      <c r="BT980" t="s">
        <v>105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 t="s">
        <v>83</v>
      </c>
      <c r="CB980" t="s">
        <v>83</v>
      </c>
      <c r="CC980" t="s">
        <v>83</v>
      </c>
      <c r="CD980">
        <v>0</v>
      </c>
      <c r="CE980">
        <v>5</v>
      </c>
      <c r="CF980">
        <v>2007</v>
      </c>
      <c r="CG980" t="str">
        <f t="shared" si="111"/>
        <v>5/2007</v>
      </c>
      <c r="CH980" t="s">
        <v>110</v>
      </c>
      <c r="CI980" t="s">
        <v>128</v>
      </c>
      <c r="CJ980" s="1">
        <v>110000</v>
      </c>
    </row>
    <row r="981" spans="1:88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 t="str">
        <f t="shared" si="107"/>
        <v>60's</v>
      </c>
      <c r="V981">
        <v>1963</v>
      </c>
      <c r="W981">
        <f t="shared" si="105"/>
        <v>0</v>
      </c>
      <c r="X981" t="str">
        <f t="shared" si="106"/>
        <v>N</v>
      </c>
      <c r="Y981" t="str">
        <f t="shared" si="108"/>
        <v>N</v>
      </c>
      <c r="Z981" t="str">
        <f t="shared" si="109"/>
        <v>N</v>
      </c>
      <c r="AA981" t="str">
        <f t="shared" si="110"/>
        <v>N</v>
      </c>
      <c r="AB981" t="s">
        <v>93</v>
      </c>
      <c r="AC981" t="s">
        <v>94</v>
      </c>
      <c r="AD981" t="s">
        <v>95</v>
      </c>
      <c r="AE981" t="s">
        <v>95</v>
      </c>
      <c r="AF981" t="s">
        <v>117</v>
      </c>
      <c r="AG981">
        <v>0</v>
      </c>
      <c r="AH981" t="s">
        <v>98</v>
      </c>
      <c r="AI981" t="s">
        <v>98</v>
      </c>
      <c r="AJ981" t="s">
        <v>99</v>
      </c>
      <c r="AK981" t="s">
        <v>98</v>
      </c>
      <c r="AL981" t="s">
        <v>98</v>
      </c>
      <c r="AM981" t="s">
        <v>100</v>
      </c>
      <c r="AN981" t="s">
        <v>153</v>
      </c>
      <c r="AO981">
        <v>651</v>
      </c>
      <c r="AP981" t="s">
        <v>102</v>
      </c>
      <c r="AQ981">
        <v>0</v>
      </c>
      <c r="AR981">
        <v>470</v>
      </c>
      <c r="AS981">
        <v>1121</v>
      </c>
      <c r="AT981" t="s">
        <v>103</v>
      </c>
      <c r="AU981" t="s">
        <v>98</v>
      </c>
      <c r="AV981" t="s">
        <v>105</v>
      </c>
      <c r="AW981" t="s">
        <v>106</v>
      </c>
      <c r="AX981">
        <v>1121</v>
      </c>
      <c r="AY981">
        <v>0</v>
      </c>
      <c r="AZ981">
        <v>0</v>
      </c>
      <c r="BA981">
        <v>1121</v>
      </c>
      <c r="BB981">
        <v>1</v>
      </c>
      <c r="BC981">
        <v>0</v>
      </c>
      <c r="BD981">
        <v>1</v>
      </c>
      <c r="BE981">
        <v>0</v>
      </c>
      <c r="BF981">
        <v>3</v>
      </c>
      <c r="BG981">
        <v>1</v>
      </c>
      <c r="BH981" t="s">
        <v>98</v>
      </c>
      <c r="BI981">
        <v>5</v>
      </c>
      <c r="BJ981" t="s">
        <v>107</v>
      </c>
      <c r="BK981">
        <v>0</v>
      </c>
      <c r="BL981" t="s">
        <v>83</v>
      </c>
      <c r="BM981" t="s">
        <v>127</v>
      </c>
      <c r="BN981">
        <v>1963</v>
      </c>
      <c r="BO981" t="s">
        <v>102</v>
      </c>
      <c r="BP981">
        <v>2</v>
      </c>
      <c r="BQ981">
        <v>480</v>
      </c>
      <c r="BR981" t="s">
        <v>98</v>
      </c>
      <c r="BS981" t="s">
        <v>98</v>
      </c>
      <c r="BT981" t="s">
        <v>105</v>
      </c>
      <c r="BU981">
        <v>0</v>
      </c>
      <c r="BV981">
        <v>80</v>
      </c>
      <c r="BW981">
        <v>0</v>
      </c>
      <c r="BX981">
        <v>0</v>
      </c>
      <c r="BY981">
        <v>0</v>
      </c>
      <c r="BZ981">
        <v>0</v>
      </c>
      <c r="CA981" t="s">
        <v>83</v>
      </c>
      <c r="CB981" t="s">
        <v>134</v>
      </c>
      <c r="CC981" t="s">
        <v>83</v>
      </c>
      <c r="CD981">
        <v>0</v>
      </c>
      <c r="CE981">
        <v>6</v>
      </c>
      <c r="CF981">
        <v>2009</v>
      </c>
      <c r="CG981" t="str">
        <f t="shared" si="111"/>
        <v>6/2009</v>
      </c>
      <c r="CH981" t="s">
        <v>110</v>
      </c>
      <c r="CI981" t="s">
        <v>111</v>
      </c>
      <c r="CJ981" s="1">
        <v>139000</v>
      </c>
    </row>
    <row r="982" spans="1:88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 t="str">
        <f t="shared" si="107"/>
        <v>60's</v>
      </c>
      <c r="V982">
        <v>2007</v>
      </c>
      <c r="W982">
        <f t="shared" si="105"/>
        <v>46</v>
      </c>
      <c r="X982" t="str">
        <f t="shared" si="106"/>
        <v>Y</v>
      </c>
      <c r="Y982" t="str">
        <f t="shared" si="108"/>
        <v>Y</v>
      </c>
      <c r="Z982" t="str">
        <f t="shared" si="109"/>
        <v>Y</v>
      </c>
      <c r="AA982" t="str">
        <f t="shared" si="110"/>
        <v>Y</v>
      </c>
      <c r="AB982" t="s">
        <v>93</v>
      </c>
      <c r="AC982" t="s">
        <v>94</v>
      </c>
      <c r="AD982" t="s">
        <v>180</v>
      </c>
      <c r="AE982" t="s">
        <v>181</v>
      </c>
      <c r="AF982" t="s">
        <v>137</v>
      </c>
      <c r="AG982">
        <v>210</v>
      </c>
      <c r="AH982" t="s">
        <v>104</v>
      </c>
      <c r="AI982" t="s">
        <v>98</v>
      </c>
      <c r="AJ982" t="s">
        <v>118</v>
      </c>
      <c r="AK982" t="s">
        <v>98</v>
      </c>
      <c r="AL982" t="s">
        <v>98</v>
      </c>
      <c r="AM982" t="s">
        <v>130</v>
      </c>
      <c r="AN982" t="s">
        <v>119</v>
      </c>
      <c r="AO982">
        <v>867</v>
      </c>
      <c r="AP982" t="s">
        <v>102</v>
      </c>
      <c r="AQ982">
        <v>0</v>
      </c>
      <c r="AR982">
        <v>77</v>
      </c>
      <c r="AS982">
        <v>944</v>
      </c>
      <c r="AT982" t="s">
        <v>103</v>
      </c>
      <c r="AU982" t="s">
        <v>97</v>
      </c>
      <c r="AV982" t="s">
        <v>105</v>
      </c>
      <c r="AW982" t="s">
        <v>106</v>
      </c>
      <c r="AX982">
        <v>999</v>
      </c>
      <c r="AY982">
        <v>0</v>
      </c>
      <c r="AZ982">
        <v>0</v>
      </c>
      <c r="BA982">
        <v>999</v>
      </c>
      <c r="BB982">
        <v>1</v>
      </c>
      <c r="BC982">
        <v>0</v>
      </c>
      <c r="BD982">
        <v>1</v>
      </c>
      <c r="BE982">
        <v>0</v>
      </c>
      <c r="BF982">
        <v>3</v>
      </c>
      <c r="BG982">
        <v>1</v>
      </c>
      <c r="BH982" t="s">
        <v>104</v>
      </c>
      <c r="BI982">
        <v>6</v>
      </c>
      <c r="BJ982" t="s">
        <v>107</v>
      </c>
      <c r="BK982">
        <v>0</v>
      </c>
      <c r="BL982" t="s">
        <v>83</v>
      </c>
      <c r="BM982" t="s">
        <v>108</v>
      </c>
      <c r="BN982">
        <v>1961</v>
      </c>
      <c r="BO982" t="s">
        <v>109</v>
      </c>
      <c r="BP982">
        <v>2</v>
      </c>
      <c r="BQ982">
        <v>588</v>
      </c>
      <c r="BR982" t="s">
        <v>98</v>
      </c>
      <c r="BS982" t="s">
        <v>98</v>
      </c>
      <c r="BT982" t="s">
        <v>105</v>
      </c>
      <c r="BU982">
        <v>144</v>
      </c>
      <c r="BV982">
        <v>76</v>
      </c>
      <c r="BW982">
        <v>0</v>
      </c>
      <c r="BX982">
        <v>0</v>
      </c>
      <c r="BY982">
        <v>0</v>
      </c>
      <c r="BZ982">
        <v>0</v>
      </c>
      <c r="CA982" t="s">
        <v>83</v>
      </c>
      <c r="CB982" t="s">
        <v>83</v>
      </c>
      <c r="CC982" t="s">
        <v>83</v>
      </c>
      <c r="CD982">
        <v>0</v>
      </c>
      <c r="CE982">
        <v>7</v>
      </c>
      <c r="CF982">
        <v>2008</v>
      </c>
      <c r="CG982" t="str">
        <f t="shared" si="111"/>
        <v>7/2008</v>
      </c>
      <c r="CH982" t="s">
        <v>110</v>
      </c>
      <c r="CI982" t="s">
        <v>111</v>
      </c>
      <c r="CJ982" s="1">
        <v>178400</v>
      </c>
    </row>
    <row r="983" spans="1:88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 t="str">
        <f t="shared" si="107"/>
        <v>90's</v>
      </c>
      <c r="V983">
        <v>1999</v>
      </c>
      <c r="W983">
        <f t="shared" si="105"/>
        <v>1</v>
      </c>
      <c r="X983" t="str">
        <f t="shared" si="106"/>
        <v>Y</v>
      </c>
      <c r="Y983" t="str">
        <f t="shared" si="108"/>
        <v>N</v>
      </c>
      <c r="Z983" t="str">
        <f t="shared" si="109"/>
        <v>N</v>
      </c>
      <c r="AA983" t="str">
        <f t="shared" si="110"/>
        <v>Y</v>
      </c>
      <c r="AB983" t="s">
        <v>152</v>
      </c>
      <c r="AC983" t="s">
        <v>94</v>
      </c>
      <c r="AD983" t="s">
        <v>95</v>
      </c>
      <c r="AE983" t="s">
        <v>95</v>
      </c>
      <c r="AF983" t="s">
        <v>96</v>
      </c>
      <c r="AG983">
        <v>975</v>
      </c>
      <c r="AH983" t="s">
        <v>97</v>
      </c>
      <c r="AI983" t="s">
        <v>98</v>
      </c>
      <c r="AJ983" t="s">
        <v>99</v>
      </c>
      <c r="AK983" t="s">
        <v>97</v>
      </c>
      <c r="AL983" t="s">
        <v>98</v>
      </c>
      <c r="AM983" t="s">
        <v>100</v>
      </c>
      <c r="AN983" t="s">
        <v>101</v>
      </c>
      <c r="AO983">
        <v>854</v>
      </c>
      <c r="AP983" t="s">
        <v>102</v>
      </c>
      <c r="AQ983">
        <v>0</v>
      </c>
      <c r="AR983">
        <v>371</v>
      </c>
      <c r="AS983">
        <v>1225</v>
      </c>
      <c r="AT983" t="s">
        <v>103</v>
      </c>
      <c r="AU983" t="s">
        <v>104</v>
      </c>
      <c r="AV983" t="s">
        <v>105</v>
      </c>
      <c r="AW983" t="s">
        <v>106</v>
      </c>
      <c r="AX983">
        <v>1276</v>
      </c>
      <c r="AY983">
        <v>1336</v>
      </c>
      <c r="AZ983">
        <v>0</v>
      </c>
      <c r="BA983">
        <v>2612</v>
      </c>
      <c r="BB983">
        <v>1</v>
      </c>
      <c r="BC983">
        <v>0</v>
      </c>
      <c r="BD983">
        <v>2</v>
      </c>
      <c r="BE983">
        <v>1</v>
      </c>
      <c r="BF983">
        <v>4</v>
      </c>
      <c r="BG983">
        <v>1</v>
      </c>
      <c r="BH983" t="s">
        <v>97</v>
      </c>
      <c r="BI983">
        <v>8</v>
      </c>
      <c r="BJ983" t="s">
        <v>107</v>
      </c>
      <c r="BK983">
        <v>1</v>
      </c>
      <c r="BL983" t="s">
        <v>98</v>
      </c>
      <c r="BM983" t="s">
        <v>108</v>
      </c>
      <c r="BN983">
        <v>1998</v>
      </c>
      <c r="BO983" t="s">
        <v>157</v>
      </c>
      <c r="BP983">
        <v>3</v>
      </c>
      <c r="BQ983">
        <v>676</v>
      </c>
      <c r="BR983" t="s">
        <v>98</v>
      </c>
      <c r="BS983" t="s">
        <v>98</v>
      </c>
      <c r="BT983" t="s">
        <v>105</v>
      </c>
      <c r="BU983">
        <v>250</v>
      </c>
      <c r="BV983">
        <v>0</v>
      </c>
      <c r="BW983">
        <v>0</v>
      </c>
      <c r="BX983">
        <v>0</v>
      </c>
      <c r="BY983">
        <v>0</v>
      </c>
      <c r="BZ983">
        <v>0</v>
      </c>
      <c r="CA983" t="s">
        <v>83</v>
      </c>
      <c r="CB983" t="s">
        <v>83</v>
      </c>
      <c r="CC983" t="s">
        <v>83</v>
      </c>
      <c r="CD983">
        <v>0</v>
      </c>
      <c r="CE983">
        <v>7</v>
      </c>
      <c r="CF983">
        <v>2009</v>
      </c>
      <c r="CG983" t="str">
        <f t="shared" si="111"/>
        <v>7/2009</v>
      </c>
      <c r="CH983" t="s">
        <v>110</v>
      </c>
      <c r="CI983" t="s">
        <v>111</v>
      </c>
      <c r="CJ983" s="1">
        <v>336000</v>
      </c>
    </row>
    <row r="984" spans="1:88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 t="str">
        <f t="shared" si="107"/>
        <v>2000's</v>
      </c>
      <c r="V984">
        <v>2007</v>
      </c>
      <c r="W984">
        <f t="shared" si="105"/>
        <v>0</v>
      </c>
      <c r="X984" t="str">
        <f t="shared" si="106"/>
        <v>N</v>
      </c>
      <c r="Y984" t="str">
        <f t="shared" si="108"/>
        <v>Y</v>
      </c>
      <c r="Z984" t="str">
        <f t="shared" si="109"/>
        <v>Y</v>
      </c>
      <c r="AA984" t="str">
        <f t="shared" si="110"/>
        <v>Y</v>
      </c>
      <c r="AB984" t="s">
        <v>93</v>
      </c>
      <c r="AC984" t="s">
        <v>94</v>
      </c>
      <c r="AD984" t="s">
        <v>95</v>
      </c>
      <c r="AE984" t="s">
        <v>95</v>
      </c>
      <c r="AF984" t="s">
        <v>96</v>
      </c>
      <c r="AG984">
        <v>16</v>
      </c>
      <c r="AH984" t="s">
        <v>97</v>
      </c>
      <c r="AI984" t="s">
        <v>98</v>
      </c>
      <c r="AJ984" t="s">
        <v>99</v>
      </c>
      <c r="AK984" t="s">
        <v>97</v>
      </c>
      <c r="AL984" t="s">
        <v>98</v>
      </c>
      <c r="AM984" t="s">
        <v>130</v>
      </c>
      <c r="AN984" t="s">
        <v>102</v>
      </c>
      <c r="AO984">
        <v>0</v>
      </c>
      <c r="AP984" t="s">
        <v>102</v>
      </c>
      <c r="AQ984">
        <v>0</v>
      </c>
      <c r="AR984">
        <v>1266</v>
      </c>
      <c r="AS984">
        <v>1266</v>
      </c>
      <c r="AT984" t="s">
        <v>103</v>
      </c>
      <c r="AU984" t="s">
        <v>104</v>
      </c>
      <c r="AV984" t="s">
        <v>105</v>
      </c>
      <c r="AW984" t="s">
        <v>106</v>
      </c>
      <c r="AX984">
        <v>1266</v>
      </c>
      <c r="AY984">
        <v>0</v>
      </c>
      <c r="AZ984">
        <v>0</v>
      </c>
      <c r="BA984">
        <v>1266</v>
      </c>
      <c r="BB984">
        <v>0</v>
      </c>
      <c r="BC984">
        <v>0</v>
      </c>
      <c r="BD984">
        <v>2</v>
      </c>
      <c r="BE984">
        <v>0</v>
      </c>
      <c r="BF984">
        <v>2</v>
      </c>
      <c r="BG984">
        <v>1</v>
      </c>
      <c r="BH984" t="s">
        <v>97</v>
      </c>
      <c r="BI984">
        <v>6</v>
      </c>
      <c r="BJ984" t="s">
        <v>107</v>
      </c>
      <c r="BK984">
        <v>1</v>
      </c>
      <c r="BL984" t="s">
        <v>97</v>
      </c>
      <c r="BM984" t="s">
        <v>108</v>
      </c>
      <c r="BN984">
        <v>2007</v>
      </c>
      <c r="BO984" t="s">
        <v>157</v>
      </c>
      <c r="BP984">
        <v>2</v>
      </c>
      <c r="BQ984">
        <v>388</v>
      </c>
      <c r="BR984" t="s">
        <v>98</v>
      </c>
      <c r="BS984" t="s">
        <v>98</v>
      </c>
      <c r="BT984" t="s">
        <v>105</v>
      </c>
      <c r="BU984">
        <v>100</v>
      </c>
      <c r="BV984">
        <v>16</v>
      </c>
      <c r="BW984">
        <v>0</v>
      </c>
      <c r="BX984">
        <v>0</v>
      </c>
      <c r="BY984">
        <v>0</v>
      </c>
      <c r="BZ984">
        <v>0</v>
      </c>
      <c r="CA984" t="s">
        <v>83</v>
      </c>
      <c r="CB984" t="s">
        <v>83</v>
      </c>
      <c r="CC984" t="s">
        <v>83</v>
      </c>
      <c r="CD984">
        <v>0</v>
      </c>
      <c r="CE984">
        <v>3</v>
      </c>
      <c r="CF984">
        <v>2008</v>
      </c>
      <c r="CG984" t="str">
        <f t="shared" si="111"/>
        <v>3/2008</v>
      </c>
      <c r="CH984" t="s">
        <v>110</v>
      </c>
      <c r="CI984" t="s">
        <v>111</v>
      </c>
      <c r="CJ984" s="1">
        <v>159895</v>
      </c>
    </row>
    <row r="985" spans="1:88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 t="str">
        <f t="shared" si="107"/>
        <v>2000's</v>
      </c>
      <c r="V985">
        <v>2002</v>
      </c>
      <c r="W985">
        <f t="shared" si="105"/>
        <v>0</v>
      </c>
      <c r="X985" t="str">
        <f t="shared" si="106"/>
        <v>N</v>
      </c>
      <c r="Y985" t="str">
        <f t="shared" si="108"/>
        <v>N</v>
      </c>
      <c r="Z985" t="str">
        <f t="shared" si="109"/>
        <v>Y</v>
      </c>
      <c r="AA985" t="str">
        <f t="shared" si="110"/>
        <v>Y</v>
      </c>
      <c r="AB985" t="s">
        <v>93</v>
      </c>
      <c r="AC985" t="s">
        <v>94</v>
      </c>
      <c r="AD985" t="s">
        <v>180</v>
      </c>
      <c r="AE985" t="s">
        <v>181</v>
      </c>
      <c r="AF985" t="s">
        <v>117</v>
      </c>
      <c r="AG985">
        <v>0</v>
      </c>
      <c r="AH985" t="s">
        <v>97</v>
      </c>
      <c r="AI985" t="s">
        <v>98</v>
      </c>
      <c r="AJ985" t="s">
        <v>99</v>
      </c>
      <c r="AK985" t="s">
        <v>97</v>
      </c>
      <c r="AL985" t="s">
        <v>98</v>
      </c>
      <c r="AM985" t="s">
        <v>121</v>
      </c>
      <c r="AN985" t="s">
        <v>102</v>
      </c>
      <c r="AO985">
        <v>0</v>
      </c>
      <c r="AP985" t="s">
        <v>102</v>
      </c>
      <c r="AQ985">
        <v>0</v>
      </c>
      <c r="AR985">
        <v>1128</v>
      </c>
      <c r="AS985">
        <v>1128</v>
      </c>
      <c r="AT985" t="s">
        <v>103</v>
      </c>
      <c r="AU985" t="s">
        <v>104</v>
      </c>
      <c r="AV985" t="s">
        <v>105</v>
      </c>
      <c r="AW985" t="s">
        <v>106</v>
      </c>
      <c r="AX985">
        <v>1149</v>
      </c>
      <c r="AY985">
        <v>1141</v>
      </c>
      <c r="AZ985">
        <v>0</v>
      </c>
      <c r="BA985">
        <v>2290</v>
      </c>
      <c r="BB985">
        <v>0</v>
      </c>
      <c r="BC985">
        <v>0</v>
      </c>
      <c r="BD985">
        <v>2</v>
      </c>
      <c r="BE985">
        <v>1</v>
      </c>
      <c r="BF985">
        <v>4</v>
      </c>
      <c r="BG985">
        <v>1</v>
      </c>
      <c r="BH985" t="s">
        <v>97</v>
      </c>
      <c r="BI985">
        <v>9</v>
      </c>
      <c r="BJ985" t="s">
        <v>107</v>
      </c>
      <c r="BK985">
        <v>1</v>
      </c>
      <c r="BL985" t="s">
        <v>97</v>
      </c>
      <c r="BM985" t="s">
        <v>108</v>
      </c>
      <c r="BN985">
        <v>2002</v>
      </c>
      <c r="BO985" t="s">
        <v>102</v>
      </c>
      <c r="BP985">
        <v>2</v>
      </c>
      <c r="BQ985">
        <v>779</v>
      </c>
      <c r="BR985" t="s">
        <v>98</v>
      </c>
      <c r="BS985" t="s">
        <v>98</v>
      </c>
      <c r="BT985" t="s">
        <v>105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 t="s">
        <v>83</v>
      </c>
      <c r="CB985" t="s">
        <v>83</v>
      </c>
      <c r="CC985" t="s">
        <v>83</v>
      </c>
      <c r="CD985">
        <v>0</v>
      </c>
      <c r="CE985">
        <v>5</v>
      </c>
      <c r="CF985">
        <v>2008</v>
      </c>
      <c r="CG985" t="str">
        <f t="shared" si="111"/>
        <v>5/2008</v>
      </c>
      <c r="CH985" t="s">
        <v>110</v>
      </c>
      <c r="CI985" t="s">
        <v>111</v>
      </c>
      <c r="CJ985" s="1">
        <v>255900</v>
      </c>
    </row>
    <row r="986" spans="1:88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 t="str">
        <f t="shared" si="107"/>
        <v>70's</v>
      </c>
      <c r="V986">
        <v>1977</v>
      </c>
      <c r="W986">
        <f t="shared" si="105"/>
        <v>0</v>
      </c>
      <c r="X986" t="str">
        <f t="shared" si="106"/>
        <v>N</v>
      </c>
      <c r="Y986" t="str">
        <f t="shared" si="108"/>
        <v>N</v>
      </c>
      <c r="Z986" t="str">
        <f t="shared" si="109"/>
        <v>N</v>
      </c>
      <c r="AA986" t="str">
        <f t="shared" si="110"/>
        <v>N</v>
      </c>
      <c r="AB986" t="s">
        <v>93</v>
      </c>
      <c r="AC986" t="s">
        <v>94</v>
      </c>
      <c r="AD986" t="s">
        <v>161</v>
      </c>
      <c r="AE986" t="s">
        <v>161</v>
      </c>
      <c r="AF986" t="s">
        <v>117</v>
      </c>
      <c r="AG986">
        <v>0</v>
      </c>
      <c r="AH986" t="s">
        <v>98</v>
      </c>
      <c r="AI986" t="s">
        <v>98</v>
      </c>
      <c r="AJ986" t="s">
        <v>118</v>
      </c>
      <c r="AK986" t="s">
        <v>83</v>
      </c>
      <c r="AL986" t="s">
        <v>83</v>
      </c>
      <c r="AM986" t="s">
        <v>83</v>
      </c>
      <c r="AN986" t="s">
        <v>83</v>
      </c>
      <c r="AO986">
        <v>0</v>
      </c>
      <c r="AP986" t="s">
        <v>83</v>
      </c>
      <c r="AQ986">
        <v>0</v>
      </c>
      <c r="AR986">
        <v>0</v>
      </c>
      <c r="AS986">
        <v>0</v>
      </c>
      <c r="AT986" t="s">
        <v>103</v>
      </c>
      <c r="AU986" t="s">
        <v>98</v>
      </c>
      <c r="AV986" t="s">
        <v>105</v>
      </c>
      <c r="AW986" t="s">
        <v>106</v>
      </c>
      <c r="AX986">
        <v>1302</v>
      </c>
      <c r="AY986">
        <v>432</v>
      </c>
      <c r="AZ986">
        <v>0</v>
      </c>
      <c r="BA986">
        <v>1734</v>
      </c>
      <c r="BB986">
        <v>0</v>
      </c>
      <c r="BC986">
        <v>0</v>
      </c>
      <c r="BD986">
        <v>2</v>
      </c>
      <c r="BE986">
        <v>0</v>
      </c>
      <c r="BF986">
        <v>4</v>
      </c>
      <c r="BG986">
        <v>2</v>
      </c>
      <c r="BH986" t="s">
        <v>97</v>
      </c>
      <c r="BI986">
        <v>8</v>
      </c>
      <c r="BJ986" t="s">
        <v>107</v>
      </c>
      <c r="BK986">
        <v>0</v>
      </c>
      <c r="BL986" t="s">
        <v>83</v>
      </c>
      <c r="BM986" t="s">
        <v>108</v>
      </c>
      <c r="BN986">
        <v>1977</v>
      </c>
      <c r="BO986" t="s">
        <v>102</v>
      </c>
      <c r="BP986">
        <v>2</v>
      </c>
      <c r="BQ986">
        <v>539</v>
      </c>
      <c r="BR986" t="s">
        <v>98</v>
      </c>
      <c r="BS986" t="s">
        <v>98</v>
      </c>
      <c r="BT986" t="s">
        <v>105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 t="s">
        <v>83</v>
      </c>
      <c r="CB986" t="s">
        <v>83</v>
      </c>
      <c r="CC986" t="s">
        <v>83</v>
      </c>
      <c r="CD986">
        <v>0</v>
      </c>
      <c r="CE986">
        <v>8</v>
      </c>
      <c r="CF986">
        <v>2009</v>
      </c>
      <c r="CG986" t="str">
        <f t="shared" si="111"/>
        <v>8/2009</v>
      </c>
      <c r="CH986" t="s">
        <v>173</v>
      </c>
      <c r="CI986" t="s">
        <v>111</v>
      </c>
      <c r="CJ986" s="1">
        <v>126000</v>
      </c>
    </row>
    <row r="987" spans="1:88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 t="str">
        <f t="shared" si="107"/>
        <v>50's</v>
      </c>
      <c r="V987">
        <v>1950</v>
      </c>
      <c r="W987">
        <f t="shared" si="105"/>
        <v>0</v>
      </c>
      <c r="X987" t="str">
        <f t="shared" si="106"/>
        <v>N</v>
      </c>
      <c r="Y987" t="str">
        <f t="shared" si="108"/>
        <v>N</v>
      </c>
      <c r="Z987" t="str">
        <f t="shared" si="109"/>
        <v>N</v>
      </c>
      <c r="AA987" t="str">
        <f t="shared" si="110"/>
        <v>N</v>
      </c>
      <c r="AB987" t="s">
        <v>93</v>
      </c>
      <c r="AC987" t="s">
        <v>94</v>
      </c>
      <c r="AD987" t="s">
        <v>116</v>
      </c>
      <c r="AE987" t="s">
        <v>116</v>
      </c>
      <c r="AF987" t="s">
        <v>117</v>
      </c>
      <c r="AG987">
        <v>0</v>
      </c>
      <c r="AH987" t="s">
        <v>98</v>
      </c>
      <c r="AI987" t="s">
        <v>98</v>
      </c>
      <c r="AJ987" t="s">
        <v>118</v>
      </c>
      <c r="AK987" t="s">
        <v>98</v>
      </c>
      <c r="AL987" t="s">
        <v>98</v>
      </c>
      <c r="AM987" t="s">
        <v>100</v>
      </c>
      <c r="AN987" t="s">
        <v>119</v>
      </c>
      <c r="AO987">
        <v>1040</v>
      </c>
      <c r="AP987" t="s">
        <v>102</v>
      </c>
      <c r="AQ987">
        <v>0</v>
      </c>
      <c r="AR987">
        <v>124</v>
      </c>
      <c r="AS987">
        <v>1164</v>
      </c>
      <c r="AT987" t="s">
        <v>206</v>
      </c>
      <c r="AU987" t="s">
        <v>98</v>
      </c>
      <c r="AV987" t="s">
        <v>177</v>
      </c>
      <c r="AW987" t="s">
        <v>106</v>
      </c>
      <c r="AX987">
        <v>1164</v>
      </c>
      <c r="AY987">
        <v>0</v>
      </c>
      <c r="AZ987">
        <v>0</v>
      </c>
      <c r="BA987">
        <v>1164</v>
      </c>
      <c r="BB987">
        <v>1</v>
      </c>
      <c r="BC987">
        <v>0</v>
      </c>
      <c r="BD987">
        <v>1</v>
      </c>
      <c r="BE987">
        <v>0</v>
      </c>
      <c r="BF987">
        <v>3</v>
      </c>
      <c r="BG987">
        <v>1</v>
      </c>
      <c r="BH987" t="s">
        <v>98</v>
      </c>
      <c r="BI987">
        <v>5</v>
      </c>
      <c r="BJ987" t="s">
        <v>107</v>
      </c>
      <c r="BK987">
        <v>0</v>
      </c>
      <c r="BL987" t="s">
        <v>83</v>
      </c>
      <c r="BM987" t="s">
        <v>127</v>
      </c>
      <c r="BN987">
        <v>1950</v>
      </c>
      <c r="BO987" t="s">
        <v>102</v>
      </c>
      <c r="BP987">
        <v>1</v>
      </c>
      <c r="BQ987">
        <v>240</v>
      </c>
      <c r="BR987" t="s">
        <v>98</v>
      </c>
      <c r="BS987" t="s">
        <v>98</v>
      </c>
      <c r="BT987" t="s">
        <v>105</v>
      </c>
      <c r="BU987">
        <v>0</v>
      </c>
      <c r="BV987">
        <v>48</v>
      </c>
      <c r="BW987">
        <v>0</v>
      </c>
      <c r="BX987">
        <v>0</v>
      </c>
      <c r="BY987">
        <v>0</v>
      </c>
      <c r="BZ987">
        <v>0</v>
      </c>
      <c r="CA987" t="s">
        <v>83</v>
      </c>
      <c r="CB987" t="s">
        <v>83</v>
      </c>
      <c r="CC987" t="s">
        <v>83</v>
      </c>
      <c r="CD987">
        <v>0</v>
      </c>
      <c r="CE987">
        <v>8</v>
      </c>
      <c r="CF987">
        <v>2008</v>
      </c>
      <c r="CG987" t="str">
        <f t="shared" si="111"/>
        <v>8/2008</v>
      </c>
      <c r="CH987" t="s">
        <v>208</v>
      </c>
      <c r="CI987" t="s">
        <v>111</v>
      </c>
      <c r="CJ987" s="1">
        <v>125000</v>
      </c>
    </row>
    <row r="988" spans="1:88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 t="str">
        <f t="shared" si="107"/>
        <v>1900's</v>
      </c>
      <c r="V988">
        <v>2003</v>
      </c>
      <c r="W988">
        <f t="shared" si="105"/>
        <v>93</v>
      </c>
      <c r="X988" t="str">
        <f t="shared" si="106"/>
        <v>Y</v>
      </c>
      <c r="Y988" t="str">
        <f t="shared" si="108"/>
        <v>N</v>
      </c>
      <c r="Z988" t="str">
        <f t="shared" si="109"/>
        <v>Y</v>
      </c>
      <c r="AA988" t="str">
        <f t="shared" si="110"/>
        <v>Y</v>
      </c>
      <c r="AB988" t="s">
        <v>152</v>
      </c>
      <c r="AC988" t="s">
        <v>94</v>
      </c>
      <c r="AD988" t="s">
        <v>95</v>
      </c>
      <c r="AE988" t="s">
        <v>95</v>
      </c>
      <c r="AF988" t="s">
        <v>117</v>
      </c>
      <c r="AG988">
        <v>0</v>
      </c>
      <c r="AH988" t="s">
        <v>98</v>
      </c>
      <c r="AI988" t="s">
        <v>97</v>
      </c>
      <c r="AJ988" t="s">
        <v>118</v>
      </c>
      <c r="AK988" t="s">
        <v>98</v>
      </c>
      <c r="AL988" t="s">
        <v>147</v>
      </c>
      <c r="AM988" t="s">
        <v>100</v>
      </c>
      <c r="AN988" t="s">
        <v>102</v>
      </c>
      <c r="AO988">
        <v>0</v>
      </c>
      <c r="AP988" t="s">
        <v>102</v>
      </c>
      <c r="AQ988">
        <v>0</v>
      </c>
      <c r="AR988">
        <v>485</v>
      </c>
      <c r="AS988">
        <v>485</v>
      </c>
      <c r="AT988" t="s">
        <v>103</v>
      </c>
      <c r="AU988" t="s">
        <v>97</v>
      </c>
      <c r="AV988" t="s">
        <v>105</v>
      </c>
      <c r="AW988" t="s">
        <v>106</v>
      </c>
      <c r="AX988">
        <v>1001</v>
      </c>
      <c r="AY988">
        <v>634</v>
      </c>
      <c r="AZ988">
        <v>0</v>
      </c>
      <c r="BA988">
        <v>1635</v>
      </c>
      <c r="BB988">
        <v>0</v>
      </c>
      <c r="BC988">
        <v>0</v>
      </c>
      <c r="BD988">
        <v>1</v>
      </c>
      <c r="BE988">
        <v>0</v>
      </c>
      <c r="BF988">
        <v>2</v>
      </c>
      <c r="BG988">
        <v>1</v>
      </c>
      <c r="BH988" t="s">
        <v>97</v>
      </c>
      <c r="BI988">
        <v>5</v>
      </c>
      <c r="BJ988" t="s">
        <v>107</v>
      </c>
      <c r="BK988">
        <v>0</v>
      </c>
      <c r="BL988" t="s">
        <v>83</v>
      </c>
      <c r="BM988" t="s">
        <v>108</v>
      </c>
      <c r="BN988">
        <v>1950</v>
      </c>
      <c r="BO988" t="s">
        <v>102</v>
      </c>
      <c r="BP988">
        <v>1</v>
      </c>
      <c r="BQ988">
        <v>255</v>
      </c>
      <c r="BR988" t="s">
        <v>147</v>
      </c>
      <c r="BS988" t="s">
        <v>98</v>
      </c>
      <c r="BT988" t="s">
        <v>105</v>
      </c>
      <c r="BU988">
        <v>394</v>
      </c>
      <c r="BV988">
        <v>0</v>
      </c>
      <c r="BW988">
        <v>0</v>
      </c>
      <c r="BX988">
        <v>0</v>
      </c>
      <c r="BY988">
        <v>0</v>
      </c>
      <c r="BZ988">
        <v>0</v>
      </c>
      <c r="CA988" t="s">
        <v>83</v>
      </c>
      <c r="CB988" t="s">
        <v>83</v>
      </c>
      <c r="CC988" t="s">
        <v>83</v>
      </c>
      <c r="CD988">
        <v>0</v>
      </c>
      <c r="CE988">
        <v>6</v>
      </c>
      <c r="CF988">
        <v>2006</v>
      </c>
      <c r="CG988" t="str">
        <f t="shared" si="111"/>
        <v>6/2006</v>
      </c>
      <c r="CH988" t="s">
        <v>110</v>
      </c>
      <c r="CI988" t="s">
        <v>111</v>
      </c>
      <c r="CJ988" s="1">
        <v>117000</v>
      </c>
    </row>
    <row r="989" spans="1:88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 t="str">
        <f t="shared" si="107"/>
        <v>2000's</v>
      </c>
      <c r="V989">
        <v>2010</v>
      </c>
      <c r="W989">
        <f t="shared" si="105"/>
        <v>1</v>
      </c>
      <c r="X989" t="str">
        <f t="shared" si="106"/>
        <v>Y</v>
      </c>
      <c r="Y989" t="str">
        <f t="shared" si="108"/>
        <v>Y</v>
      </c>
      <c r="Z989" t="str">
        <f t="shared" si="109"/>
        <v>Y</v>
      </c>
      <c r="AA989" t="str">
        <f t="shared" si="110"/>
        <v>Y</v>
      </c>
      <c r="AB989" t="s">
        <v>152</v>
      </c>
      <c r="AC989" t="s">
        <v>94</v>
      </c>
      <c r="AD989" t="s">
        <v>95</v>
      </c>
      <c r="AE989" t="s">
        <v>95</v>
      </c>
      <c r="AF989" t="s">
        <v>137</v>
      </c>
      <c r="AG989">
        <v>450</v>
      </c>
      <c r="AH989" t="s">
        <v>104</v>
      </c>
      <c r="AI989" t="s">
        <v>98</v>
      </c>
      <c r="AJ989" t="s">
        <v>99</v>
      </c>
      <c r="AK989" t="s">
        <v>104</v>
      </c>
      <c r="AL989" t="s">
        <v>98</v>
      </c>
      <c r="AM989" t="s">
        <v>130</v>
      </c>
      <c r="AN989" t="s">
        <v>101</v>
      </c>
      <c r="AO989">
        <v>1646</v>
      </c>
      <c r="AP989" t="s">
        <v>102</v>
      </c>
      <c r="AQ989">
        <v>0</v>
      </c>
      <c r="AR989">
        <v>284</v>
      </c>
      <c r="AS989">
        <v>1930</v>
      </c>
      <c r="AT989" t="s">
        <v>103</v>
      </c>
      <c r="AU989" t="s">
        <v>104</v>
      </c>
      <c r="AV989" t="s">
        <v>105</v>
      </c>
      <c r="AW989" t="s">
        <v>106</v>
      </c>
      <c r="AX989">
        <v>1940</v>
      </c>
      <c r="AY989">
        <v>0</v>
      </c>
      <c r="AZ989">
        <v>0</v>
      </c>
      <c r="BA989">
        <v>1940</v>
      </c>
      <c r="BB989">
        <v>1</v>
      </c>
      <c r="BC989">
        <v>0</v>
      </c>
      <c r="BD989">
        <v>2</v>
      </c>
      <c r="BE989">
        <v>1</v>
      </c>
      <c r="BF989">
        <v>3</v>
      </c>
      <c r="BG989">
        <v>1</v>
      </c>
      <c r="BH989" t="s">
        <v>104</v>
      </c>
      <c r="BI989">
        <v>8</v>
      </c>
      <c r="BJ989" t="s">
        <v>107</v>
      </c>
      <c r="BK989">
        <v>1</v>
      </c>
      <c r="BL989" t="s">
        <v>97</v>
      </c>
      <c r="BM989" t="s">
        <v>108</v>
      </c>
      <c r="BN989">
        <v>2010</v>
      </c>
      <c r="BO989" t="s">
        <v>157</v>
      </c>
      <c r="BP989">
        <v>3</v>
      </c>
      <c r="BQ989">
        <v>606</v>
      </c>
      <c r="BR989" t="s">
        <v>98</v>
      </c>
      <c r="BS989" t="s">
        <v>98</v>
      </c>
      <c r="BT989" t="s">
        <v>105</v>
      </c>
      <c r="BU989">
        <v>168</v>
      </c>
      <c r="BV989">
        <v>95</v>
      </c>
      <c r="BW989">
        <v>0</v>
      </c>
      <c r="BX989">
        <v>0</v>
      </c>
      <c r="BY989">
        <v>0</v>
      </c>
      <c r="BZ989">
        <v>0</v>
      </c>
      <c r="CA989" t="s">
        <v>83</v>
      </c>
      <c r="CB989" t="s">
        <v>83</v>
      </c>
      <c r="CC989" t="s">
        <v>83</v>
      </c>
      <c r="CD989">
        <v>0</v>
      </c>
      <c r="CE989">
        <v>4</v>
      </c>
      <c r="CF989">
        <v>2010</v>
      </c>
      <c r="CG989" t="str">
        <f t="shared" si="111"/>
        <v>4/2010</v>
      </c>
      <c r="CH989" t="s">
        <v>158</v>
      </c>
      <c r="CI989" t="s">
        <v>159</v>
      </c>
      <c r="CJ989" s="1">
        <v>395192</v>
      </c>
    </row>
    <row r="990" spans="1:88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 t="str">
        <f t="shared" si="107"/>
        <v>70's</v>
      </c>
      <c r="V990">
        <v>1976</v>
      </c>
      <c r="W990">
        <f t="shared" si="105"/>
        <v>0</v>
      </c>
      <c r="X990" t="str">
        <f t="shared" si="106"/>
        <v>N</v>
      </c>
      <c r="Y990" t="str">
        <f t="shared" si="108"/>
        <v>N</v>
      </c>
      <c r="Z990" t="str">
        <f t="shared" si="109"/>
        <v>N</v>
      </c>
      <c r="AA990" t="str">
        <f t="shared" si="110"/>
        <v>N</v>
      </c>
      <c r="AB990" t="s">
        <v>93</v>
      </c>
      <c r="AC990" t="s">
        <v>94</v>
      </c>
      <c r="AD990" t="s">
        <v>161</v>
      </c>
      <c r="AE990" t="s">
        <v>161</v>
      </c>
      <c r="AF990" t="s">
        <v>96</v>
      </c>
      <c r="AG990">
        <v>298</v>
      </c>
      <c r="AH990" t="s">
        <v>98</v>
      </c>
      <c r="AI990" t="s">
        <v>98</v>
      </c>
      <c r="AJ990" t="s">
        <v>118</v>
      </c>
      <c r="AK990" t="s">
        <v>98</v>
      </c>
      <c r="AL990" t="s">
        <v>98</v>
      </c>
      <c r="AM990" t="s">
        <v>100</v>
      </c>
      <c r="AN990" t="s">
        <v>172</v>
      </c>
      <c r="AO990">
        <v>156</v>
      </c>
      <c r="AP990" t="s">
        <v>102</v>
      </c>
      <c r="AQ990">
        <v>0</v>
      </c>
      <c r="AR990">
        <v>692</v>
      </c>
      <c r="AS990">
        <v>848</v>
      </c>
      <c r="AT990" t="s">
        <v>103</v>
      </c>
      <c r="AU990" t="s">
        <v>98</v>
      </c>
      <c r="AV990" t="s">
        <v>105</v>
      </c>
      <c r="AW990" t="s">
        <v>106</v>
      </c>
      <c r="AX990">
        <v>1118</v>
      </c>
      <c r="AY990">
        <v>912</v>
      </c>
      <c r="AZ990">
        <v>0</v>
      </c>
      <c r="BA990">
        <v>2030</v>
      </c>
      <c r="BB990">
        <v>0</v>
      </c>
      <c r="BC990">
        <v>0</v>
      </c>
      <c r="BD990">
        <v>2</v>
      </c>
      <c r="BE990">
        <v>1</v>
      </c>
      <c r="BF990">
        <v>4</v>
      </c>
      <c r="BG990">
        <v>1</v>
      </c>
      <c r="BH990" t="s">
        <v>97</v>
      </c>
      <c r="BI990">
        <v>8</v>
      </c>
      <c r="BJ990" t="s">
        <v>107</v>
      </c>
      <c r="BK990">
        <v>1</v>
      </c>
      <c r="BL990" t="s">
        <v>98</v>
      </c>
      <c r="BM990" t="s">
        <v>108</v>
      </c>
      <c r="BN990">
        <v>1976</v>
      </c>
      <c r="BO990" t="s">
        <v>157</v>
      </c>
      <c r="BP990">
        <v>2</v>
      </c>
      <c r="BQ990">
        <v>551</v>
      </c>
      <c r="BR990" t="s">
        <v>98</v>
      </c>
      <c r="BS990" t="s">
        <v>98</v>
      </c>
      <c r="BT990" t="s">
        <v>105</v>
      </c>
      <c r="BU990">
        <v>0</v>
      </c>
      <c r="BV990">
        <v>224</v>
      </c>
      <c r="BW990">
        <v>0</v>
      </c>
      <c r="BX990">
        <v>0</v>
      </c>
      <c r="BY990">
        <v>0</v>
      </c>
      <c r="BZ990">
        <v>0</v>
      </c>
      <c r="CA990" t="s">
        <v>83</v>
      </c>
      <c r="CB990" t="s">
        <v>83</v>
      </c>
      <c r="CC990" t="s">
        <v>83</v>
      </c>
      <c r="CD990">
        <v>0</v>
      </c>
      <c r="CE990">
        <v>6</v>
      </c>
      <c r="CF990">
        <v>2007</v>
      </c>
      <c r="CG990" t="str">
        <f t="shared" si="111"/>
        <v>6/2007</v>
      </c>
      <c r="CH990" t="s">
        <v>110</v>
      </c>
      <c r="CI990" t="s">
        <v>111</v>
      </c>
      <c r="CJ990" s="1">
        <v>195000</v>
      </c>
    </row>
    <row r="991" spans="1:88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 t="str">
        <f t="shared" si="107"/>
        <v>2000's</v>
      </c>
      <c r="V991">
        <v>2006</v>
      </c>
      <c r="W991">
        <f t="shared" si="105"/>
        <v>0</v>
      </c>
      <c r="X991" t="str">
        <f t="shared" si="106"/>
        <v>N</v>
      </c>
      <c r="Y991" t="str">
        <f t="shared" si="108"/>
        <v>Y</v>
      </c>
      <c r="Z991" t="str">
        <f t="shared" si="109"/>
        <v>Y</v>
      </c>
      <c r="AA991" t="str">
        <f t="shared" si="110"/>
        <v>Y</v>
      </c>
      <c r="AB991" t="s">
        <v>93</v>
      </c>
      <c r="AC991" t="s">
        <v>94</v>
      </c>
      <c r="AD991" t="s">
        <v>95</v>
      </c>
      <c r="AE991" t="s">
        <v>95</v>
      </c>
      <c r="AF991" t="s">
        <v>117</v>
      </c>
      <c r="AG991">
        <v>0</v>
      </c>
      <c r="AH991" t="s">
        <v>97</v>
      </c>
      <c r="AI991" t="s">
        <v>98</v>
      </c>
      <c r="AJ991" t="s">
        <v>99</v>
      </c>
      <c r="AK991" t="s">
        <v>97</v>
      </c>
      <c r="AL991" t="s">
        <v>97</v>
      </c>
      <c r="AM991" t="s">
        <v>100</v>
      </c>
      <c r="AN991" t="s">
        <v>102</v>
      </c>
      <c r="AO991">
        <v>0</v>
      </c>
      <c r="AP991" t="s">
        <v>102</v>
      </c>
      <c r="AQ991">
        <v>0</v>
      </c>
      <c r="AR991">
        <v>770</v>
      </c>
      <c r="AS991">
        <v>770</v>
      </c>
      <c r="AT991" t="s">
        <v>103</v>
      </c>
      <c r="AU991" t="s">
        <v>104</v>
      </c>
      <c r="AV991" t="s">
        <v>105</v>
      </c>
      <c r="AW991" t="s">
        <v>106</v>
      </c>
      <c r="AX991">
        <v>778</v>
      </c>
      <c r="AY991">
        <v>798</v>
      </c>
      <c r="AZ991">
        <v>0</v>
      </c>
      <c r="BA991">
        <v>1576</v>
      </c>
      <c r="BB991">
        <v>0</v>
      </c>
      <c r="BC991">
        <v>0</v>
      </c>
      <c r="BD991">
        <v>2</v>
      </c>
      <c r="BE991">
        <v>1</v>
      </c>
      <c r="BF991">
        <v>3</v>
      </c>
      <c r="BG991">
        <v>1</v>
      </c>
      <c r="BH991" t="s">
        <v>97</v>
      </c>
      <c r="BI991">
        <v>6</v>
      </c>
      <c r="BJ991" t="s">
        <v>107</v>
      </c>
      <c r="BK991">
        <v>0</v>
      </c>
      <c r="BL991" t="s">
        <v>83</v>
      </c>
      <c r="BM991" t="s">
        <v>108</v>
      </c>
      <c r="BN991">
        <v>2006</v>
      </c>
      <c r="BO991" t="s">
        <v>109</v>
      </c>
      <c r="BP991">
        <v>2</v>
      </c>
      <c r="BQ991">
        <v>614</v>
      </c>
      <c r="BR991" t="s">
        <v>98</v>
      </c>
      <c r="BS991" t="s">
        <v>98</v>
      </c>
      <c r="BT991" t="s">
        <v>105</v>
      </c>
      <c r="BU991">
        <v>0</v>
      </c>
      <c r="BV991">
        <v>50</v>
      </c>
      <c r="BW991">
        <v>0</v>
      </c>
      <c r="BX991">
        <v>0</v>
      </c>
      <c r="BY991">
        <v>0</v>
      </c>
      <c r="BZ991">
        <v>0</v>
      </c>
      <c r="CA991" t="s">
        <v>83</v>
      </c>
      <c r="CB991" t="s">
        <v>83</v>
      </c>
      <c r="CC991" t="s">
        <v>83</v>
      </c>
      <c r="CD991">
        <v>0</v>
      </c>
      <c r="CE991">
        <v>8</v>
      </c>
      <c r="CF991">
        <v>2006</v>
      </c>
      <c r="CG991" t="str">
        <f t="shared" si="111"/>
        <v>8/2006</v>
      </c>
      <c r="CH991" t="s">
        <v>158</v>
      </c>
      <c r="CI991" t="s">
        <v>159</v>
      </c>
      <c r="CJ991" s="1">
        <v>197000</v>
      </c>
    </row>
    <row r="992" spans="1:88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 t="str">
        <f t="shared" si="107"/>
        <v>90's</v>
      </c>
      <c r="V992">
        <v>1998</v>
      </c>
      <c r="W992">
        <f t="shared" si="105"/>
        <v>1</v>
      </c>
      <c r="X992" t="str">
        <f t="shared" si="106"/>
        <v>Y</v>
      </c>
      <c r="Y992" t="str">
        <f t="shared" si="108"/>
        <v>N</v>
      </c>
      <c r="Z992" t="str">
        <f t="shared" si="109"/>
        <v>N</v>
      </c>
      <c r="AA992" t="str">
        <f t="shared" si="110"/>
        <v>Y</v>
      </c>
      <c r="AB992" t="s">
        <v>93</v>
      </c>
      <c r="AC992" t="s">
        <v>94</v>
      </c>
      <c r="AD992" t="s">
        <v>95</v>
      </c>
      <c r="AE992" t="s">
        <v>95</v>
      </c>
      <c r="AF992" t="s">
        <v>96</v>
      </c>
      <c r="AG992">
        <v>423</v>
      </c>
      <c r="AH992" t="s">
        <v>97</v>
      </c>
      <c r="AI992" t="s">
        <v>98</v>
      </c>
      <c r="AJ992" t="s">
        <v>99</v>
      </c>
      <c r="AK992" t="s">
        <v>97</v>
      </c>
      <c r="AL992" t="s">
        <v>98</v>
      </c>
      <c r="AM992" t="s">
        <v>100</v>
      </c>
      <c r="AN992" t="s">
        <v>101</v>
      </c>
      <c r="AO992">
        <v>1074</v>
      </c>
      <c r="AP992" t="s">
        <v>102</v>
      </c>
      <c r="AQ992">
        <v>0</v>
      </c>
      <c r="AR992">
        <v>322</v>
      </c>
      <c r="AS992">
        <v>1396</v>
      </c>
      <c r="AT992" t="s">
        <v>103</v>
      </c>
      <c r="AU992" t="s">
        <v>104</v>
      </c>
      <c r="AV992" t="s">
        <v>105</v>
      </c>
      <c r="AW992" t="s">
        <v>106</v>
      </c>
      <c r="AX992">
        <v>1407</v>
      </c>
      <c r="AY992">
        <v>985</v>
      </c>
      <c r="AZ992">
        <v>0</v>
      </c>
      <c r="BA992">
        <v>2392</v>
      </c>
      <c r="BB992">
        <v>1</v>
      </c>
      <c r="BC992">
        <v>0</v>
      </c>
      <c r="BD992">
        <v>2</v>
      </c>
      <c r="BE992">
        <v>1</v>
      </c>
      <c r="BF992">
        <v>3</v>
      </c>
      <c r="BG992">
        <v>1</v>
      </c>
      <c r="BH992" t="s">
        <v>97</v>
      </c>
      <c r="BI992">
        <v>7</v>
      </c>
      <c r="BJ992" t="s">
        <v>107</v>
      </c>
      <c r="BK992">
        <v>1</v>
      </c>
      <c r="BL992" t="s">
        <v>98</v>
      </c>
      <c r="BM992" t="s">
        <v>108</v>
      </c>
      <c r="BN992">
        <v>1997</v>
      </c>
      <c r="BO992" t="s">
        <v>157</v>
      </c>
      <c r="BP992">
        <v>3</v>
      </c>
      <c r="BQ992">
        <v>870</v>
      </c>
      <c r="BR992" t="s">
        <v>98</v>
      </c>
      <c r="BS992" t="s">
        <v>98</v>
      </c>
      <c r="BT992" t="s">
        <v>105</v>
      </c>
      <c r="BU992">
        <v>0</v>
      </c>
      <c r="BV992">
        <v>70</v>
      </c>
      <c r="BW992">
        <v>0</v>
      </c>
      <c r="BX992">
        <v>0</v>
      </c>
      <c r="BY992">
        <v>0</v>
      </c>
      <c r="BZ992">
        <v>0</v>
      </c>
      <c r="CA992" t="s">
        <v>83</v>
      </c>
      <c r="CB992" t="s">
        <v>83</v>
      </c>
      <c r="CC992" t="s">
        <v>83</v>
      </c>
      <c r="CD992">
        <v>0</v>
      </c>
      <c r="CE992">
        <v>6</v>
      </c>
      <c r="CF992">
        <v>2006</v>
      </c>
      <c r="CG992" t="str">
        <f t="shared" si="111"/>
        <v>6/2006</v>
      </c>
      <c r="CH992" t="s">
        <v>110</v>
      </c>
      <c r="CI992" t="s">
        <v>111</v>
      </c>
      <c r="CJ992" s="1">
        <v>348000</v>
      </c>
    </row>
    <row r="993" spans="1:88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 t="str">
        <f t="shared" si="107"/>
        <v>1880's</v>
      </c>
      <c r="V993">
        <v>1986</v>
      </c>
      <c r="W993">
        <f t="shared" si="105"/>
        <v>104</v>
      </c>
      <c r="X993" t="str">
        <f t="shared" si="106"/>
        <v>Y</v>
      </c>
      <c r="Y993" t="str">
        <f t="shared" si="108"/>
        <v>N</v>
      </c>
      <c r="Z993" t="str">
        <f t="shared" si="109"/>
        <v>N</v>
      </c>
      <c r="AA993" t="str">
        <f t="shared" si="110"/>
        <v>N</v>
      </c>
      <c r="AB993" t="s">
        <v>93</v>
      </c>
      <c r="AC993" t="s">
        <v>94</v>
      </c>
      <c r="AD993" t="s">
        <v>124</v>
      </c>
      <c r="AE993" t="s">
        <v>124</v>
      </c>
      <c r="AF993" t="s">
        <v>117</v>
      </c>
      <c r="AG993">
        <v>0</v>
      </c>
      <c r="AH993" t="s">
        <v>97</v>
      </c>
      <c r="AI993" t="s">
        <v>97</v>
      </c>
      <c r="AJ993" t="s">
        <v>126</v>
      </c>
      <c r="AK993" t="s">
        <v>98</v>
      </c>
      <c r="AL993" t="s">
        <v>98</v>
      </c>
      <c r="AM993" t="s">
        <v>100</v>
      </c>
      <c r="AN993" t="s">
        <v>141</v>
      </c>
      <c r="AO993">
        <v>216</v>
      </c>
      <c r="AP993" t="s">
        <v>102</v>
      </c>
      <c r="AQ993">
        <v>0</v>
      </c>
      <c r="AR993">
        <v>700</v>
      </c>
      <c r="AS993">
        <v>916</v>
      </c>
      <c r="AT993" t="s">
        <v>103</v>
      </c>
      <c r="AU993" t="s">
        <v>97</v>
      </c>
      <c r="AV993" t="s">
        <v>105</v>
      </c>
      <c r="AW993" t="s">
        <v>106</v>
      </c>
      <c r="AX993">
        <v>916</v>
      </c>
      <c r="AY993">
        <v>826</v>
      </c>
      <c r="AZ993">
        <v>0</v>
      </c>
      <c r="BA993">
        <v>1742</v>
      </c>
      <c r="BB993">
        <v>0</v>
      </c>
      <c r="BC993">
        <v>0</v>
      </c>
      <c r="BD993">
        <v>1</v>
      </c>
      <c r="BE993">
        <v>1</v>
      </c>
      <c r="BF993">
        <v>4</v>
      </c>
      <c r="BG993">
        <v>1</v>
      </c>
      <c r="BH993" t="s">
        <v>97</v>
      </c>
      <c r="BI993">
        <v>8</v>
      </c>
      <c r="BJ993" t="s">
        <v>107</v>
      </c>
      <c r="BK993">
        <v>1</v>
      </c>
      <c r="BL993" t="s">
        <v>97</v>
      </c>
      <c r="BM993" t="s">
        <v>108</v>
      </c>
      <c r="BN993">
        <v>1925</v>
      </c>
      <c r="BO993" t="s">
        <v>102</v>
      </c>
      <c r="BP993">
        <v>2</v>
      </c>
      <c r="BQ993">
        <v>424</v>
      </c>
      <c r="BR993" t="s">
        <v>98</v>
      </c>
      <c r="BS993" t="s">
        <v>98</v>
      </c>
      <c r="BT993" t="s">
        <v>190</v>
      </c>
      <c r="BU993">
        <v>0</v>
      </c>
      <c r="BV993">
        <v>169</v>
      </c>
      <c r="BW993">
        <v>0</v>
      </c>
      <c r="BX993">
        <v>0</v>
      </c>
      <c r="BY993">
        <v>0</v>
      </c>
      <c r="BZ993">
        <v>0</v>
      </c>
      <c r="CA993" t="s">
        <v>83</v>
      </c>
      <c r="CB993" t="s">
        <v>83</v>
      </c>
      <c r="CC993" t="s">
        <v>83</v>
      </c>
      <c r="CD993">
        <v>0</v>
      </c>
      <c r="CE993">
        <v>11</v>
      </c>
      <c r="CF993">
        <v>2009</v>
      </c>
      <c r="CG993" t="str">
        <f t="shared" si="111"/>
        <v>11/2009</v>
      </c>
      <c r="CH993" t="s">
        <v>110</v>
      </c>
      <c r="CI993" t="s">
        <v>111</v>
      </c>
      <c r="CJ993" s="1">
        <v>168000</v>
      </c>
    </row>
    <row r="994" spans="1:88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 t="str">
        <f t="shared" si="107"/>
        <v>60's</v>
      </c>
      <c r="V994">
        <v>1993</v>
      </c>
      <c r="W994">
        <f t="shared" si="105"/>
        <v>29</v>
      </c>
      <c r="X994" t="str">
        <f t="shared" si="106"/>
        <v>Y</v>
      </c>
      <c r="Y994" t="str">
        <f t="shared" si="108"/>
        <v>N</v>
      </c>
      <c r="Z994" t="str">
        <f t="shared" si="109"/>
        <v>N</v>
      </c>
      <c r="AA994" t="str">
        <f t="shared" si="110"/>
        <v>N</v>
      </c>
      <c r="AB994" t="s">
        <v>152</v>
      </c>
      <c r="AC994" t="s">
        <v>94</v>
      </c>
      <c r="AD994" t="s">
        <v>124</v>
      </c>
      <c r="AE994" t="s">
        <v>124</v>
      </c>
      <c r="AF994" t="s">
        <v>96</v>
      </c>
      <c r="AG994">
        <v>340</v>
      </c>
      <c r="AH994" t="s">
        <v>98</v>
      </c>
      <c r="AI994" t="s">
        <v>98</v>
      </c>
      <c r="AJ994" t="s">
        <v>118</v>
      </c>
      <c r="AK994" t="s">
        <v>98</v>
      </c>
      <c r="AL994" t="s">
        <v>98</v>
      </c>
      <c r="AM994" t="s">
        <v>97</v>
      </c>
      <c r="AN994" t="s">
        <v>141</v>
      </c>
      <c r="AO994">
        <v>536</v>
      </c>
      <c r="AP994" t="s">
        <v>153</v>
      </c>
      <c r="AQ994">
        <v>117</v>
      </c>
      <c r="AR994">
        <v>169</v>
      </c>
      <c r="AS994">
        <v>822</v>
      </c>
      <c r="AT994" t="s">
        <v>103</v>
      </c>
      <c r="AU994" t="s">
        <v>97</v>
      </c>
      <c r="AV994" t="s">
        <v>105</v>
      </c>
      <c r="AW994" t="s">
        <v>106</v>
      </c>
      <c r="AX994">
        <v>1020</v>
      </c>
      <c r="AY994">
        <v>831</v>
      </c>
      <c r="AZ994">
        <v>0</v>
      </c>
      <c r="BA994">
        <v>1851</v>
      </c>
      <c r="BB994">
        <v>0</v>
      </c>
      <c r="BC994">
        <v>0</v>
      </c>
      <c r="BD994">
        <v>2</v>
      </c>
      <c r="BE994">
        <v>1</v>
      </c>
      <c r="BF994">
        <v>3</v>
      </c>
      <c r="BG994">
        <v>1</v>
      </c>
      <c r="BH994" t="s">
        <v>97</v>
      </c>
      <c r="BI994">
        <v>7</v>
      </c>
      <c r="BJ994" t="s">
        <v>107</v>
      </c>
      <c r="BK994">
        <v>1</v>
      </c>
      <c r="BL994" t="s">
        <v>147</v>
      </c>
      <c r="BM994" t="s">
        <v>108</v>
      </c>
      <c r="BN994">
        <v>1964</v>
      </c>
      <c r="BO994" t="s">
        <v>109</v>
      </c>
      <c r="BP994">
        <v>2</v>
      </c>
      <c r="BQ994">
        <v>440</v>
      </c>
      <c r="BR994" t="s">
        <v>98</v>
      </c>
      <c r="BS994" t="s">
        <v>98</v>
      </c>
      <c r="BT994" t="s">
        <v>105</v>
      </c>
      <c r="BU994">
        <v>239</v>
      </c>
      <c r="BV994">
        <v>42</v>
      </c>
      <c r="BW994">
        <v>0</v>
      </c>
      <c r="BX994">
        <v>0</v>
      </c>
      <c r="BY994">
        <v>0</v>
      </c>
      <c r="BZ994">
        <v>0</v>
      </c>
      <c r="CA994" t="s">
        <v>83</v>
      </c>
      <c r="CB994" t="s">
        <v>218</v>
      </c>
      <c r="CC994" t="s">
        <v>83</v>
      </c>
      <c r="CD994">
        <v>0</v>
      </c>
      <c r="CE994">
        <v>7</v>
      </c>
      <c r="CF994">
        <v>2007</v>
      </c>
      <c r="CG994" t="str">
        <f t="shared" si="111"/>
        <v>7/2007</v>
      </c>
      <c r="CH994" t="s">
        <v>110</v>
      </c>
      <c r="CI994" t="s">
        <v>111</v>
      </c>
      <c r="CJ994" s="1">
        <v>187000</v>
      </c>
    </row>
    <row r="995" spans="1:88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 t="str">
        <f t="shared" si="107"/>
        <v>2000's</v>
      </c>
      <c r="V995">
        <v>2006</v>
      </c>
      <c r="W995">
        <f t="shared" si="105"/>
        <v>1</v>
      </c>
      <c r="X995" t="str">
        <f t="shared" si="106"/>
        <v>Y</v>
      </c>
      <c r="Y995" t="str">
        <f t="shared" si="108"/>
        <v>Y</v>
      </c>
      <c r="Z995" t="str">
        <f t="shared" si="109"/>
        <v>Y</v>
      </c>
      <c r="AA995" t="str">
        <f t="shared" si="110"/>
        <v>Y</v>
      </c>
      <c r="AB995" t="s">
        <v>93</v>
      </c>
      <c r="AC995" t="s">
        <v>94</v>
      </c>
      <c r="AD995" t="s">
        <v>95</v>
      </c>
      <c r="AE995" t="s">
        <v>95</v>
      </c>
      <c r="AF995" t="s">
        <v>117</v>
      </c>
      <c r="AG995">
        <v>0</v>
      </c>
      <c r="AH995" t="s">
        <v>98</v>
      </c>
      <c r="AI995" t="s">
        <v>98</v>
      </c>
      <c r="AJ995" t="s">
        <v>99</v>
      </c>
      <c r="AK995" t="s">
        <v>97</v>
      </c>
      <c r="AL995" t="s">
        <v>98</v>
      </c>
      <c r="AM995" t="s">
        <v>100</v>
      </c>
      <c r="AN995" t="s">
        <v>102</v>
      </c>
      <c r="AO995">
        <v>0</v>
      </c>
      <c r="AP995" t="s">
        <v>102</v>
      </c>
      <c r="AQ995">
        <v>0</v>
      </c>
      <c r="AR995">
        <v>750</v>
      </c>
      <c r="AS995">
        <v>750</v>
      </c>
      <c r="AT995" t="s">
        <v>103</v>
      </c>
      <c r="AU995" t="s">
        <v>104</v>
      </c>
      <c r="AV995" t="s">
        <v>105</v>
      </c>
      <c r="AW995" t="s">
        <v>106</v>
      </c>
      <c r="AX995">
        <v>750</v>
      </c>
      <c r="AY995">
        <v>750</v>
      </c>
      <c r="AZ995">
        <v>0</v>
      </c>
      <c r="BA995">
        <v>1500</v>
      </c>
      <c r="BB995">
        <v>0</v>
      </c>
      <c r="BC995">
        <v>0</v>
      </c>
      <c r="BD995">
        <v>2</v>
      </c>
      <c r="BE995">
        <v>1</v>
      </c>
      <c r="BF995">
        <v>3</v>
      </c>
      <c r="BG995">
        <v>1</v>
      </c>
      <c r="BH995" t="s">
        <v>97</v>
      </c>
      <c r="BI995">
        <v>6</v>
      </c>
      <c r="BJ995" t="s">
        <v>107</v>
      </c>
      <c r="BK995">
        <v>0</v>
      </c>
      <c r="BL995" t="s">
        <v>83</v>
      </c>
      <c r="BM995" t="s">
        <v>108</v>
      </c>
      <c r="BN995">
        <v>2005</v>
      </c>
      <c r="BO995" t="s">
        <v>109</v>
      </c>
      <c r="BP995">
        <v>2</v>
      </c>
      <c r="BQ995">
        <v>564</v>
      </c>
      <c r="BR995" t="s">
        <v>98</v>
      </c>
      <c r="BS995" t="s">
        <v>98</v>
      </c>
      <c r="BT995" t="s">
        <v>105</v>
      </c>
      <c r="BU995">
        <v>0</v>
      </c>
      <c r="BV995">
        <v>35</v>
      </c>
      <c r="BW995">
        <v>0</v>
      </c>
      <c r="BX995">
        <v>0</v>
      </c>
      <c r="BY995">
        <v>0</v>
      </c>
      <c r="BZ995">
        <v>0</v>
      </c>
      <c r="CA995" t="s">
        <v>83</v>
      </c>
      <c r="CB995" t="s">
        <v>83</v>
      </c>
      <c r="CC995" t="s">
        <v>83</v>
      </c>
      <c r="CD995">
        <v>0</v>
      </c>
      <c r="CE995">
        <v>8</v>
      </c>
      <c r="CF995">
        <v>2006</v>
      </c>
      <c r="CG995" t="str">
        <f t="shared" si="111"/>
        <v>8/2006</v>
      </c>
      <c r="CH995" t="s">
        <v>158</v>
      </c>
      <c r="CI995" t="s">
        <v>159</v>
      </c>
      <c r="CJ995" s="1">
        <v>173900</v>
      </c>
    </row>
    <row r="996" spans="1:88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 t="str">
        <f t="shared" si="107"/>
        <v>2000's</v>
      </c>
      <c r="V996">
        <v>2007</v>
      </c>
      <c r="W996">
        <f t="shared" si="105"/>
        <v>1</v>
      </c>
      <c r="X996" t="str">
        <f t="shared" si="106"/>
        <v>Y</v>
      </c>
      <c r="Y996" t="str">
        <f t="shared" si="108"/>
        <v>Y</v>
      </c>
      <c r="Z996" t="str">
        <f t="shared" si="109"/>
        <v>Y</v>
      </c>
      <c r="AA996" t="str">
        <f t="shared" si="110"/>
        <v>Y</v>
      </c>
      <c r="AB996" t="s">
        <v>152</v>
      </c>
      <c r="AC996" t="s">
        <v>94</v>
      </c>
      <c r="AD996" t="s">
        <v>180</v>
      </c>
      <c r="AE996" t="s">
        <v>181</v>
      </c>
      <c r="AF996" t="s">
        <v>137</v>
      </c>
      <c r="AG996">
        <v>230</v>
      </c>
      <c r="AH996" t="s">
        <v>104</v>
      </c>
      <c r="AI996" t="s">
        <v>98</v>
      </c>
      <c r="AJ996" t="s">
        <v>99</v>
      </c>
      <c r="AK996" t="s">
        <v>104</v>
      </c>
      <c r="AL996" t="s">
        <v>98</v>
      </c>
      <c r="AM996" t="s">
        <v>97</v>
      </c>
      <c r="AN996" t="s">
        <v>101</v>
      </c>
      <c r="AO996">
        <v>1172</v>
      </c>
      <c r="AP996" t="s">
        <v>102</v>
      </c>
      <c r="AQ996">
        <v>0</v>
      </c>
      <c r="AR996">
        <v>528</v>
      </c>
      <c r="AS996">
        <v>1700</v>
      </c>
      <c r="AT996" t="s">
        <v>103</v>
      </c>
      <c r="AU996" t="s">
        <v>104</v>
      </c>
      <c r="AV996" t="s">
        <v>105</v>
      </c>
      <c r="AW996" t="s">
        <v>106</v>
      </c>
      <c r="AX996">
        <v>1718</v>
      </c>
      <c r="AY996">
        <v>0</v>
      </c>
      <c r="AZ996">
        <v>0</v>
      </c>
      <c r="BA996">
        <v>1718</v>
      </c>
      <c r="BB996">
        <v>1</v>
      </c>
      <c r="BC996">
        <v>0</v>
      </c>
      <c r="BD996">
        <v>2</v>
      </c>
      <c r="BE996">
        <v>0</v>
      </c>
      <c r="BF996">
        <v>3</v>
      </c>
      <c r="BG996">
        <v>1</v>
      </c>
      <c r="BH996" t="s">
        <v>104</v>
      </c>
      <c r="BI996">
        <v>7</v>
      </c>
      <c r="BJ996" t="s">
        <v>107</v>
      </c>
      <c r="BK996">
        <v>1</v>
      </c>
      <c r="BL996" t="s">
        <v>97</v>
      </c>
      <c r="BM996" t="s">
        <v>108</v>
      </c>
      <c r="BN996">
        <v>2008</v>
      </c>
      <c r="BO996" t="s">
        <v>157</v>
      </c>
      <c r="BP996">
        <v>3</v>
      </c>
      <c r="BQ996">
        <v>786</v>
      </c>
      <c r="BR996" t="s">
        <v>98</v>
      </c>
      <c r="BS996" t="s">
        <v>98</v>
      </c>
      <c r="BT996" t="s">
        <v>105</v>
      </c>
      <c r="BU996">
        <v>216</v>
      </c>
      <c r="BV996">
        <v>48</v>
      </c>
      <c r="BW996">
        <v>0</v>
      </c>
      <c r="BX996">
        <v>0</v>
      </c>
      <c r="BY996">
        <v>0</v>
      </c>
      <c r="BZ996">
        <v>0</v>
      </c>
      <c r="CA996" t="s">
        <v>83</v>
      </c>
      <c r="CB996" t="s">
        <v>83</v>
      </c>
      <c r="CC996" t="s">
        <v>83</v>
      </c>
      <c r="CD996">
        <v>0</v>
      </c>
      <c r="CE996">
        <v>7</v>
      </c>
      <c r="CF996">
        <v>2009</v>
      </c>
      <c r="CG996" t="str">
        <f t="shared" si="111"/>
        <v>7/2009</v>
      </c>
      <c r="CH996" t="s">
        <v>110</v>
      </c>
      <c r="CI996" t="s">
        <v>111</v>
      </c>
      <c r="CJ996" s="1">
        <v>337500</v>
      </c>
    </row>
    <row r="997" spans="1:88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 t="str">
        <f t="shared" si="107"/>
        <v>40's</v>
      </c>
      <c r="V997">
        <v>1950</v>
      </c>
      <c r="W997">
        <f t="shared" si="105"/>
        <v>4</v>
      </c>
      <c r="X997" t="str">
        <f t="shared" si="106"/>
        <v>Y</v>
      </c>
      <c r="Y997" t="str">
        <f t="shared" si="108"/>
        <v>N</v>
      </c>
      <c r="Z997" t="str">
        <f t="shared" si="109"/>
        <v>N</v>
      </c>
      <c r="AA997" t="str">
        <f t="shared" si="110"/>
        <v>N</v>
      </c>
      <c r="AB997" t="s">
        <v>93</v>
      </c>
      <c r="AC997" t="s">
        <v>94</v>
      </c>
      <c r="AD997" t="s">
        <v>116</v>
      </c>
      <c r="AE997" t="s">
        <v>116</v>
      </c>
      <c r="AF997" t="s">
        <v>117</v>
      </c>
      <c r="AG997">
        <v>0</v>
      </c>
      <c r="AH997" t="s">
        <v>98</v>
      </c>
      <c r="AI997" t="s">
        <v>98</v>
      </c>
      <c r="AJ997" t="s">
        <v>118</v>
      </c>
      <c r="AK997" t="s">
        <v>98</v>
      </c>
      <c r="AL997" t="s">
        <v>98</v>
      </c>
      <c r="AM997" t="s">
        <v>100</v>
      </c>
      <c r="AN997" t="s">
        <v>119</v>
      </c>
      <c r="AO997">
        <v>384</v>
      </c>
      <c r="AP997" t="s">
        <v>102</v>
      </c>
      <c r="AQ997">
        <v>0</v>
      </c>
      <c r="AR997">
        <v>363</v>
      </c>
      <c r="AS997">
        <v>747</v>
      </c>
      <c r="AT997" t="s">
        <v>103</v>
      </c>
      <c r="AU997" t="s">
        <v>98</v>
      </c>
      <c r="AV997" t="s">
        <v>105</v>
      </c>
      <c r="AW997" t="s">
        <v>106</v>
      </c>
      <c r="AX997">
        <v>774</v>
      </c>
      <c r="AY997">
        <v>456</v>
      </c>
      <c r="AZ997">
        <v>0</v>
      </c>
      <c r="BA997">
        <v>1230</v>
      </c>
      <c r="BB997">
        <v>1</v>
      </c>
      <c r="BC997">
        <v>0</v>
      </c>
      <c r="BD997">
        <v>1</v>
      </c>
      <c r="BE997">
        <v>1</v>
      </c>
      <c r="BF997">
        <v>3</v>
      </c>
      <c r="BG997">
        <v>1</v>
      </c>
      <c r="BH997" t="s">
        <v>98</v>
      </c>
      <c r="BI997">
        <v>5</v>
      </c>
      <c r="BJ997" t="s">
        <v>107</v>
      </c>
      <c r="BK997">
        <v>0</v>
      </c>
      <c r="BL997" t="s">
        <v>83</v>
      </c>
      <c r="BM997" t="s">
        <v>127</v>
      </c>
      <c r="BN997">
        <v>1946</v>
      </c>
      <c r="BO997" t="s">
        <v>102</v>
      </c>
      <c r="BP997">
        <v>1</v>
      </c>
      <c r="BQ997">
        <v>305</v>
      </c>
      <c r="BR997" t="s">
        <v>98</v>
      </c>
      <c r="BS997" t="s">
        <v>98</v>
      </c>
      <c r="BT997" t="s">
        <v>105</v>
      </c>
      <c r="BU997">
        <v>0</v>
      </c>
      <c r="BV997">
        <v>57</v>
      </c>
      <c r="BW997">
        <v>0</v>
      </c>
      <c r="BX997">
        <v>0</v>
      </c>
      <c r="BY997">
        <v>63</v>
      </c>
      <c r="BZ997">
        <v>0</v>
      </c>
      <c r="CA997" t="s">
        <v>83</v>
      </c>
      <c r="CB997" t="s">
        <v>134</v>
      </c>
      <c r="CC997" t="s">
        <v>83</v>
      </c>
      <c r="CD997">
        <v>0</v>
      </c>
      <c r="CE997">
        <v>8</v>
      </c>
      <c r="CF997">
        <v>2006</v>
      </c>
      <c r="CG997" t="str">
        <f t="shared" si="111"/>
        <v>8/2006</v>
      </c>
      <c r="CH997" t="s">
        <v>110</v>
      </c>
      <c r="CI997" t="s">
        <v>128</v>
      </c>
      <c r="CJ997" s="1">
        <v>121600</v>
      </c>
    </row>
    <row r="998" spans="1:88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 t="str">
        <f t="shared" si="107"/>
        <v>60's</v>
      </c>
      <c r="V998">
        <v>1961</v>
      </c>
      <c r="W998">
        <f t="shared" si="105"/>
        <v>0</v>
      </c>
      <c r="X998" t="str">
        <f t="shared" si="106"/>
        <v>N</v>
      </c>
      <c r="Y998" t="str">
        <f t="shared" si="108"/>
        <v>N</v>
      </c>
      <c r="Z998" t="str">
        <f t="shared" si="109"/>
        <v>N</v>
      </c>
      <c r="AA998" t="str">
        <f t="shared" si="110"/>
        <v>N</v>
      </c>
      <c r="AB998" t="s">
        <v>152</v>
      </c>
      <c r="AC998" t="s">
        <v>94</v>
      </c>
      <c r="AD998" t="s">
        <v>124</v>
      </c>
      <c r="AE998" t="s">
        <v>124</v>
      </c>
      <c r="AF998" t="s">
        <v>117</v>
      </c>
      <c r="AG998">
        <v>0</v>
      </c>
      <c r="AH998" t="s">
        <v>98</v>
      </c>
      <c r="AI998" t="s">
        <v>98</v>
      </c>
      <c r="AJ998" t="s">
        <v>118</v>
      </c>
      <c r="AK998" t="s">
        <v>98</v>
      </c>
      <c r="AL998" t="s">
        <v>98</v>
      </c>
      <c r="AM998" t="s">
        <v>100</v>
      </c>
      <c r="AN998" t="s">
        <v>153</v>
      </c>
      <c r="AO998">
        <v>915</v>
      </c>
      <c r="AP998" t="s">
        <v>102</v>
      </c>
      <c r="AQ998">
        <v>0</v>
      </c>
      <c r="AR998">
        <v>135</v>
      </c>
      <c r="AS998">
        <v>1050</v>
      </c>
      <c r="AT998" t="s">
        <v>103</v>
      </c>
      <c r="AU998" t="s">
        <v>98</v>
      </c>
      <c r="AV998" t="s">
        <v>105</v>
      </c>
      <c r="AW998" t="s">
        <v>106</v>
      </c>
      <c r="AX998">
        <v>1050</v>
      </c>
      <c r="AY998">
        <v>0</v>
      </c>
      <c r="AZ998">
        <v>0</v>
      </c>
      <c r="BA998">
        <v>1050</v>
      </c>
      <c r="BB998">
        <v>1</v>
      </c>
      <c r="BC998">
        <v>0</v>
      </c>
      <c r="BD998">
        <v>1</v>
      </c>
      <c r="BE998">
        <v>0</v>
      </c>
      <c r="BF998">
        <v>3</v>
      </c>
      <c r="BG998">
        <v>1</v>
      </c>
      <c r="BH998" t="s">
        <v>98</v>
      </c>
      <c r="BI998">
        <v>6</v>
      </c>
      <c r="BJ998" t="s">
        <v>107</v>
      </c>
      <c r="BK998">
        <v>0</v>
      </c>
      <c r="BL998" t="s">
        <v>83</v>
      </c>
      <c r="BM998" t="s">
        <v>108</v>
      </c>
      <c r="BN998">
        <v>1961</v>
      </c>
      <c r="BO998" t="s">
        <v>102</v>
      </c>
      <c r="BP998">
        <v>1</v>
      </c>
      <c r="BQ998">
        <v>368</v>
      </c>
      <c r="BR998" t="s">
        <v>98</v>
      </c>
      <c r="BS998" t="s">
        <v>98</v>
      </c>
      <c r="BT998" t="s">
        <v>105</v>
      </c>
      <c r="BU998">
        <v>0</v>
      </c>
      <c r="BV998">
        <v>319</v>
      </c>
      <c r="BW998">
        <v>0</v>
      </c>
      <c r="BX998">
        <v>0</v>
      </c>
      <c r="BY998">
        <v>0</v>
      </c>
      <c r="BZ998">
        <v>0</v>
      </c>
      <c r="CA998" t="s">
        <v>83</v>
      </c>
      <c r="CB998" t="s">
        <v>83</v>
      </c>
      <c r="CC998" t="s">
        <v>83</v>
      </c>
      <c r="CD998">
        <v>0</v>
      </c>
      <c r="CE998">
        <v>1</v>
      </c>
      <c r="CF998">
        <v>2006</v>
      </c>
      <c r="CG998" t="str">
        <f t="shared" si="111"/>
        <v>1/2006</v>
      </c>
      <c r="CH998" t="s">
        <v>173</v>
      </c>
      <c r="CI998" t="s">
        <v>111</v>
      </c>
      <c r="CJ998" s="1">
        <v>136500</v>
      </c>
    </row>
    <row r="999" spans="1:88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 t="str">
        <f t="shared" si="107"/>
        <v>70's</v>
      </c>
      <c r="V999">
        <v>1970</v>
      </c>
      <c r="W999">
        <f t="shared" si="105"/>
        <v>0</v>
      </c>
      <c r="X999" t="str">
        <f t="shared" si="106"/>
        <v>N</v>
      </c>
      <c r="Y999" t="str">
        <f t="shared" si="108"/>
        <v>N</v>
      </c>
      <c r="Z999" t="str">
        <f t="shared" si="109"/>
        <v>N</v>
      </c>
      <c r="AA999" t="str">
        <f t="shared" si="110"/>
        <v>N</v>
      </c>
      <c r="AB999" t="s">
        <v>152</v>
      </c>
      <c r="AC999" t="s">
        <v>94</v>
      </c>
      <c r="AD999" t="s">
        <v>140</v>
      </c>
      <c r="AE999" t="s">
        <v>140</v>
      </c>
      <c r="AF999" t="s">
        <v>96</v>
      </c>
      <c r="AG999">
        <v>571</v>
      </c>
      <c r="AH999" t="s">
        <v>98</v>
      </c>
      <c r="AI999" t="s">
        <v>98</v>
      </c>
      <c r="AJ999" t="s">
        <v>118</v>
      </c>
      <c r="AK999" t="s">
        <v>98</v>
      </c>
      <c r="AL999" t="s">
        <v>98</v>
      </c>
      <c r="AM999" t="s">
        <v>100</v>
      </c>
      <c r="AN999" t="s">
        <v>102</v>
      </c>
      <c r="AO999">
        <v>0</v>
      </c>
      <c r="AP999" t="s">
        <v>102</v>
      </c>
      <c r="AQ999">
        <v>0</v>
      </c>
      <c r="AR999">
        <v>1442</v>
      </c>
      <c r="AS999">
        <v>1442</v>
      </c>
      <c r="AT999" t="s">
        <v>103</v>
      </c>
      <c r="AU999" t="s">
        <v>98</v>
      </c>
      <c r="AV999" t="s">
        <v>105</v>
      </c>
      <c r="AW999" t="s">
        <v>106</v>
      </c>
      <c r="AX999">
        <v>1442</v>
      </c>
      <c r="AY999">
        <v>0</v>
      </c>
      <c r="AZ999">
        <v>0</v>
      </c>
      <c r="BA999">
        <v>1442</v>
      </c>
      <c r="BB999">
        <v>0</v>
      </c>
      <c r="BC999">
        <v>0</v>
      </c>
      <c r="BD999">
        <v>2</v>
      </c>
      <c r="BE999">
        <v>0</v>
      </c>
      <c r="BF999">
        <v>2</v>
      </c>
      <c r="BG999">
        <v>1</v>
      </c>
      <c r="BH999" t="s">
        <v>98</v>
      </c>
      <c r="BI999">
        <v>6</v>
      </c>
      <c r="BJ999" t="s">
        <v>107</v>
      </c>
      <c r="BK999">
        <v>1</v>
      </c>
      <c r="BL999" t="s">
        <v>98</v>
      </c>
      <c r="BM999" t="s">
        <v>108</v>
      </c>
      <c r="BN999">
        <v>1970</v>
      </c>
      <c r="BO999" t="s">
        <v>109</v>
      </c>
      <c r="BP999">
        <v>2</v>
      </c>
      <c r="BQ999">
        <v>615</v>
      </c>
      <c r="BR999" t="s">
        <v>98</v>
      </c>
      <c r="BS999" t="s">
        <v>98</v>
      </c>
      <c r="BT999" t="s">
        <v>105</v>
      </c>
      <c r="BU999">
        <v>371</v>
      </c>
      <c r="BV999">
        <v>0</v>
      </c>
      <c r="BW999">
        <v>0</v>
      </c>
      <c r="BX999">
        <v>0</v>
      </c>
      <c r="BY999">
        <v>0</v>
      </c>
      <c r="BZ999">
        <v>0</v>
      </c>
      <c r="CA999" t="s">
        <v>83</v>
      </c>
      <c r="CB999" t="s">
        <v>83</v>
      </c>
      <c r="CC999" t="s">
        <v>83</v>
      </c>
      <c r="CD999">
        <v>0</v>
      </c>
      <c r="CE999">
        <v>2</v>
      </c>
      <c r="CF999">
        <v>2009</v>
      </c>
      <c r="CG999" t="str">
        <f t="shared" si="111"/>
        <v>2/2009</v>
      </c>
      <c r="CH999" t="s">
        <v>110</v>
      </c>
      <c r="CI999" t="s">
        <v>111</v>
      </c>
      <c r="CJ999" s="1">
        <v>185000</v>
      </c>
    </row>
    <row r="1000" spans="1:88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 t="str">
        <f t="shared" si="107"/>
        <v>20's</v>
      </c>
      <c r="V1000">
        <v>1950</v>
      </c>
      <c r="W1000">
        <f t="shared" si="105"/>
        <v>28</v>
      </c>
      <c r="X1000" t="str">
        <f t="shared" si="106"/>
        <v>Y</v>
      </c>
      <c r="Y1000" t="str">
        <f t="shared" si="108"/>
        <v>N</v>
      </c>
      <c r="Z1000" t="str">
        <f t="shared" si="109"/>
        <v>N</v>
      </c>
      <c r="AA1000" t="str">
        <f t="shared" si="110"/>
        <v>N</v>
      </c>
      <c r="AB1000" t="s">
        <v>152</v>
      </c>
      <c r="AC1000" t="s">
        <v>94</v>
      </c>
      <c r="AD1000" t="s">
        <v>124</v>
      </c>
      <c r="AE1000" t="s">
        <v>124</v>
      </c>
      <c r="AF1000" t="s">
        <v>117</v>
      </c>
      <c r="AG1000">
        <v>0</v>
      </c>
      <c r="AH1000" t="s">
        <v>98</v>
      </c>
      <c r="AI1000" t="s">
        <v>98</v>
      </c>
      <c r="AJ1000" t="s">
        <v>126</v>
      </c>
      <c r="AK1000" t="s">
        <v>98</v>
      </c>
      <c r="AL1000" t="s">
        <v>147</v>
      </c>
      <c r="AM1000" t="s">
        <v>100</v>
      </c>
      <c r="AN1000" t="s">
        <v>102</v>
      </c>
      <c r="AO1000">
        <v>0</v>
      </c>
      <c r="AP1000" t="s">
        <v>102</v>
      </c>
      <c r="AQ1000">
        <v>0</v>
      </c>
      <c r="AR1000">
        <v>1007</v>
      </c>
      <c r="AS1000">
        <v>1007</v>
      </c>
      <c r="AT1000" t="s">
        <v>103</v>
      </c>
      <c r="AU1000" t="s">
        <v>147</v>
      </c>
      <c r="AV1000" t="s">
        <v>177</v>
      </c>
      <c r="AW1000" t="s">
        <v>106</v>
      </c>
      <c r="AX1000">
        <v>1077</v>
      </c>
      <c r="AY1000">
        <v>0</v>
      </c>
      <c r="AZ1000">
        <v>0</v>
      </c>
      <c r="BA1000">
        <v>1077</v>
      </c>
      <c r="BB1000">
        <v>0</v>
      </c>
      <c r="BC1000">
        <v>0</v>
      </c>
      <c r="BD1000">
        <v>1</v>
      </c>
      <c r="BE1000">
        <v>0</v>
      </c>
      <c r="BF1000">
        <v>3</v>
      </c>
      <c r="BG1000">
        <v>1</v>
      </c>
      <c r="BH1000" t="s">
        <v>98</v>
      </c>
      <c r="BI1000">
        <v>6</v>
      </c>
      <c r="BJ1000" t="s">
        <v>107</v>
      </c>
      <c r="BK1000">
        <v>1</v>
      </c>
      <c r="BL1000" t="s">
        <v>97</v>
      </c>
      <c r="BM1000" t="s">
        <v>127</v>
      </c>
      <c r="BN1000">
        <v>1922</v>
      </c>
      <c r="BO1000" t="s">
        <v>102</v>
      </c>
      <c r="BP1000">
        <v>1</v>
      </c>
      <c r="BQ1000">
        <v>210</v>
      </c>
      <c r="BR1000" t="s">
        <v>98</v>
      </c>
      <c r="BS1000" t="s">
        <v>147</v>
      </c>
      <c r="BT1000" t="s">
        <v>190</v>
      </c>
      <c r="BU1000">
        <v>0</v>
      </c>
      <c r="BV1000">
        <v>100</v>
      </c>
      <c r="BW1000">
        <v>48</v>
      </c>
      <c r="BX1000">
        <v>0</v>
      </c>
      <c r="BY1000">
        <v>0</v>
      </c>
      <c r="BZ1000">
        <v>0</v>
      </c>
      <c r="CA1000" t="s">
        <v>83</v>
      </c>
      <c r="CB1000" t="s">
        <v>83</v>
      </c>
      <c r="CC1000" t="s">
        <v>83</v>
      </c>
      <c r="CD1000">
        <v>0</v>
      </c>
      <c r="CE1000">
        <v>5</v>
      </c>
      <c r="CF1000">
        <v>2006</v>
      </c>
      <c r="CG1000" t="str">
        <f t="shared" si="111"/>
        <v>5/2006</v>
      </c>
      <c r="CH1000" t="s">
        <v>110</v>
      </c>
      <c r="CI1000" t="s">
        <v>111</v>
      </c>
      <c r="CJ1000" s="1">
        <v>91000</v>
      </c>
    </row>
    <row r="1001" spans="1:88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 t="str">
        <f t="shared" si="107"/>
        <v>2000's</v>
      </c>
      <c r="V1001">
        <v>2006</v>
      </c>
      <c r="W1001">
        <f t="shared" si="105"/>
        <v>0</v>
      </c>
      <c r="X1001" t="str">
        <f t="shared" si="106"/>
        <v>N</v>
      </c>
      <c r="Y1001" t="str">
        <f t="shared" si="108"/>
        <v>Y</v>
      </c>
      <c r="Z1001" t="str">
        <f t="shared" si="109"/>
        <v>Y</v>
      </c>
      <c r="AA1001" t="str">
        <f t="shared" si="110"/>
        <v>Y</v>
      </c>
      <c r="AB1001" t="s">
        <v>93</v>
      </c>
      <c r="AC1001" t="s">
        <v>94</v>
      </c>
      <c r="AD1001" t="s">
        <v>95</v>
      </c>
      <c r="AE1001" t="s">
        <v>95</v>
      </c>
      <c r="AF1001" t="s">
        <v>137</v>
      </c>
      <c r="AG1001">
        <v>24</v>
      </c>
      <c r="AH1001" t="s">
        <v>97</v>
      </c>
      <c r="AI1001" t="s">
        <v>98</v>
      </c>
      <c r="AJ1001" t="s">
        <v>99</v>
      </c>
      <c r="AK1001" t="s">
        <v>97</v>
      </c>
      <c r="AL1001" t="s">
        <v>98</v>
      </c>
      <c r="AM1001" t="s">
        <v>130</v>
      </c>
      <c r="AN1001" t="s">
        <v>101</v>
      </c>
      <c r="AO1001">
        <v>686</v>
      </c>
      <c r="AP1001" t="s">
        <v>102</v>
      </c>
      <c r="AQ1001">
        <v>0</v>
      </c>
      <c r="AR1001">
        <v>501</v>
      </c>
      <c r="AS1001">
        <v>1187</v>
      </c>
      <c r="AT1001" t="s">
        <v>103</v>
      </c>
      <c r="AU1001" t="s">
        <v>104</v>
      </c>
      <c r="AV1001" t="s">
        <v>105</v>
      </c>
      <c r="AW1001" t="s">
        <v>106</v>
      </c>
      <c r="AX1001">
        <v>1208</v>
      </c>
      <c r="AY1001">
        <v>0</v>
      </c>
      <c r="AZ1001">
        <v>0</v>
      </c>
      <c r="BA1001">
        <v>1208</v>
      </c>
      <c r="BB1001">
        <v>1</v>
      </c>
      <c r="BC1001">
        <v>0</v>
      </c>
      <c r="BD1001">
        <v>2</v>
      </c>
      <c r="BE1001">
        <v>0</v>
      </c>
      <c r="BF1001">
        <v>2</v>
      </c>
      <c r="BG1001">
        <v>1</v>
      </c>
      <c r="BH1001" t="s">
        <v>97</v>
      </c>
      <c r="BI1001">
        <v>6</v>
      </c>
      <c r="BJ1001" t="s">
        <v>107</v>
      </c>
      <c r="BK1001">
        <v>0</v>
      </c>
      <c r="BL1001" t="s">
        <v>83</v>
      </c>
      <c r="BM1001" t="s">
        <v>108</v>
      </c>
      <c r="BN1001">
        <v>2006</v>
      </c>
      <c r="BO1001" t="s">
        <v>109</v>
      </c>
      <c r="BP1001">
        <v>2</v>
      </c>
      <c r="BQ1001">
        <v>632</v>
      </c>
      <c r="BR1001" t="s">
        <v>98</v>
      </c>
      <c r="BS1001" t="s">
        <v>98</v>
      </c>
      <c r="BT1001" t="s">
        <v>105</v>
      </c>
      <c r="BU1001">
        <v>105</v>
      </c>
      <c r="BV1001">
        <v>61</v>
      </c>
      <c r="BW1001">
        <v>0</v>
      </c>
      <c r="BX1001">
        <v>0</v>
      </c>
      <c r="BY1001">
        <v>0</v>
      </c>
      <c r="BZ1001">
        <v>0</v>
      </c>
      <c r="CA1001" t="s">
        <v>83</v>
      </c>
      <c r="CB1001" t="s">
        <v>83</v>
      </c>
      <c r="CC1001" t="s">
        <v>83</v>
      </c>
      <c r="CD1001">
        <v>0</v>
      </c>
      <c r="CE1001">
        <v>2</v>
      </c>
      <c r="CF1001">
        <v>2010</v>
      </c>
      <c r="CG1001" t="str">
        <f t="shared" si="111"/>
        <v>2/2010</v>
      </c>
      <c r="CH1001" t="s">
        <v>110</v>
      </c>
      <c r="CI1001" t="s">
        <v>111</v>
      </c>
      <c r="CJ1001" s="1">
        <v>206000</v>
      </c>
    </row>
    <row r="1002" spans="1:88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 t="str">
        <f t="shared" si="107"/>
        <v>50's</v>
      </c>
      <c r="V1002">
        <v>1952</v>
      </c>
      <c r="W1002">
        <f t="shared" si="105"/>
        <v>0</v>
      </c>
      <c r="X1002" t="str">
        <f t="shared" si="106"/>
        <v>N</v>
      </c>
      <c r="Y1002" t="str">
        <f t="shared" si="108"/>
        <v>N</v>
      </c>
      <c r="Z1002" t="str">
        <f t="shared" si="109"/>
        <v>N</v>
      </c>
      <c r="AA1002" t="str">
        <f t="shared" si="110"/>
        <v>N</v>
      </c>
      <c r="AB1002" t="s">
        <v>214</v>
      </c>
      <c r="AC1002" t="s">
        <v>242</v>
      </c>
      <c r="AD1002" t="s">
        <v>245</v>
      </c>
      <c r="AE1002" t="s">
        <v>226</v>
      </c>
      <c r="AF1002" t="s">
        <v>117</v>
      </c>
      <c r="AG1002">
        <v>0</v>
      </c>
      <c r="AH1002" t="s">
        <v>98</v>
      </c>
      <c r="AI1002" t="s">
        <v>98</v>
      </c>
      <c r="AJ1002" t="s">
        <v>168</v>
      </c>
      <c r="AK1002" t="s">
        <v>83</v>
      </c>
      <c r="AL1002" t="s">
        <v>83</v>
      </c>
      <c r="AM1002" t="s">
        <v>83</v>
      </c>
      <c r="AN1002" t="s">
        <v>83</v>
      </c>
      <c r="AO1002">
        <v>0</v>
      </c>
      <c r="AP1002" t="s">
        <v>83</v>
      </c>
      <c r="AQ1002">
        <v>0</v>
      </c>
      <c r="AR1002">
        <v>0</v>
      </c>
      <c r="AS1002">
        <v>0</v>
      </c>
      <c r="AT1002" t="s">
        <v>206</v>
      </c>
      <c r="AU1002" t="s">
        <v>147</v>
      </c>
      <c r="AV1002" t="s">
        <v>177</v>
      </c>
      <c r="AW1002" t="s">
        <v>145</v>
      </c>
      <c r="AX1002">
        <v>944</v>
      </c>
      <c r="AY1002">
        <v>0</v>
      </c>
      <c r="AZ1002">
        <v>0</v>
      </c>
      <c r="BA1002">
        <v>944</v>
      </c>
      <c r="BB1002">
        <v>0</v>
      </c>
      <c r="BC1002">
        <v>0</v>
      </c>
      <c r="BD1002">
        <v>1</v>
      </c>
      <c r="BE1002">
        <v>0</v>
      </c>
      <c r="BF1002">
        <v>2</v>
      </c>
      <c r="BG1002">
        <v>1</v>
      </c>
      <c r="BH1002" t="s">
        <v>147</v>
      </c>
      <c r="BI1002">
        <v>4</v>
      </c>
      <c r="BJ1002" t="s">
        <v>146</v>
      </c>
      <c r="BK1002">
        <v>0</v>
      </c>
      <c r="BL1002" t="s">
        <v>83</v>
      </c>
      <c r="BM1002" t="s">
        <v>127</v>
      </c>
      <c r="BN1002">
        <v>1956</v>
      </c>
      <c r="BO1002" t="s">
        <v>102</v>
      </c>
      <c r="BP1002">
        <v>2</v>
      </c>
      <c r="BQ1002">
        <v>528</v>
      </c>
      <c r="BR1002" t="s">
        <v>98</v>
      </c>
      <c r="BS1002" t="s">
        <v>147</v>
      </c>
      <c r="BT1002" t="s">
        <v>105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 t="s">
        <v>83</v>
      </c>
      <c r="CB1002" t="s">
        <v>83</v>
      </c>
      <c r="CC1002" t="s">
        <v>83</v>
      </c>
      <c r="CD1002">
        <v>0</v>
      </c>
      <c r="CE1002">
        <v>7</v>
      </c>
      <c r="CF1002">
        <v>2009</v>
      </c>
      <c r="CG1002" t="str">
        <f t="shared" si="111"/>
        <v>7/2009</v>
      </c>
      <c r="CH1002" t="s">
        <v>110</v>
      </c>
      <c r="CI1002" t="s">
        <v>111</v>
      </c>
      <c r="CJ1002" s="1">
        <v>82000</v>
      </c>
    </row>
    <row r="1003" spans="1:88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 t="str">
        <f t="shared" si="107"/>
        <v>20's</v>
      </c>
      <c r="V1003">
        <v>1950</v>
      </c>
      <c r="W1003">
        <f t="shared" si="105"/>
        <v>30</v>
      </c>
      <c r="X1003" t="str">
        <f t="shared" si="106"/>
        <v>Y</v>
      </c>
      <c r="Y1003" t="str">
        <f t="shared" si="108"/>
        <v>N</v>
      </c>
      <c r="Z1003" t="str">
        <f t="shared" si="109"/>
        <v>N</v>
      </c>
      <c r="AA1003" t="str">
        <f t="shared" si="110"/>
        <v>N</v>
      </c>
      <c r="AB1003" t="s">
        <v>93</v>
      </c>
      <c r="AC1003" t="s">
        <v>94</v>
      </c>
      <c r="AD1003" t="s">
        <v>124</v>
      </c>
      <c r="AE1003" t="s">
        <v>124</v>
      </c>
      <c r="AF1003" t="s">
        <v>117</v>
      </c>
      <c r="AG1003">
        <v>0</v>
      </c>
      <c r="AH1003" t="s">
        <v>98</v>
      </c>
      <c r="AI1003" t="s">
        <v>98</v>
      </c>
      <c r="AJ1003" t="s">
        <v>126</v>
      </c>
      <c r="AK1003" t="s">
        <v>147</v>
      </c>
      <c r="AL1003" t="s">
        <v>98</v>
      </c>
      <c r="AM1003" t="s">
        <v>100</v>
      </c>
      <c r="AN1003" t="s">
        <v>102</v>
      </c>
      <c r="AO1003">
        <v>0</v>
      </c>
      <c r="AP1003" t="s">
        <v>102</v>
      </c>
      <c r="AQ1003">
        <v>0</v>
      </c>
      <c r="AR1003">
        <v>691</v>
      </c>
      <c r="AS1003">
        <v>691</v>
      </c>
      <c r="AT1003" t="s">
        <v>103</v>
      </c>
      <c r="AU1003" t="s">
        <v>104</v>
      </c>
      <c r="AV1003" t="s">
        <v>105</v>
      </c>
      <c r="AW1003" t="s">
        <v>164</v>
      </c>
      <c r="AX1003">
        <v>691</v>
      </c>
      <c r="AY1003">
        <v>0</v>
      </c>
      <c r="AZ1003">
        <v>0</v>
      </c>
      <c r="BA1003">
        <v>691</v>
      </c>
      <c r="BB1003">
        <v>0</v>
      </c>
      <c r="BC1003">
        <v>0</v>
      </c>
      <c r="BD1003">
        <v>1</v>
      </c>
      <c r="BE1003">
        <v>0</v>
      </c>
      <c r="BF1003">
        <v>2</v>
      </c>
      <c r="BG1003">
        <v>1</v>
      </c>
      <c r="BH1003" t="s">
        <v>104</v>
      </c>
      <c r="BI1003">
        <v>4</v>
      </c>
      <c r="BJ1003" t="s">
        <v>107</v>
      </c>
      <c r="BK1003">
        <v>0</v>
      </c>
      <c r="BL1003" t="s">
        <v>83</v>
      </c>
      <c r="BM1003" t="s">
        <v>127</v>
      </c>
      <c r="BN1003">
        <v>1920</v>
      </c>
      <c r="BO1003" t="s">
        <v>102</v>
      </c>
      <c r="BP1003">
        <v>1</v>
      </c>
      <c r="BQ1003">
        <v>216</v>
      </c>
      <c r="BR1003" t="s">
        <v>147</v>
      </c>
      <c r="BS1003" t="s">
        <v>98</v>
      </c>
      <c r="BT1003" t="s">
        <v>177</v>
      </c>
      <c r="BU1003">
        <v>0</v>
      </c>
      <c r="BV1003">
        <v>20</v>
      </c>
      <c r="BW1003">
        <v>94</v>
      </c>
      <c r="BX1003">
        <v>0</v>
      </c>
      <c r="BY1003">
        <v>0</v>
      </c>
      <c r="BZ1003">
        <v>0</v>
      </c>
      <c r="CA1003" t="s">
        <v>83</v>
      </c>
      <c r="CB1003" t="s">
        <v>83</v>
      </c>
      <c r="CC1003" t="s">
        <v>83</v>
      </c>
      <c r="CD1003">
        <v>0</v>
      </c>
      <c r="CE1003">
        <v>1</v>
      </c>
      <c r="CF1003">
        <v>2007</v>
      </c>
      <c r="CG1003" t="str">
        <f t="shared" si="111"/>
        <v>1/2007</v>
      </c>
      <c r="CH1003" t="s">
        <v>110</v>
      </c>
      <c r="CI1003" t="s">
        <v>128</v>
      </c>
      <c r="CJ1003" s="1">
        <v>86000</v>
      </c>
    </row>
    <row r="1004" spans="1:88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 t="str">
        <f t="shared" si="107"/>
        <v>2000's</v>
      </c>
      <c r="V1004">
        <v>2006</v>
      </c>
      <c r="W1004">
        <f t="shared" si="105"/>
        <v>0</v>
      </c>
      <c r="X1004" t="str">
        <f t="shared" si="106"/>
        <v>N</v>
      </c>
      <c r="Y1004" t="str">
        <f t="shared" si="108"/>
        <v>Y</v>
      </c>
      <c r="Z1004" t="str">
        <f t="shared" si="109"/>
        <v>Y</v>
      </c>
      <c r="AA1004" t="str">
        <f t="shared" si="110"/>
        <v>Y</v>
      </c>
      <c r="AB1004" t="s">
        <v>93</v>
      </c>
      <c r="AC1004" t="s">
        <v>94</v>
      </c>
      <c r="AD1004" t="s">
        <v>95</v>
      </c>
      <c r="AE1004" t="s">
        <v>95</v>
      </c>
      <c r="AF1004" t="s">
        <v>96</v>
      </c>
      <c r="AG1004">
        <v>53</v>
      </c>
      <c r="AH1004" t="s">
        <v>97</v>
      </c>
      <c r="AI1004" t="s">
        <v>98</v>
      </c>
      <c r="AJ1004" t="s">
        <v>99</v>
      </c>
      <c r="AK1004" t="s">
        <v>97</v>
      </c>
      <c r="AL1004" t="s">
        <v>98</v>
      </c>
      <c r="AM1004" t="s">
        <v>100</v>
      </c>
      <c r="AN1004" t="s">
        <v>101</v>
      </c>
      <c r="AO1004">
        <v>24</v>
      </c>
      <c r="AP1004" t="s">
        <v>102</v>
      </c>
      <c r="AQ1004">
        <v>0</v>
      </c>
      <c r="AR1004">
        <v>1550</v>
      </c>
      <c r="AS1004">
        <v>1574</v>
      </c>
      <c r="AT1004" t="s">
        <v>103</v>
      </c>
      <c r="AU1004" t="s">
        <v>104</v>
      </c>
      <c r="AV1004" t="s">
        <v>105</v>
      </c>
      <c r="AW1004" t="s">
        <v>106</v>
      </c>
      <c r="AX1004">
        <v>1574</v>
      </c>
      <c r="AY1004">
        <v>0</v>
      </c>
      <c r="AZ1004">
        <v>0</v>
      </c>
      <c r="BA1004">
        <v>1574</v>
      </c>
      <c r="BB1004">
        <v>0</v>
      </c>
      <c r="BC1004">
        <v>0</v>
      </c>
      <c r="BD1004">
        <v>2</v>
      </c>
      <c r="BE1004">
        <v>0</v>
      </c>
      <c r="BF1004">
        <v>3</v>
      </c>
      <c r="BG1004">
        <v>1</v>
      </c>
      <c r="BH1004" t="s">
        <v>97</v>
      </c>
      <c r="BI1004">
        <v>7</v>
      </c>
      <c r="BJ1004" t="s">
        <v>107</v>
      </c>
      <c r="BK1004">
        <v>1</v>
      </c>
      <c r="BL1004" t="s">
        <v>97</v>
      </c>
      <c r="BM1004" t="s">
        <v>108</v>
      </c>
      <c r="BN1004">
        <v>2006</v>
      </c>
      <c r="BO1004" t="s">
        <v>109</v>
      </c>
      <c r="BP1004">
        <v>3</v>
      </c>
      <c r="BQ1004">
        <v>824</v>
      </c>
      <c r="BR1004" t="s">
        <v>98</v>
      </c>
      <c r="BS1004" t="s">
        <v>98</v>
      </c>
      <c r="BT1004" t="s">
        <v>105</v>
      </c>
      <c r="BU1004">
        <v>144</v>
      </c>
      <c r="BV1004">
        <v>104</v>
      </c>
      <c r="BW1004">
        <v>0</v>
      </c>
      <c r="BX1004">
        <v>0</v>
      </c>
      <c r="BY1004">
        <v>0</v>
      </c>
      <c r="BZ1004">
        <v>0</v>
      </c>
      <c r="CA1004" t="s">
        <v>83</v>
      </c>
      <c r="CB1004" t="s">
        <v>83</v>
      </c>
      <c r="CC1004" t="s">
        <v>83</v>
      </c>
      <c r="CD1004">
        <v>0</v>
      </c>
      <c r="CE1004">
        <v>7</v>
      </c>
      <c r="CF1004">
        <v>2008</v>
      </c>
      <c r="CG1004" t="str">
        <f t="shared" si="111"/>
        <v>7/2008</v>
      </c>
      <c r="CH1004" t="s">
        <v>110</v>
      </c>
      <c r="CI1004" t="s">
        <v>111</v>
      </c>
      <c r="CJ1004" s="1">
        <v>232000</v>
      </c>
    </row>
    <row r="1005" spans="1:88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 t="str">
        <f t="shared" si="107"/>
        <v>70's</v>
      </c>
      <c r="V1005">
        <v>1976</v>
      </c>
      <c r="W1005">
        <f t="shared" si="105"/>
        <v>0</v>
      </c>
      <c r="X1005" t="str">
        <f t="shared" si="106"/>
        <v>N</v>
      </c>
      <c r="Y1005" t="str">
        <f t="shared" si="108"/>
        <v>N</v>
      </c>
      <c r="Z1005" t="str">
        <f t="shared" si="109"/>
        <v>N</v>
      </c>
      <c r="AA1005" t="str">
        <f t="shared" si="110"/>
        <v>N</v>
      </c>
      <c r="AB1005" t="s">
        <v>93</v>
      </c>
      <c r="AC1005" t="s">
        <v>94</v>
      </c>
      <c r="AD1005" t="s">
        <v>95</v>
      </c>
      <c r="AE1005" t="s">
        <v>95</v>
      </c>
      <c r="AF1005" t="s">
        <v>96</v>
      </c>
      <c r="AG1005">
        <v>164</v>
      </c>
      <c r="AH1005" t="s">
        <v>98</v>
      </c>
      <c r="AI1005" t="s">
        <v>98</v>
      </c>
      <c r="AJ1005" t="s">
        <v>118</v>
      </c>
      <c r="AK1005" t="s">
        <v>98</v>
      </c>
      <c r="AL1005" t="s">
        <v>98</v>
      </c>
      <c r="AM1005" t="s">
        <v>100</v>
      </c>
      <c r="AN1005" t="s">
        <v>102</v>
      </c>
      <c r="AO1005">
        <v>0</v>
      </c>
      <c r="AP1005" t="s">
        <v>102</v>
      </c>
      <c r="AQ1005">
        <v>0</v>
      </c>
      <c r="AR1005">
        <v>1680</v>
      </c>
      <c r="AS1005">
        <v>1680</v>
      </c>
      <c r="AT1005" t="s">
        <v>103</v>
      </c>
      <c r="AU1005" t="s">
        <v>147</v>
      </c>
      <c r="AV1005" t="s">
        <v>105</v>
      </c>
      <c r="AW1005" t="s">
        <v>106</v>
      </c>
      <c r="AX1005">
        <v>1680</v>
      </c>
      <c r="AY1005">
        <v>0</v>
      </c>
      <c r="AZ1005">
        <v>0</v>
      </c>
      <c r="BA1005">
        <v>1680</v>
      </c>
      <c r="BB1005">
        <v>0</v>
      </c>
      <c r="BC1005">
        <v>0</v>
      </c>
      <c r="BD1005">
        <v>2</v>
      </c>
      <c r="BE1005">
        <v>0</v>
      </c>
      <c r="BF1005">
        <v>4</v>
      </c>
      <c r="BG1005">
        <v>2</v>
      </c>
      <c r="BH1005" t="s">
        <v>98</v>
      </c>
      <c r="BI1005">
        <v>8</v>
      </c>
      <c r="BJ1005" t="s">
        <v>107</v>
      </c>
      <c r="BK1005">
        <v>0</v>
      </c>
      <c r="BL1005" t="s">
        <v>83</v>
      </c>
      <c r="BM1005" t="s">
        <v>127</v>
      </c>
      <c r="BN1005">
        <v>1976</v>
      </c>
      <c r="BO1005" t="s">
        <v>102</v>
      </c>
      <c r="BP1005">
        <v>2</v>
      </c>
      <c r="BQ1005">
        <v>528</v>
      </c>
      <c r="BR1005" t="s">
        <v>98</v>
      </c>
      <c r="BS1005" t="s">
        <v>98</v>
      </c>
      <c r="BT1005" t="s">
        <v>105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 t="s">
        <v>83</v>
      </c>
      <c r="CB1005" t="s">
        <v>83</v>
      </c>
      <c r="CC1005" t="s">
        <v>83</v>
      </c>
      <c r="CD1005">
        <v>0</v>
      </c>
      <c r="CE1005">
        <v>6</v>
      </c>
      <c r="CF1005">
        <v>2007</v>
      </c>
      <c r="CG1005" t="str">
        <f t="shared" si="111"/>
        <v>6/2007</v>
      </c>
      <c r="CH1005" t="s">
        <v>110</v>
      </c>
      <c r="CI1005" t="s">
        <v>111</v>
      </c>
      <c r="CJ1005" s="1">
        <v>136905</v>
      </c>
    </row>
    <row r="1006" spans="1:88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 t="str">
        <f t="shared" si="107"/>
        <v>2000's</v>
      </c>
      <c r="V1006">
        <v>2006</v>
      </c>
      <c r="W1006">
        <f t="shared" si="105"/>
        <v>1</v>
      </c>
      <c r="X1006" t="str">
        <f t="shared" si="106"/>
        <v>Y</v>
      </c>
      <c r="Y1006" t="str">
        <f t="shared" si="108"/>
        <v>Y</v>
      </c>
      <c r="Z1006" t="str">
        <f t="shared" si="109"/>
        <v>Y</v>
      </c>
      <c r="AA1006" t="str">
        <f t="shared" si="110"/>
        <v>Y</v>
      </c>
      <c r="AB1006" t="s">
        <v>93</v>
      </c>
      <c r="AC1006" t="s">
        <v>94</v>
      </c>
      <c r="AD1006" t="s">
        <v>95</v>
      </c>
      <c r="AE1006" t="s">
        <v>95</v>
      </c>
      <c r="AF1006" t="s">
        <v>96</v>
      </c>
      <c r="AG1006">
        <v>16</v>
      </c>
      <c r="AH1006" t="s">
        <v>97</v>
      </c>
      <c r="AI1006" t="s">
        <v>98</v>
      </c>
      <c r="AJ1006" t="s">
        <v>99</v>
      </c>
      <c r="AK1006" t="s">
        <v>97</v>
      </c>
      <c r="AL1006" t="s">
        <v>98</v>
      </c>
      <c r="AM1006" t="s">
        <v>100</v>
      </c>
      <c r="AN1006" t="s">
        <v>101</v>
      </c>
      <c r="AO1006">
        <v>16</v>
      </c>
      <c r="AP1006" t="s">
        <v>102</v>
      </c>
      <c r="AQ1006">
        <v>0</v>
      </c>
      <c r="AR1006">
        <v>1330</v>
      </c>
      <c r="AS1006">
        <v>1346</v>
      </c>
      <c r="AT1006" t="s">
        <v>103</v>
      </c>
      <c r="AU1006" t="s">
        <v>104</v>
      </c>
      <c r="AV1006" t="s">
        <v>105</v>
      </c>
      <c r="AW1006" t="s">
        <v>106</v>
      </c>
      <c r="AX1006">
        <v>1504</v>
      </c>
      <c r="AY1006">
        <v>0</v>
      </c>
      <c r="AZ1006">
        <v>0</v>
      </c>
      <c r="BA1006">
        <v>1504</v>
      </c>
      <c r="BB1006">
        <v>0</v>
      </c>
      <c r="BC1006">
        <v>0</v>
      </c>
      <c r="BD1006">
        <v>2</v>
      </c>
      <c r="BE1006">
        <v>0</v>
      </c>
      <c r="BF1006">
        <v>1</v>
      </c>
      <c r="BG1006">
        <v>1</v>
      </c>
      <c r="BH1006" t="s">
        <v>97</v>
      </c>
      <c r="BI1006">
        <v>7</v>
      </c>
      <c r="BJ1006" t="s">
        <v>107</v>
      </c>
      <c r="BK1006">
        <v>1</v>
      </c>
      <c r="BL1006" t="s">
        <v>97</v>
      </c>
      <c r="BM1006" t="s">
        <v>108</v>
      </c>
      <c r="BN1006">
        <v>2005</v>
      </c>
      <c r="BO1006" t="s">
        <v>157</v>
      </c>
      <c r="BP1006">
        <v>2</v>
      </c>
      <c r="BQ1006">
        <v>457</v>
      </c>
      <c r="BR1006" t="s">
        <v>98</v>
      </c>
      <c r="BS1006" t="s">
        <v>98</v>
      </c>
      <c r="BT1006" t="s">
        <v>105</v>
      </c>
      <c r="BU1006">
        <v>156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 t="s">
        <v>83</v>
      </c>
      <c r="CB1006" t="s">
        <v>83</v>
      </c>
      <c r="CC1006" t="s">
        <v>83</v>
      </c>
      <c r="CD1006">
        <v>0</v>
      </c>
      <c r="CE1006">
        <v>5</v>
      </c>
      <c r="CF1006">
        <v>2009</v>
      </c>
      <c r="CG1006" t="str">
        <f t="shared" si="111"/>
        <v>5/2009</v>
      </c>
      <c r="CH1006" t="s">
        <v>110</v>
      </c>
      <c r="CI1006" t="s">
        <v>111</v>
      </c>
      <c r="CJ1006" s="1">
        <v>181000</v>
      </c>
    </row>
    <row r="1007" spans="1:88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 t="str">
        <f t="shared" si="107"/>
        <v>70's</v>
      </c>
      <c r="V1007">
        <v>1977</v>
      </c>
      <c r="W1007">
        <f t="shared" si="105"/>
        <v>0</v>
      </c>
      <c r="X1007" t="str">
        <f t="shared" si="106"/>
        <v>N</v>
      </c>
      <c r="Y1007" t="str">
        <f t="shared" si="108"/>
        <v>N</v>
      </c>
      <c r="Z1007" t="str">
        <f t="shared" si="109"/>
        <v>N</v>
      </c>
      <c r="AA1007" t="str">
        <f t="shared" si="110"/>
        <v>N</v>
      </c>
      <c r="AB1007" t="s">
        <v>93</v>
      </c>
      <c r="AC1007" t="s">
        <v>94</v>
      </c>
      <c r="AD1007" t="s">
        <v>140</v>
      </c>
      <c r="AE1007" t="s">
        <v>140</v>
      </c>
      <c r="AF1007" t="s">
        <v>96</v>
      </c>
      <c r="AG1007">
        <v>220</v>
      </c>
      <c r="AH1007" t="s">
        <v>97</v>
      </c>
      <c r="AI1007" t="s">
        <v>98</v>
      </c>
      <c r="AJ1007" t="s">
        <v>118</v>
      </c>
      <c r="AK1007" t="s">
        <v>97</v>
      </c>
      <c r="AL1007" t="s">
        <v>97</v>
      </c>
      <c r="AM1007" t="s">
        <v>130</v>
      </c>
      <c r="AN1007" t="s">
        <v>101</v>
      </c>
      <c r="AO1007">
        <v>595</v>
      </c>
      <c r="AP1007" t="s">
        <v>102</v>
      </c>
      <c r="AQ1007">
        <v>0</v>
      </c>
      <c r="AR1007">
        <v>390</v>
      </c>
      <c r="AS1007">
        <v>985</v>
      </c>
      <c r="AT1007" t="s">
        <v>103</v>
      </c>
      <c r="AU1007" t="s">
        <v>98</v>
      </c>
      <c r="AV1007" t="s">
        <v>105</v>
      </c>
      <c r="AW1007" t="s">
        <v>106</v>
      </c>
      <c r="AX1007">
        <v>985</v>
      </c>
      <c r="AY1007">
        <v>0</v>
      </c>
      <c r="AZ1007">
        <v>0</v>
      </c>
      <c r="BA1007">
        <v>985</v>
      </c>
      <c r="BB1007">
        <v>0</v>
      </c>
      <c r="BC1007">
        <v>0</v>
      </c>
      <c r="BD1007">
        <v>2</v>
      </c>
      <c r="BE1007">
        <v>0</v>
      </c>
      <c r="BF1007">
        <v>3</v>
      </c>
      <c r="BG1007">
        <v>1</v>
      </c>
      <c r="BH1007" t="s">
        <v>98</v>
      </c>
      <c r="BI1007">
        <v>6</v>
      </c>
      <c r="BJ1007" t="s">
        <v>107</v>
      </c>
      <c r="BK1007">
        <v>0</v>
      </c>
      <c r="BL1007" t="s">
        <v>83</v>
      </c>
      <c r="BM1007" t="s">
        <v>108</v>
      </c>
      <c r="BN1007">
        <v>1977</v>
      </c>
      <c r="BO1007" t="s">
        <v>102</v>
      </c>
      <c r="BP1007">
        <v>1</v>
      </c>
      <c r="BQ1007">
        <v>328</v>
      </c>
      <c r="BR1007" t="s">
        <v>98</v>
      </c>
      <c r="BS1007" t="s">
        <v>98</v>
      </c>
      <c r="BT1007" t="s">
        <v>105</v>
      </c>
      <c r="BU1007">
        <v>210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 t="s">
        <v>83</v>
      </c>
      <c r="CB1007" t="s">
        <v>83</v>
      </c>
      <c r="CC1007" t="s">
        <v>83</v>
      </c>
      <c r="CD1007">
        <v>0</v>
      </c>
      <c r="CE1007">
        <v>11</v>
      </c>
      <c r="CF1007">
        <v>2008</v>
      </c>
      <c r="CG1007" t="str">
        <f t="shared" si="111"/>
        <v>11/2008</v>
      </c>
      <c r="CH1007" t="s">
        <v>110</v>
      </c>
      <c r="CI1007" t="s">
        <v>111</v>
      </c>
      <c r="CJ1007" s="1">
        <v>149900</v>
      </c>
    </row>
    <row r="1008" spans="1:88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 t="str">
        <f t="shared" si="107"/>
        <v>70's</v>
      </c>
      <c r="V1008">
        <v>1970</v>
      </c>
      <c r="W1008">
        <f t="shared" si="105"/>
        <v>0</v>
      </c>
      <c r="X1008" t="str">
        <f t="shared" si="106"/>
        <v>N</v>
      </c>
      <c r="Y1008" t="str">
        <f t="shared" si="108"/>
        <v>N</v>
      </c>
      <c r="Z1008" t="str">
        <f t="shared" si="109"/>
        <v>N</v>
      </c>
      <c r="AA1008" t="str">
        <f t="shared" si="110"/>
        <v>N</v>
      </c>
      <c r="AB1008" t="s">
        <v>93</v>
      </c>
      <c r="AC1008" t="s">
        <v>94</v>
      </c>
      <c r="AD1008" t="s">
        <v>161</v>
      </c>
      <c r="AE1008" t="s">
        <v>161</v>
      </c>
      <c r="AF1008" t="s">
        <v>117</v>
      </c>
      <c r="AG1008">
        <v>0</v>
      </c>
      <c r="AH1008" t="s">
        <v>98</v>
      </c>
      <c r="AI1008" t="s">
        <v>98</v>
      </c>
      <c r="AJ1008" t="s">
        <v>118</v>
      </c>
      <c r="AK1008" t="s">
        <v>97</v>
      </c>
      <c r="AL1008" t="s">
        <v>98</v>
      </c>
      <c r="AM1008" t="s">
        <v>100</v>
      </c>
      <c r="AN1008" t="s">
        <v>172</v>
      </c>
      <c r="AO1008">
        <v>1237</v>
      </c>
      <c r="AP1008" t="s">
        <v>102</v>
      </c>
      <c r="AQ1008">
        <v>0</v>
      </c>
      <c r="AR1008">
        <v>420</v>
      </c>
      <c r="AS1008">
        <v>1657</v>
      </c>
      <c r="AT1008" t="s">
        <v>103</v>
      </c>
      <c r="AU1008" t="s">
        <v>97</v>
      </c>
      <c r="AV1008" t="s">
        <v>105</v>
      </c>
      <c r="AW1008" t="s">
        <v>106</v>
      </c>
      <c r="AX1008">
        <v>1657</v>
      </c>
      <c r="AY1008">
        <v>0</v>
      </c>
      <c r="AZ1008">
        <v>0</v>
      </c>
      <c r="BA1008">
        <v>1657</v>
      </c>
      <c r="BB1008">
        <v>0</v>
      </c>
      <c r="BC1008">
        <v>1</v>
      </c>
      <c r="BD1008">
        <v>2</v>
      </c>
      <c r="BE1008">
        <v>0</v>
      </c>
      <c r="BF1008">
        <v>3</v>
      </c>
      <c r="BG1008">
        <v>1</v>
      </c>
      <c r="BH1008" t="s">
        <v>98</v>
      </c>
      <c r="BI1008">
        <v>7</v>
      </c>
      <c r="BJ1008" t="s">
        <v>107</v>
      </c>
      <c r="BK1008">
        <v>1</v>
      </c>
      <c r="BL1008" t="s">
        <v>98</v>
      </c>
      <c r="BM1008" t="s">
        <v>108</v>
      </c>
      <c r="BN1008">
        <v>1970</v>
      </c>
      <c r="BO1008" t="s">
        <v>102</v>
      </c>
      <c r="BP1008">
        <v>2</v>
      </c>
      <c r="BQ1008">
        <v>484</v>
      </c>
      <c r="BR1008" t="s">
        <v>98</v>
      </c>
      <c r="BS1008" t="s">
        <v>98</v>
      </c>
      <c r="BT1008" t="s">
        <v>105</v>
      </c>
      <c r="BU1008">
        <v>0</v>
      </c>
      <c r="BV1008">
        <v>0</v>
      </c>
      <c r="BW1008">
        <v>0</v>
      </c>
      <c r="BX1008">
        <v>0</v>
      </c>
      <c r="BY1008">
        <v>147</v>
      </c>
      <c r="BZ1008">
        <v>0</v>
      </c>
      <c r="CA1008" t="s">
        <v>83</v>
      </c>
      <c r="CB1008" t="s">
        <v>83</v>
      </c>
      <c r="CC1008" t="s">
        <v>83</v>
      </c>
      <c r="CD1008">
        <v>0</v>
      </c>
      <c r="CE1008">
        <v>3</v>
      </c>
      <c r="CF1008">
        <v>2007</v>
      </c>
      <c r="CG1008" t="str">
        <f t="shared" si="111"/>
        <v>3/2007</v>
      </c>
      <c r="CH1008" t="s">
        <v>110</v>
      </c>
      <c r="CI1008" t="s">
        <v>111</v>
      </c>
      <c r="CJ1008" s="1">
        <v>163500</v>
      </c>
    </row>
    <row r="1009" spans="1:88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 t="str">
        <f t="shared" si="107"/>
        <v>70's</v>
      </c>
      <c r="V1009">
        <v>1970</v>
      </c>
      <c r="W1009">
        <f t="shared" si="105"/>
        <v>0</v>
      </c>
      <c r="X1009" t="str">
        <f t="shared" si="106"/>
        <v>N</v>
      </c>
      <c r="Y1009" t="str">
        <f t="shared" si="108"/>
        <v>N</v>
      </c>
      <c r="Z1009" t="str">
        <f t="shared" si="109"/>
        <v>N</v>
      </c>
      <c r="AA1009" t="str">
        <f t="shared" si="110"/>
        <v>N</v>
      </c>
      <c r="AB1009" t="s">
        <v>93</v>
      </c>
      <c r="AC1009" t="s">
        <v>94</v>
      </c>
      <c r="AD1009" t="s">
        <v>180</v>
      </c>
      <c r="AE1009" t="s">
        <v>181</v>
      </c>
      <c r="AF1009" t="s">
        <v>117</v>
      </c>
      <c r="AG1009">
        <v>0</v>
      </c>
      <c r="AH1009" t="s">
        <v>98</v>
      </c>
      <c r="AI1009" t="s">
        <v>98</v>
      </c>
      <c r="AJ1009" t="s">
        <v>118</v>
      </c>
      <c r="AK1009" t="s">
        <v>98</v>
      </c>
      <c r="AL1009" t="s">
        <v>98</v>
      </c>
      <c r="AM1009" t="s">
        <v>100</v>
      </c>
      <c r="AN1009" t="s">
        <v>141</v>
      </c>
      <c r="AO1009">
        <v>273</v>
      </c>
      <c r="AP1009" t="s">
        <v>172</v>
      </c>
      <c r="AQ1009">
        <v>273</v>
      </c>
      <c r="AR1009">
        <v>0</v>
      </c>
      <c r="AS1009">
        <v>546</v>
      </c>
      <c r="AT1009" t="s">
        <v>103</v>
      </c>
      <c r="AU1009" t="s">
        <v>98</v>
      </c>
      <c r="AV1009" t="s">
        <v>105</v>
      </c>
      <c r="AW1009" t="s">
        <v>106</v>
      </c>
      <c r="AX1009">
        <v>546</v>
      </c>
      <c r="AY1009">
        <v>546</v>
      </c>
      <c r="AZ1009">
        <v>0</v>
      </c>
      <c r="BA1009">
        <v>1092</v>
      </c>
      <c r="BB1009">
        <v>0</v>
      </c>
      <c r="BC1009">
        <v>0</v>
      </c>
      <c r="BD1009">
        <v>1</v>
      </c>
      <c r="BE1009">
        <v>1</v>
      </c>
      <c r="BF1009">
        <v>3</v>
      </c>
      <c r="BG1009">
        <v>1</v>
      </c>
      <c r="BH1009" t="s">
        <v>98</v>
      </c>
      <c r="BI1009">
        <v>6</v>
      </c>
      <c r="BJ1009" t="s">
        <v>107</v>
      </c>
      <c r="BK1009">
        <v>0</v>
      </c>
      <c r="BL1009" t="s">
        <v>83</v>
      </c>
      <c r="BM1009" t="s">
        <v>108</v>
      </c>
      <c r="BN1009">
        <v>1970</v>
      </c>
      <c r="BO1009" t="s">
        <v>109</v>
      </c>
      <c r="BP1009">
        <v>1</v>
      </c>
      <c r="BQ1009">
        <v>286</v>
      </c>
      <c r="BR1009" t="s">
        <v>98</v>
      </c>
      <c r="BS1009" t="s">
        <v>98</v>
      </c>
      <c r="BT1009" t="s">
        <v>105</v>
      </c>
      <c r="BU1009">
        <v>238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 t="s">
        <v>83</v>
      </c>
      <c r="CB1009" t="s">
        <v>83</v>
      </c>
      <c r="CC1009" t="s">
        <v>83</v>
      </c>
      <c r="CD1009">
        <v>0</v>
      </c>
      <c r="CE1009">
        <v>8</v>
      </c>
      <c r="CF1009">
        <v>2009</v>
      </c>
      <c r="CG1009" t="str">
        <f t="shared" si="111"/>
        <v>8/2009</v>
      </c>
      <c r="CH1009" t="s">
        <v>110</v>
      </c>
      <c r="CI1009" t="s">
        <v>111</v>
      </c>
      <c r="CJ1009" s="1">
        <v>88000</v>
      </c>
    </row>
    <row r="1010" spans="1:88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 t="str">
        <f t="shared" si="107"/>
        <v>2000's</v>
      </c>
      <c r="V1010">
        <v>2005</v>
      </c>
      <c r="W1010">
        <f t="shared" si="105"/>
        <v>1</v>
      </c>
      <c r="X1010" t="str">
        <f t="shared" si="106"/>
        <v>Y</v>
      </c>
      <c r="Y1010" t="str">
        <f t="shared" si="108"/>
        <v>Y</v>
      </c>
      <c r="Z1010" t="str">
        <f t="shared" si="109"/>
        <v>Y</v>
      </c>
      <c r="AA1010" t="str">
        <f t="shared" si="110"/>
        <v>Y</v>
      </c>
      <c r="AB1010" t="s">
        <v>152</v>
      </c>
      <c r="AC1010" t="s">
        <v>94</v>
      </c>
      <c r="AD1010" t="s">
        <v>95</v>
      </c>
      <c r="AE1010" t="s">
        <v>95</v>
      </c>
      <c r="AF1010" t="s">
        <v>137</v>
      </c>
      <c r="AG1010">
        <v>108</v>
      </c>
      <c r="AH1010" t="s">
        <v>97</v>
      </c>
      <c r="AI1010" t="s">
        <v>98</v>
      </c>
      <c r="AJ1010" t="s">
        <v>99</v>
      </c>
      <c r="AK1010" t="s">
        <v>104</v>
      </c>
      <c r="AL1010" t="s">
        <v>98</v>
      </c>
      <c r="AM1010" t="s">
        <v>121</v>
      </c>
      <c r="AN1010" t="s">
        <v>102</v>
      </c>
      <c r="AO1010">
        <v>0</v>
      </c>
      <c r="AP1010" t="s">
        <v>102</v>
      </c>
      <c r="AQ1010">
        <v>0</v>
      </c>
      <c r="AR1010">
        <v>1710</v>
      </c>
      <c r="AS1010">
        <v>1710</v>
      </c>
      <c r="AT1010" t="s">
        <v>103</v>
      </c>
      <c r="AU1010" t="s">
        <v>104</v>
      </c>
      <c r="AV1010" t="s">
        <v>105</v>
      </c>
      <c r="AW1010" t="s">
        <v>106</v>
      </c>
      <c r="AX1010">
        <v>1710</v>
      </c>
      <c r="AY1010">
        <v>0</v>
      </c>
      <c r="AZ1010">
        <v>0</v>
      </c>
      <c r="BA1010">
        <v>1710</v>
      </c>
      <c r="BB1010">
        <v>0</v>
      </c>
      <c r="BC1010">
        <v>0</v>
      </c>
      <c r="BD1010">
        <v>2</v>
      </c>
      <c r="BE1010">
        <v>0</v>
      </c>
      <c r="BF1010">
        <v>3</v>
      </c>
      <c r="BG1010">
        <v>1</v>
      </c>
      <c r="BH1010" t="s">
        <v>97</v>
      </c>
      <c r="BI1010">
        <v>7</v>
      </c>
      <c r="BJ1010" t="s">
        <v>107</v>
      </c>
      <c r="BK1010">
        <v>1</v>
      </c>
      <c r="BL1010" t="s">
        <v>97</v>
      </c>
      <c r="BM1010" t="s">
        <v>108</v>
      </c>
      <c r="BN1010">
        <v>2004</v>
      </c>
      <c r="BO1010" t="s">
        <v>157</v>
      </c>
      <c r="BP1010">
        <v>2</v>
      </c>
      <c r="BQ1010">
        <v>550</v>
      </c>
      <c r="BR1010" t="s">
        <v>98</v>
      </c>
      <c r="BS1010" t="s">
        <v>98</v>
      </c>
      <c r="BT1010" t="s">
        <v>105</v>
      </c>
      <c r="BU1010">
        <v>100</v>
      </c>
      <c r="BV1010">
        <v>48</v>
      </c>
      <c r="BW1010">
        <v>0</v>
      </c>
      <c r="BX1010">
        <v>0</v>
      </c>
      <c r="BY1010">
        <v>180</v>
      </c>
      <c r="BZ1010">
        <v>0</v>
      </c>
      <c r="CA1010" t="s">
        <v>83</v>
      </c>
      <c r="CB1010" t="s">
        <v>83</v>
      </c>
      <c r="CC1010" t="s">
        <v>83</v>
      </c>
      <c r="CD1010">
        <v>0</v>
      </c>
      <c r="CE1010">
        <v>4</v>
      </c>
      <c r="CF1010">
        <v>2009</v>
      </c>
      <c r="CG1010" t="str">
        <f t="shared" si="111"/>
        <v>4/2009</v>
      </c>
      <c r="CH1010" t="s">
        <v>110</v>
      </c>
      <c r="CI1010" t="s">
        <v>111</v>
      </c>
      <c r="CJ1010" s="1">
        <v>240000</v>
      </c>
    </row>
    <row r="1011" spans="1:88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 t="str">
        <f t="shared" si="107"/>
        <v>20's</v>
      </c>
      <c r="V1011">
        <v>1950</v>
      </c>
      <c r="W1011">
        <f t="shared" si="105"/>
        <v>24</v>
      </c>
      <c r="X1011" t="str">
        <f t="shared" si="106"/>
        <v>Y</v>
      </c>
      <c r="Y1011" t="str">
        <f t="shared" si="108"/>
        <v>N</v>
      </c>
      <c r="Z1011" t="str">
        <f t="shared" si="109"/>
        <v>N</v>
      </c>
      <c r="AA1011" t="str">
        <f t="shared" si="110"/>
        <v>N</v>
      </c>
      <c r="AB1011" t="s">
        <v>93</v>
      </c>
      <c r="AC1011" t="s">
        <v>94</v>
      </c>
      <c r="AD1011" t="s">
        <v>124</v>
      </c>
      <c r="AE1011" t="s">
        <v>124</v>
      </c>
      <c r="AF1011" t="s">
        <v>117</v>
      </c>
      <c r="AG1011">
        <v>0</v>
      </c>
      <c r="AH1011" t="s">
        <v>98</v>
      </c>
      <c r="AI1011" t="s">
        <v>147</v>
      </c>
      <c r="AJ1011" t="s">
        <v>126</v>
      </c>
      <c r="AK1011" t="s">
        <v>98</v>
      </c>
      <c r="AL1011" t="s">
        <v>98</v>
      </c>
      <c r="AM1011" t="s">
        <v>100</v>
      </c>
      <c r="AN1011" t="s">
        <v>102</v>
      </c>
      <c r="AO1011">
        <v>0</v>
      </c>
      <c r="AP1011" t="s">
        <v>102</v>
      </c>
      <c r="AQ1011">
        <v>0</v>
      </c>
      <c r="AR1011">
        <v>1008</v>
      </c>
      <c r="AS1011">
        <v>1008</v>
      </c>
      <c r="AT1011" t="s">
        <v>103</v>
      </c>
      <c r="AU1011" t="s">
        <v>104</v>
      </c>
      <c r="AV1011" t="s">
        <v>105</v>
      </c>
      <c r="AW1011" t="s">
        <v>106</v>
      </c>
      <c r="AX1011">
        <v>1008</v>
      </c>
      <c r="AY1011">
        <v>0</v>
      </c>
      <c r="AZ1011">
        <v>514</v>
      </c>
      <c r="BA1011">
        <v>1522</v>
      </c>
      <c r="BB1011">
        <v>0</v>
      </c>
      <c r="BC1011">
        <v>0</v>
      </c>
      <c r="BD1011">
        <v>2</v>
      </c>
      <c r="BE1011">
        <v>0</v>
      </c>
      <c r="BF1011">
        <v>4</v>
      </c>
      <c r="BG1011">
        <v>1</v>
      </c>
      <c r="BH1011" t="s">
        <v>98</v>
      </c>
      <c r="BI1011">
        <v>7</v>
      </c>
      <c r="BJ1011" t="s">
        <v>107</v>
      </c>
      <c r="BK1011">
        <v>0</v>
      </c>
      <c r="BL1011" t="s">
        <v>83</v>
      </c>
      <c r="BM1011" t="s">
        <v>83</v>
      </c>
      <c r="BN1011" t="s">
        <v>83</v>
      </c>
      <c r="BO1011" t="s">
        <v>83</v>
      </c>
      <c r="BP1011">
        <v>0</v>
      </c>
      <c r="BQ1011">
        <v>0</v>
      </c>
      <c r="BR1011" t="s">
        <v>83</v>
      </c>
      <c r="BS1011" t="s">
        <v>83</v>
      </c>
      <c r="BT1011" t="s">
        <v>190</v>
      </c>
      <c r="BU1011">
        <v>0</v>
      </c>
      <c r="BV1011">
        <v>0</v>
      </c>
      <c r="BW1011">
        <v>138</v>
      </c>
      <c r="BX1011">
        <v>0</v>
      </c>
      <c r="BY1011">
        <v>0</v>
      </c>
      <c r="BZ1011">
        <v>0</v>
      </c>
      <c r="CA1011" t="s">
        <v>83</v>
      </c>
      <c r="CB1011" t="s">
        <v>83</v>
      </c>
      <c r="CC1011" t="s">
        <v>83</v>
      </c>
      <c r="CD1011">
        <v>0</v>
      </c>
      <c r="CE1011">
        <v>6</v>
      </c>
      <c r="CF1011">
        <v>2006</v>
      </c>
      <c r="CG1011" t="str">
        <f t="shared" si="111"/>
        <v>6/2006</v>
      </c>
      <c r="CH1011" t="s">
        <v>110</v>
      </c>
      <c r="CI1011" t="s">
        <v>111</v>
      </c>
      <c r="CJ1011" s="1">
        <v>102000</v>
      </c>
    </row>
    <row r="1012" spans="1:88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 t="str">
        <f t="shared" si="107"/>
        <v>40's</v>
      </c>
      <c r="V1012">
        <v>1950</v>
      </c>
      <c r="W1012">
        <f t="shared" si="105"/>
        <v>2</v>
      </c>
      <c r="X1012" t="str">
        <f t="shared" si="106"/>
        <v>Y</v>
      </c>
      <c r="Y1012" t="str">
        <f t="shared" si="108"/>
        <v>N</v>
      </c>
      <c r="Z1012" t="str">
        <f t="shared" si="109"/>
        <v>N</v>
      </c>
      <c r="AA1012" t="str">
        <f t="shared" si="110"/>
        <v>N</v>
      </c>
      <c r="AB1012" t="s">
        <v>93</v>
      </c>
      <c r="AC1012" t="s">
        <v>94</v>
      </c>
      <c r="AD1012" t="s">
        <v>124</v>
      </c>
      <c r="AE1012" t="s">
        <v>124</v>
      </c>
      <c r="AF1012" t="s">
        <v>117</v>
      </c>
      <c r="AG1012">
        <v>0</v>
      </c>
      <c r="AH1012" t="s">
        <v>98</v>
      </c>
      <c r="AI1012" t="s">
        <v>98</v>
      </c>
      <c r="AJ1012" t="s">
        <v>118</v>
      </c>
      <c r="AK1012" t="s">
        <v>98</v>
      </c>
      <c r="AL1012" t="s">
        <v>98</v>
      </c>
      <c r="AM1012" t="s">
        <v>100</v>
      </c>
      <c r="AN1012" t="s">
        <v>102</v>
      </c>
      <c r="AO1012">
        <v>0</v>
      </c>
      <c r="AP1012" t="s">
        <v>102</v>
      </c>
      <c r="AQ1012">
        <v>0</v>
      </c>
      <c r="AR1012">
        <v>720</v>
      </c>
      <c r="AS1012">
        <v>720</v>
      </c>
      <c r="AT1012" t="s">
        <v>103</v>
      </c>
      <c r="AU1012" t="s">
        <v>98</v>
      </c>
      <c r="AV1012" t="s">
        <v>105</v>
      </c>
      <c r="AW1012" t="s">
        <v>106</v>
      </c>
      <c r="AX1012">
        <v>720</v>
      </c>
      <c r="AY1012">
        <v>551</v>
      </c>
      <c r="AZ1012">
        <v>0</v>
      </c>
      <c r="BA1012">
        <v>1271</v>
      </c>
      <c r="BB1012">
        <v>0</v>
      </c>
      <c r="BC1012">
        <v>0</v>
      </c>
      <c r="BD1012">
        <v>2</v>
      </c>
      <c r="BE1012">
        <v>0</v>
      </c>
      <c r="BF1012">
        <v>4</v>
      </c>
      <c r="BG1012">
        <v>1</v>
      </c>
      <c r="BH1012" t="s">
        <v>98</v>
      </c>
      <c r="BI1012">
        <v>7</v>
      </c>
      <c r="BJ1012" t="s">
        <v>107</v>
      </c>
      <c r="BK1012">
        <v>1</v>
      </c>
      <c r="BL1012" t="s">
        <v>97</v>
      </c>
      <c r="BM1012" t="s">
        <v>108</v>
      </c>
      <c r="BN1012">
        <v>1948</v>
      </c>
      <c r="BO1012" t="s">
        <v>102</v>
      </c>
      <c r="BP1012">
        <v>1</v>
      </c>
      <c r="BQ1012">
        <v>312</v>
      </c>
      <c r="BR1012" t="s">
        <v>98</v>
      </c>
      <c r="BS1012" t="s">
        <v>98</v>
      </c>
      <c r="BT1012" t="s">
        <v>105</v>
      </c>
      <c r="BU1012">
        <v>0</v>
      </c>
      <c r="BV1012">
        <v>0</v>
      </c>
      <c r="BW1012">
        <v>108</v>
      </c>
      <c r="BX1012">
        <v>0</v>
      </c>
      <c r="BY1012">
        <v>0</v>
      </c>
      <c r="BZ1012">
        <v>0</v>
      </c>
      <c r="CA1012" t="s">
        <v>83</v>
      </c>
      <c r="CB1012" t="s">
        <v>83</v>
      </c>
      <c r="CC1012" t="s">
        <v>83</v>
      </c>
      <c r="CD1012">
        <v>0</v>
      </c>
      <c r="CE1012">
        <v>8</v>
      </c>
      <c r="CF1012">
        <v>2008</v>
      </c>
      <c r="CG1012" t="str">
        <f t="shared" si="111"/>
        <v>8/2008</v>
      </c>
      <c r="CH1012" t="s">
        <v>110</v>
      </c>
      <c r="CI1012" t="s">
        <v>111</v>
      </c>
      <c r="CJ1012" s="1">
        <v>135000</v>
      </c>
    </row>
    <row r="1013" spans="1:88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 t="str">
        <f t="shared" si="107"/>
        <v>60's</v>
      </c>
      <c r="V1013">
        <v>1965</v>
      </c>
      <c r="W1013">
        <f t="shared" si="105"/>
        <v>0</v>
      </c>
      <c r="X1013" t="str">
        <f t="shared" si="106"/>
        <v>N</v>
      </c>
      <c r="Y1013" t="str">
        <f t="shared" si="108"/>
        <v>N</v>
      </c>
      <c r="Z1013" t="str">
        <f t="shared" si="109"/>
        <v>N</v>
      </c>
      <c r="AA1013" t="str">
        <f t="shared" si="110"/>
        <v>N</v>
      </c>
      <c r="AB1013" t="s">
        <v>152</v>
      </c>
      <c r="AC1013" t="s">
        <v>94</v>
      </c>
      <c r="AD1013" t="s">
        <v>236</v>
      </c>
      <c r="AE1013" t="s">
        <v>236</v>
      </c>
      <c r="AF1013" t="s">
        <v>117</v>
      </c>
      <c r="AG1013">
        <v>0</v>
      </c>
      <c r="AH1013" t="s">
        <v>98</v>
      </c>
      <c r="AI1013" t="s">
        <v>98</v>
      </c>
      <c r="AJ1013" t="s">
        <v>118</v>
      </c>
      <c r="AK1013" t="s">
        <v>83</v>
      </c>
      <c r="AL1013" t="s">
        <v>83</v>
      </c>
      <c r="AM1013" t="s">
        <v>83</v>
      </c>
      <c r="AN1013" t="s">
        <v>83</v>
      </c>
      <c r="AO1013">
        <v>0</v>
      </c>
      <c r="AP1013" t="s">
        <v>83</v>
      </c>
      <c r="AQ1013">
        <v>0</v>
      </c>
      <c r="AR1013">
        <v>0</v>
      </c>
      <c r="AS1013">
        <v>0</v>
      </c>
      <c r="AT1013" t="s">
        <v>103</v>
      </c>
      <c r="AU1013" t="s">
        <v>98</v>
      </c>
      <c r="AV1013" t="s">
        <v>177</v>
      </c>
      <c r="AW1013" t="s">
        <v>106</v>
      </c>
      <c r="AX1013">
        <v>1664</v>
      </c>
      <c r="AY1013">
        <v>0</v>
      </c>
      <c r="AZ1013">
        <v>0</v>
      </c>
      <c r="BA1013">
        <v>1664</v>
      </c>
      <c r="BB1013">
        <v>0</v>
      </c>
      <c r="BC1013">
        <v>0</v>
      </c>
      <c r="BD1013">
        <v>2</v>
      </c>
      <c r="BE1013">
        <v>0</v>
      </c>
      <c r="BF1013">
        <v>4</v>
      </c>
      <c r="BG1013">
        <v>2</v>
      </c>
      <c r="BH1013" t="s">
        <v>98</v>
      </c>
      <c r="BI1013">
        <v>8</v>
      </c>
      <c r="BJ1013" t="s">
        <v>107</v>
      </c>
      <c r="BK1013">
        <v>0</v>
      </c>
      <c r="BL1013" t="s">
        <v>83</v>
      </c>
      <c r="BM1013" t="s">
        <v>83</v>
      </c>
      <c r="BN1013" t="s">
        <v>83</v>
      </c>
      <c r="BO1013" t="s">
        <v>83</v>
      </c>
      <c r="BP1013">
        <v>0</v>
      </c>
      <c r="BQ1013">
        <v>0</v>
      </c>
      <c r="BR1013" t="s">
        <v>83</v>
      </c>
      <c r="BS1013" t="s">
        <v>83</v>
      </c>
      <c r="BT1013" t="s">
        <v>105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 t="s">
        <v>83</v>
      </c>
      <c r="CB1013" t="s">
        <v>83</v>
      </c>
      <c r="CC1013" t="s">
        <v>83</v>
      </c>
      <c r="CD1013">
        <v>0</v>
      </c>
      <c r="CE1013">
        <v>5</v>
      </c>
      <c r="CF1013">
        <v>2010</v>
      </c>
      <c r="CG1013" t="str">
        <f t="shared" si="111"/>
        <v>5/2010</v>
      </c>
      <c r="CH1013" t="s">
        <v>110</v>
      </c>
      <c r="CI1013" t="s">
        <v>111</v>
      </c>
      <c r="CJ1013" s="1">
        <v>100000</v>
      </c>
    </row>
    <row r="1014" spans="1:88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 t="str">
        <f t="shared" si="107"/>
        <v>20's</v>
      </c>
      <c r="V1014">
        <v>1996</v>
      </c>
      <c r="W1014">
        <f t="shared" si="105"/>
        <v>73</v>
      </c>
      <c r="X1014" t="str">
        <f t="shared" si="106"/>
        <v>Y</v>
      </c>
      <c r="Y1014" t="str">
        <f t="shared" si="108"/>
        <v>N</v>
      </c>
      <c r="Z1014" t="str">
        <f t="shared" si="109"/>
        <v>N</v>
      </c>
      <c r="AA1014" t="str">
        <f t="shared" si="110"/>
        <v>Y</v>
      </c>
      <c r="AB1014" t="s">
        <v>152</v>
      </c>
      <c r="AC1014" t="s">
        <v>94</v>
      </c>
      <c r="AD1014" t="s">
        <v>124</v>
      </c>
      <c r="AE1014" t="s">
        <v>124</v>
      </c>
      <c r="AF1014" t="s">
        <v>117</v>
      </c>
      <c r="AG1014">
        <v>0</v>
      </c>
      <c r="AH1014" t="s">
        <v>98</v>
      </c>
      <c r="AI1014" t="s">
        <v>97</v>
      </c>
      <c r="AJ1014" t="s">
        <v>99</v>
      </c>
      <c r="AK1014" t="s">
        <v>98</v>
      </c>
      <c r="AL1014" t="s">
        <v>147</v>
      </c>
      <c r="AM1014" t="s">
        <v>100</v>
      </c>
      <c r="AN1014" t="s">
        <v>102</v>
      </c>
      <c r="AO1014">
        <v>0</v>
      </c>
      <c r="AP1014" t="s">
        <v>102</v>
      </c>
      <c r="AQ1014">
        <v>0</v>
      </c>
      <c r="AR1014">
        <v>602</v>
      </c>
      <c r="AS1014">
        <v>602</v>
      </c>
      <c r="AT1014" t="s">
        <v>103</v>
      </c>
      <c r="AU1014" t="s">
        <v>98</v>
      </c>
      <c r="AV1014" t="s">
        <v>105</v>
      </c>
      <c r="AW1014" t="s">
        <v>106</v>
      </c>
      <c r="AX1014">
        <v>900</v>
      </c>
      <c r="AY1014">
        <v>602</v>
      </c>
      <c r="AZ1014">
        <v>0</v>
      </c>
      <c r="BA1014">
        <v>1502</v>
      </c>
      <c r="BB1014">
        <v>0</v>
      </c>
      <c r="BC1014">
        <v>0</v>
      </c>
      <c r="BD1014">
        <v>1</v>
      </c>
      <c r="BE1014">
        <v>1</v>
      </c>
      <c r="BF1014">
        <v>3</v>
      </c>
      <c r="BG1014">
        <v>1</v>
      </c>
      <c r="BH1014" t="s">
        <v>97</v>
      </c>
      <c r="BI1014">
        <v>7</v>
      </c>
      <c r="BJ1014" t="s">
        <v>107</v>
      </c>
      <c r="BK1014">
        <v>2</v>
      </c>
      <c r="BL1014" t="s">
        <v>98</v>
      </c>
      <c r="BM1014" t="s">
        <v>127</v>
      </c>
      <c r="BN1014">
        <v>1923</v>
      </c>
      <c r="BO1014" t="s">
        <v>102</v>
      </c>
      <c r="BP1014">
        <v>1</v>
      </c>
      <c r="BQ1014">
        <v>180</v>
      </c>
      <c r="BR1014" t="s">
        <v>98</v>
      </c>
      <c r="BS1014" t="s">
        <v>98</v>
      </c>
      <c r="BT1014" t="s">
        <v>105</v>
      </c>
      <c r="BU1014">
        <v>96</v>
      </c>
      <c r="BV1014">
        <v>0</v>
      </c>
      <c r="BW1014">
        <v>112</v>
      </c>
      <c r="BX1014">
        <v>0</v>
      </c>
      <c r="BY1014">
        <v>53</v>
      </c>
      <c r="BZ1014">
        <v>0</v>
      </c>
      <c r="CA1014" t="s">
        <v>83</v>
      </c>
      <c r="CB1014" t="s">
        <v>83</v>
      </c>
      <c r="CC1014" t="s">
        <v>83</v>
      </c>
      <c r="CD1014">
        <v>0</v>
      </c>
      <c r="CE1014">
        <v>8</v>
      </c>
      <c r="CF1014">
        <v>2007</v>
      </c>
      <c r="CG1014" t="str">
        <f t="shared" si="111"/>
        <v>8/2007</v>
      </c>
      <c r="CH1014" t="s">
        <v>110</v>
      </c>
      <c r="CI1014" t="s">
        <v>111</v>
      </c>
      <c r="CJ1014" s="1">
        <v>165000</v>
      </c>
    </row>
    <row r="1015" spans="1:88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 t="str">
        <f t="shared" si="107"/>
        <v>1900's</v>
      </c>
      <c r="V1015">
        <v>2006</v>
      </c>
      <c r="W1015">
        <f t="shared" si="105"/>
        <v>96</v>
      </c>
      <c r="X1015" t="str">
        <f t="shared" si="106"/>
        <v>Y</v>
      </c>
      <c r="Y1015" t="str">
        <f t="shared" si="108"/>
        <v>Y</v>
      </c>
      <c r="Z1015" t="str">
        <f t="shared" si="109"/>
        <v>Y</v>
      </c>
      <c r="AA1015" t="str">
        <f t="shared" si="110"/>
        <v>Y</v>
      </c>
      <c r="AB1015" t="s">
        <v>152</v>
      </c>
      <c r="AC1015" t="s">
        <v>94</v>
      </c>
      <c r="AD1015" t="s">
        <v>116</v>
      </c>
      <c r="AE1015" t="s">
        <v>203</v>
      </c>
      <c r="AF1015" t="s">
        <v>117</v>
      </c>
      <c r="AG1015">
        <v>0</v>
      </c>
      <c r="AH1015" t="s">
        <v>98</v>
      </c>
      <c r="AI1015" t="s">
        <v>98</v>
      </c>
      <c r="AJ1015" t="s">
        <v>126</v>
      </c>
      <c r="AK1015" t="s">
        <v>98</v>
      </c>
      <c r="AL1015" t="s">
        <v>98</v>
      </c>
      <c r="AM1015" t="s">
        <v>100</v>
      </c>
      <c r="AN1015" t="s">
        <v>119</v>
      </c>
      <c r="AO1015">
        <v>247</v>
      </c>
      <c r="AP1015" t="s">
        <v>153</v>
      </c>
      <c r="AQ1015">
        <v>465</v>
      </c>
      <c r="AR1015">
        <v>310</v>
      </c>
      <c r="AS1015">
        <v>1022</v>
      </c>
      <c r="AT1015" t="s">
        <v>206</v>
      </c>
      <c r="AU1015" t="s">
        <v>98</v>
      </c>
      <c r="AV1015" t="s">
        <v>177</v>
      </c>
      <c r="AW1015" t="s">
        <v>106</v>
      </c>
      <c r="AX1015">
        <v>1022</v>
      </c>
      <c r="AY1015">
        <v>0</v>
      </c>
      <c r="AZ1015">
        <v>0</v>
      </c>
      <c r="BA1015">
        <v>1022</v>
      </c>
      <c r="BB1015">
        <v>1</v>
      </c>
      <c r="BC1015">
        <v>0</v>
      </c>
      <c r="BD1015">
        <v>1</v>
      </c>
      <c r="BE1015">
        <v>0</v>
      </c>
      <c r="BF1015">
        <v>2</v>
      </c>
      <c r="BG1015">
        <v>1</v>
      </c>
      <c r="BH1015" t="s">
        <v>98</v>
      </c>
      <c r="BI1015">
        <v>4</v>
      </c>
      <c r="BJ1015" t="s">
        <v>244</v>
      </c>
      <c r="BK1015">
        <v>0</v>
      </c>
      <c r="BL1015" t="s">
        <v>83</v>
      </c>
      <c r="BM1015" t="s">
        <v>127</v>
      </c>
      <c r="BN1015">
        <v>1956</v>
      </c>
      <c r="BO1015" t="s">
        <v>102</v>
      </c>
      <c r="BP1015">
        <v>1</v>
      </c>
      <c r="BQ1015">
        <v>280</v>
      </c>
      <c r="BR1015" t="s">
        <v>98</v>
      </c>
      <c r="BS1015" t="s">
        <v>98</v>
      </c>
      <c r="BT1015" t="s">
        <v>105</v>
      </c>
      <c r="BU1015">
        <v>0</v>
      </c>
      <c r="BV1015">
        <v>30</v>
      </c>
      <c r="BW1015">
        <v>226</v>
      </c>
      <c r="BX1015">
        <v>0</v>
      </c>
      <c r="BY1015">
        <v>0</v>
      </c>
      <c r="BZ1015">
        <v>0</v>
      </c>
      <c r="CA1015" t="s">
        <v>83</v>
      </c>
      <c r="CB1015" t="s">
        <v>83</v>
      </c>
      <c r="CC1015" t="s">
        <v>83</v>
      </c>
      <c r="CD1015">
        <v>0</v>
      </c>
      <c r="CE1015">
        <v>6</v>
      </c>
      <c r="CF1015">
        <v>2009</v>
      </c>
      <c r="CG1015" t="str">
        <f t="shared" si="111"/>
        <v>6/2009</v>
      </c>
      <c r="CH1015" t="s">
        <v>110</v>
      </c>
      <c r="CI1015" t="s">
        <v>111</v>
      </c>
      <c r="CJ1015" s="1">
        <v>85000</v>
      </c>
    </row>
    <row r="1016" spans="1:88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 t="str">
        <f t="shared" si="107"/>
        <v>40's</v>
      </c>
      <c r="V1016">
        <v>1950</v>
      </c>
      <c r="W1016">
        <f t="shared" si="105"/>
        <v>2</v>
      </c>
      <c r="X1016" t="str">
        <f t="shared" si="106"/>
        <v>Y</v>
      </c>
      <c r="Y1016" t="str">
        <f t="shared" si="108"/>
        <v>N</v>
      </c>
      <c r="Z1016" t="str">
        <f t="shared" si="109"/>
        <v>N</v>
      </c>
      <c r="AA1016" t="str">
        <f t="shared" si="110"/>
        <v>N</v>
      </c>
      <c r="AB1016" t="s">
        <v>93</v>
      </c>
      <c r="AC1016" t="s">
        <v>94</v>
      </c>
      <c r="AD1016" t="s">
        <v>116</v>
      </c>
      <c r="AE1016" t="s">
        <v>116</v>
      </c>
      <c r="AF1016" t="s">
        <v>96</v>
      </c>
      <c r="AG1016">
        <v>206</v>
      </c>
      <c r="AH1016" t="s">
        <v>98</v>
      </c>
      <c r="AI1016" t="s">
        <v>98</v>
      </c>
      <c r="AJ1016" t="s">
        <v>118</v>
      </c>
      <c r="AK1016" t="s">
        <v>98</v>
      </c>
      <c r="AL1016" t="s">
        <v>147</v>
      </c>
      <c r="AM1016" t="s">
        <v>100</v>
      </c>
      <c r="AN1016" t="s">
        <v>141</v>
      </c>
      <c r="AO1016">
        <v>336</v>
      </c>
      <c r="AP1016" t="s">
        <v>102</v>
      </c>
      <c r="AQ1016">
        <v>0</v>
      </c>
      <c r="AR1016">
        <v>746</v>
      </c>
      <c r="AS1016">
        <v>1082</v>
      </c>
      <c r="AT1016" t="s">
        <v>103</v>
      </c>
      <c r="AU1016" t="s">
        <v>98</v>
      </c>
      <c r="AV1016" t="s">
        <v>105</v>
      </c>
      <c r="AW1016" t="s">
        <v>106</v>
      </c>
      <c r="AX1016">
        <v>1082</v>
      </c>
      <c r="AY1016">
        <v>0</v>
      </c>
      <c r="AZ1016">
        <v>0</v>
      </c>
      <c r="BA1016">
        <v>1082</v>
      </c>
      <c r="BB1016">
        <v>0</v>
      </c>
      <c r="BC1016">
        <v>0</v>
      </c>
      <c r="BD1016">
        <v>1</v>
      </c>
      <c r="BE1016">
        <v>0</v>
      </c>
      <c r="BF1016">
        <v>2</v>
      </c>
      <c r="BG1016">
        <v>1</v>
      </c>
      <c r="BH1016" t="s">
        <v>98</v>
      </c>
      <c r="BI1016">
        <v>5</v>
      </c>
      <c r="BJ1016" t="s">
        <v>107</v>
      </c>
      <c r="BK1016">
        <v>1</v>
      </c>
      <c r="BL1016" t="s">
        <v>97</v>
      </c>
      <c r="BM1016" t="s">
        <v>127</v>
      </c>
      <c r="BN1016">
        <v>1948</v>
      </c>
      <c r="BO1016" t="s">
        <v>102</v>
      </c>
      <c r="BP1016">
        <v>1</v>
      </c>
      <c r="BQ1016">
        <v>240</v>
      </c>
      <c r="BR1016" t="s">
        <v>98</v>
      </c>
      <c r="BS1016" t="s">
        <v>98</v>
      </c>
      <c r="BT1016" t="s">
        <v>105</v>
      </c>
      <c r="BU1016">
        <v>0</v>
      </c>
      <c r="BV1016">
        <v>130</v>
      </c>
      <c r="BW1016">
        <v>0</v>
      </c>
      <c r="BX1016">
        <v>0</v>
      </c>
      <c r="BY1016">
        <v>0</v>
      </c>
      <c r="BZ1016">
        <v>0</v>
      </c>
      <c r="CA1016" t="s">
        <v>83</v>
      </c>
      <c r="CB1016" t="s">
        <v>83</v>
      </c>
      <c r="CC1016" t="s">
        <v>83</v>
      </c>
      <c r="CD1016">
        <v>0</v>
      </c>
      <c r="CE1016">
        <v>11</v>
      </c>
      <c r="CF1016">
        <v>2007</v>
      </c>
      <c r="CG1016" t="str">
        <f t="shared" si="111"/>
        <v>11/2007</v>
      </c>
      <c r="CH1016" t="s">
        <v>110</v>
      </c>
      <c r="CI1016" t="s">
        <v>111</v>
      </c>
      <c r="CJ1016" s="1">
        <v>119200</v>
      </c>
    </row>
    <row r="1017" spans="1:88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 t="str">
        <f t="shared" si="107"/>
        <v>2000's</v>
      </c>
      <c r="V1017">
        <v>2001</v>
      </c>
      <c r="W1017">
        <f t="shared" si="105"/>
        <v>0</v>
      </c>
      <c r="X1017" t="str">
        <f t="shared" si="106"/>
        <v>N</v>
      </c>
      <c r="Y1017" t="str">
        <f t="shared" si="108"/>
        <v>N</v>
      </c>
      <c r="Z1017" t="str">
        <f t="shared" si="109"/>
        <v>Y</v>
      </c>
      <c r="AA1017" t="str">
        <f t="shared" si="110"/>
        <v>Y</v>
      </c>
      <c r="AB1017" t="s">
        <v>93</v>
      </c>
      <c r="AC1017" t="s">
        <v>94</v>
      </c>
      <c r="AD1017" t="s">
        <v>95</v>
      </c>
      <c r="AE1017" t="s">
        <v>95</v>
      </c>
      <c r="AF1017" t="s">
        <v>117</v>
      </c>
      <c r="AG1017">
        <v>0</v>
      </c>
      <c r="AH1017" t="s">
        <v>97</v>
      </c>
      <c r="AI1017" t="s">
        <v>98</v>
      </c>
      <c r="AJ1017" t="s">
        <v>99</v>
      </c>
      <c r="AK1017" t="s">
        <v>97</v>
      </c>
      <c r="AL1017" t="s">
        <v>98</v>
      </c>
      <c r="AM1017" t="s">
        <v>100</v>
      </c>
      <c r="AN1017" t="s">
        <v>101</v>
      </c>
      <c r="AO1017">
        <v>643</v>
      </c>
      <c r="AP1017" t="s">
        <v>102</v>
      </c>
      <c r="AQ1017">
        <v>0</v>
      </c>
      <c r="AR1017">
        <v>167</v>
      </c>
      <c r="AS1017">
        <v>810</v>
      </c>
      <c r="AT1017" t="s">
        <v>103</v>
      </c>
      <c r="AU1017" t="s">
        <v>104</v>
      </c>
      <c r="AV1017" t="s">
        <v>105</v>
      </c>
      <c r="AW1017" t="s">
        <v>106</v>
      </c>
      <c r="AX1017">
        <v>810</v>
      </c>
      <c r="AY1017">
        <v>855</v>
      </c>
      <c r="AZ1017">
        <v>0</v>
      </c>
      <c r="BA1017">
        <v>1665</v>
      </c>
      <c r="BB1017">
        <v>1</v>
      </c>
      <c r="BC1017">
        <v>0</v>
      </c>
      <c r="BD1017">
        <v>2</v>
      </c>
      <c r="BE1017">
        <v>1</v>
      </c>
      <c r="BF1017">
        <v>3</v>
      </c>
      <c r="BG1017">
        <v>1</v>
      </c>
      <c r="BH1017" t="s">
        <v>97</v>
      </c>
      <c r="BI1017">
        <v>6</v>
      </c>
      <c r="BJ1017" t="s">
        <v>107</v>
      </c>
      <c r="BK1017">
        <v>0</v>
      </c>
      <c r="BL1017" t="s">
        <v>83</v>
      </c>
      <c r="BM1017" t="s">
        <v>108</v>
      </c>
      <c r="BN1017">
        <v>2001</v>
      </c>
      <c r="BO1017" t="s">
        <v>157</v>
      </c>
      <c r="BP1017">
        <v>2</v>
      </c>
      <c r="BQ1017">
        <v>528</v>
      </c>
      <c r="BR1017" t="s">
        <v>98</v>
      </c>
      <c r="BS1017" t="s">
        <v>98</v>
      </c>
      <c r="BT1017" t="s">
        <v>105</v>
      </c>
      <c r="BU1017">
        <v>0</v>
      </c>
      <c r="BV1017">
        <v>45</v>
      </c>
      <c r="BW1017">
        <v>0</v>
      </c>
      <c r="BX1017">
        <v>0</v>
      </c>
      <c r="BY1017">
        <v>0</v>
      </c>
      <c r="BZ1017">
        <v>0</v>
      </c>
      <c r="CA1017" t="s">
        <v>83</v>
      </c>
      <c r="CB1017" t="s">
        <v>83</v>
      </c>
      <c r="CC1017" t="s">
        <v>83</v>
      </c>
      <c r="CD1017">
        <v>0</v>
      </c>
      <c r="CE1017">
        <v>11</v>
      </c>
      <c r="CF1017">
        <v>2009</v>
      </c>
      <c r="CG1017" t="str">
        <f t="shared" si="111"/>
        <v>11/2009</v>
      </c>
      <c r="CH1017" t="s">
        <v>110</v>
      </c>
      <c r="CI1017" t="s">
        <v>111</v>
      </c>
      <c r="CJ1017" s="1">
        <v>227000</v>
      </c>
    </row>
    <row r="1018" spans="1:88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 t="str">
        <f t="shared" si="107"/>
        <v>90's</v>
      </c>
      <c r="V1018">
        <v>1996</v>
      </c>
      <c r="W1018">
        <f t="shared" si="105"/>
        <v>0</v>
      </c>
      <c r="X1018" t="str">
        <f t="shared" si="106"/>
        <v>N</v>
      </c>
      <c r="Y1018" t="str">
        <f t="shared" si="108"/>
        <v>N</v>
      </c>
      <c r="Z1018" t="str">
        <f t="shared" si="109"/>
        <v>N</v>
      </c>
      <c r="AA1018" t="str">
        <f t="shared" si="110"/>
        <v>Y</v>
      </c>
      <c r="AB1018" t="s">
        <v>152</v>
      </c>
      <c r="AC1018" t="s">
        <v>94</v>
      </c>
      <c r="AD1018" t="s">
        <v>95</v>
      </c>
      <c r="AE1018" t="s">
        <v>95</v>
      </c>
      <c r="AF1018" t="s">
        <v>96</v>
      </c>
      <c r="AG1018">
        <v>196</v>
      </c>
      <c r="AH1018" t="s">
        <v>97</v>
      </c>
      <c r="AI1018" t="s">
        <v>98</v>
      </c>
      <c r="AJ1018" t="s">
        <v>99</v>
      </c>
      <c r="AK1018" t="s">
        <v>97</v>
      </c>
      <c r="AL1018" t="s">
        <v>98</v>
      </c>
      <c r="AM1018" t="s">
        <v>97</v>
      </c>
      <c r="AN1018" t="s">
        <v>101</v>
      </c>
      <c r="AO1018">
        <v>690</v>
      </c>
      <c r="AP1018" t="s">
        <v>102</v>
      </c>
      <c r="AQ1018">
        <v>0</v>
      </c>
      <c r="AR1018">
        <v>814</v>
      </c>
      <c r="AS1018">
        <v>1504</v>
      </c>
      <c r="AT1018" t="s">
        <v>103</v>
      </c>
      <c r="AU1018" t="s">
        <v>104</v>
      </c>
      <c r="AV1018" t="s">
        <v>105</v>
      </c>
      <c r="AW1018" t="s">
        <v>106</v>
      </c>
      <c r="AX1018">
        <v>1504</v>
      </c>
      <c r="AY1018">
        <v>0</v>
      </c>
      <c r="AZ1018">
        <v>0</v>
      </c>
      <c r="BA1018">
        <v>1504</v>
      </c>
      <c r="BB1018">
        <v>1</v>
      </c>
      <c r="BC1018">
        <v>0</v>
      </c>
      <c r="BD1018">
        <v>2</v>
      </c>
      <c r="BE1018">
        <v>0</v>
      </c>
      <c r="BF1018">
        <v>3</v>
      </c>
      <c r="BG1018">
        <v>1</v>
      </c>
      <c r="BH1018" t="s">
        <v>97</v>
      </c>
      <c r="BI1018">
        <v>6</v>
      </c>
      <c r="BJ1018" t="s">
        <v>107</v>
      </c>
      <c r="BK1018">
        <v>1</v>
      </c>
      <c r="BL1018" t="s">
        <v>98</v>
      </c>
      <c r="BM1018" t="s">
        <v>108</v>
      </c>
      <c r="BN1018">
        <v>1996</v>
      </c>
      <c r="BO1018" t="s">
        <v>157</v>
      </c>
      <c r="BP1018">
        <v>2</v>
      </c>
      <c r="BQ1018">
        <v>478</v>
      </c>
      <c r="BR1018" t="s">
        <v>98</v>
      </c>
      <c r="BS1018" t="s">
        <v>98</v>
      </c>
      <c r="BT1018" t="s">
        <v>105</v>
      </c>
      <c r="BU1018">
        <v>115</v>
      </c>
      <c r="BV1018">
        <v>66</v>
      </c>
      <c r="BW1018">
        <v>0</v>
      </c>
      <c r="BX1018">
        <v>0</v>
      </c>
      <c r="BY1018">
        <v>0</v>
      </c>
      <c r="BZ1018">
        <v>0</v>
      </c>
      <c r="CA1018" t="s">
        <v>83</v>
      </c>
      <c r="CB1018" t="s">
        <v>83</v>
      </c>
      <c r="CC1018" t="s">
        <v>83</v>
      </c>
      <c r="CD1018">
        <v>0</v>
      </c>
      <c r="CE1018">
        <v>6</v>
      </c>
      <c r="CF1018">
        <v>2009</v>
      </c>
      <c r="CG1018" t="str">
        <f t="shared" si="111"/>
        <v>6/2009</v>
      </c>
      <c r="CH1018" t="s">
        <v>110</v>
      </c>
      <c r="CI1018" t="s">
        <v>111</v>
      </c>
      <c r="CJ1018" s="1">
        <v>203000</v>
      </c>
    </row>
    <row r="1019" spans="1:88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 t="str">
        <f t="shared" si="107"/>
        <v>80's</v>
      </c>
      <c r="V1019">
        <v>1984</v>
      </c>
      <c r="W1019">
        <f t="shared" si="105"/>
        <v>0</v>
      </c>
      <c r="X1019" t="str">
        <f t="shared" si="106"/>
        <v>N</v>
      </c>
      <c r="Y1019" t="str">
        <f t="shared" si="108"/>
        <v>N</v>
      </c>
      <c r="Z1019" t="str">
        <f t="shared" si="109"/>
        <v>N</v>
      </c>
      <c r="AA1019" t="str">
        <f t="shared" si="110"/>
        <v>N</v>
      </c>
      <c r="AB1019" t="s">
        <v>93</v>
      </c>
      <c r="AC1019" t="s">
        <v>94</v>
      </c>
      <c r="AD1019" t="s">
        <v>140</v>
      </c>
      <c r="AE1019" t="s">
        <v>140</v>
      </c>
      <c r="AF1019" t="s">
        <v>117</v>
      </c>
      <c r="AG1019">
        <v>0</v>
      </c>
      <c r="AH1019" t="s">
        <v>97</v>
      </c>
      <c r="AI1019" t="s">
        <v>98</v>
      </c>
      <c r="AJ1019" t="s">
        <v>118</v>
      </c>
      <c r="AK1019" t="s">
        <v>97</v>
      </c>
      <c r="AL1019" t="s">
        <v>98</v>
      </c>
      <c r="AM1019" t="s">
        <v>130</v>
      </c>
      <c r="AN1019" t="s">
        <v>101</v>
      </c>
      <c r="AO1019">
        <v>1036</v>
      </c>
      <c r="AP1019" t="s">
        <v>102</v>
      </c>
      <c r="AQ1019">
        <v>0</v>
      </c>
      <c r="AR1019">
        <v>184</v>
      </c>
      <c r="AS1019">
        <v>1220</v>
      </c>
      <c r="AT1019" t="s">
        <v>103</v>
      </c>
      <c r="AU1019" t="s">
        <v>97</v>
      </c>
      <c r="AV1019" t="s">
        <v>105</v>
      </c>
      <c r="AW1019" t="s">
        <v>106</v>
      </c>
      <c r="AX1019">
        <v>1360</v>
      </c>
      <c r="AY1019">
        <v>0</v>
      </c>
      <c r="AZ1019">
        <v>0</v>
      </c>
      <c r="BA1019">
        <v>1360</v>
      </c>
      <c r="BB1019">
        <v>1</v>
      </c>
      <c r="BC1019">
        <v>0</v>
      </c>
      <c r="BD1019">
        <v>1</v>
      </c>
      <c r="BE1019">
        <v>0</v>
      </c>
      <c r="BF1019">
        <v>1</v>
      </c>
      <c r="BG1019">
        <v>1</v>
      </c>
      <c r="BH1019" t="s">
        <v>97</v>
      </c>
      <c r="BI1019">
        <v>4</v>
      </c>
      <c r="BJ1019" t="s">
        <v>107</v>
      </c>
      <c r="BK1019">
        <v>1</v>
      </c>
      <c r="BL1019" t="s">
        <v>104</v>
      </c>
      <c r="BM1019" t="s">
        <v>108</v>
      </c>
      <c r="BN1019">
        <v>1984</v>
      </c>
      <c r="BO1019" t="s">
        <v>109</v>
      </c>
      <c r="BP1019">
        <v>2</v>
      </c>
      <c r="BQ1019">
        <v>565</v>
      </c>
      <c r="BR1019" t="s">
        <v>98</v>
      </c>
      <c r="BS1019" t="s">
        <v>98</v>
      </c>
      <c r="BT1019" t="s">
        <v>105</v>
      </c>
      <c r="BU1019">
        <v>63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 t="s">
        <v>83</v>
      </c>
      <c r="CB1019" t="s">
        <v>83</v>
      </c>
      <c r="CC1019" t="s">
        <v>83</v>
      </c>
      <c r="CD1019">
        <v>0</v>
      </c>
      <c r="CE1019">
        <v>8</v>
      </c>
      <c r="CF1019">
        <v>2009</v>
      </c>
      <c r="CG1019" t="str">
        <f t="shared" si="111"/>
        <v>8/2009</v>
      </c>
      <c r="CH1019" t="s">
        <v>173</v>
      </c>
      <c r="CI1019" t="s">
        <v>128</v>
      </c>
      <c r="CJ1019" s="1">
        <v>187500</v>
      </c>
    </row>
    <row r="1020" spans="1:88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 t="str">
        <f t="shared" si="107"/>
        <v>90's</v>
      </c>
      <c r="V1020">
        <v>1992</v>
      </c>
      <c r="W1020">
        <f t="shared" si="105"/>
        <v>1</v>
      </c>
      <c r="X1020" t="str">
        <f t="shared" si="106"/>
        <v>Y</v>
      </c>
      <c r="Y1020" t="str">
        <f t="shared" si="108"/>
        <v>N</v>
      </c>
      <c r="Z1020" t="str">
        <f t="shared" si="109"/>
        <v>N</v>
      </c>
      <c r="AA1020" t="str">
        <f t="shared" si="110"/>
        <v>N</v>
      </c>
      <c r="AB1020" t="s">
        <v>93</v>
      </c>
      <c r="AC1020" t="s">
        <v>94</v>
      </c>
      <c r="AD1020" t="s">
        <v>140</v>
      </c>
      <c r="AE1020" t="s">
        <v>140</v>
      </c>
      <c r="AF1020" t="s">
        <v>96</v>
      </c>
      <c r="AG1020">
        <v>76</v>
      </c>
      <c r="AH1020" t="s">
        <v>97</v>
      </c>
      <c r="AI1020" t="s">
        <v>98</v>
      </c>
      <c r="AJ1020" t="s">
        <v>99</v>
      </c>
      <c r="AK1020" t="s">
        <v>97</v>
      </c>
      <c r="AL1020" t="s">
        <v>98</v>
      </c>
      <c r="AM1020" t="s">
        <v>100</v>
      </c>
      <c r="AN1020" t="s">
        <v>102</v>
      </c>
      <c r="AO1020">
        <v>0</v>
      </c>
      <c r="AP1020" t="s">
        <v>102</v>
      </c>
      <c r="AQ1020">
        <v>0</v>
      </c>
      <c r="AR1020">
        <v>384</v>
      </c>
      <c r="AS1020">
        <v>384</v>
      </c>
      <c r="AT1020" t="s">
        <v>103</v>
      </c>
      <c r="AU1020" t="s">
        <v>97</v>
      </c>
      <c r="AV1020" t="s">
        <v>105</v>
      </c>
      <c r="AW1020" t="s">
        <v>106</v>
      </c>
      <c r="AX1020">
        <v>802</v>
      </c>
      <c r="AY1020">
        <v>670</v>
      </c>
      <c r="AZ1020">
        <v>0</v>
      </c>
      <c r="BA1020">
        <v>1472</v>
      </c>
      <c r="BB1020">
        <v>0</v>
      </c>
      <c r="BC1020">
        <v>0</v>
      </c>
      <c r="BD1020">
        <v>2</v>
      </c>
      <c r="BE1020">
        <v>1</v>
      </c>
      <c r="BF1020">
        <v>3</v>
      </c>
      <c r="BG1020">
        <v>1</v>
      </c>
      <c r="BH1020" t="s">
        <v>97</v>
      </c>
      <c r="BI1020">
        <v>7</v>
      </c>
      <c r="BJ1020" t="s">
        <v>107</v>
      </c>
      <c r="BK1020">
        <v>1</v>
      </c>
      <c r="BL1020" t="s">
        <v>98</v>
      </c>
      <c r="BM1020" t="s">
        <v>108</v>
      </c>
      <c r="BN1020">
        <v>1991</v>
      </c>
      <c r="BO1020" t="s">
        <v>109</v>
      </c>
      <c r="BP1020">
        <v>2</v>
      </c>
      <c r="BQ1020">
        <v>402</v>
      </c>
      <c r="BR1020" t="s">
        <v>98</v>
      </c>
      <c r="BS1020" t="s">
        <v>98</v>
      </c>
      <c r="BT1020" t="s">
        <v>105</v>
      </c>
      <c r="BU1020">
        <v>164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 t="s">
        <v>83</v>
      </c>
      <c r="CB1020" t="s">
        <v>83</v>
      </c>
      <c r="CC1020" t="s">
        <v>83</v>
      </c>
      <c r="CD1020">
        <v>0</v>
      </c>
      <c r="CE1020">
        <v>5</v>
      </c>
      <c r="CF1020">
        <v>2007</v>
      </c>
      <c r="CG1020" t="str">
        <f t="shared" si="111"/>
        <v>5/2007</v>
      </c>
      <c r="CH1020" t="s">
        <v>110</v>
      </c>
      <c r="CI1020" t="s">
        <v>111</v>
      </c>
      <c r="CJ1020" s="1">
        <v>160000</v>
      </c>
    </row>
    <row r="1021" spans="1:88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 t="str">
        <f t="shared" si="107"/>
        <v>2000's</v>
      </c>
      <c r="V1021">
        <v>2005</v>
      </c>
      <c r="W1021">
        <f t="shared" si="105"/>
        <v>0</v>
      </c>
      <c r="X1021" t="str">
        <f t="shared" si="106"/>
        <v>N</v>
      </c>
      <c r="Y1021" t="str">
        <f t="shared" si="108"/>
        <v>Y</v>
      </c>
      <c r="Z1021" t="str">
        <f t="shared" si="109"/>
        <v>Y</v>
      </c>
      <c r="AA1021" t="str">
        <f t="shared" si="110"/>
        <v>Y</v>
      </c>
      <c r="AB1021" t="s">
        <v>93</v>
      </c>
      <c r="AC1021" t="s">
        <v>94</v>
      </c>
      <c r="AD1021" t="s">
        <v>95</v>
      </c>
      <c r="AE1021" t="s">
        <v>95</v>
      </c>
      <c r="AF1021" t="s">
        <v>96</v>
      </c>
      <c r="AG1021">
        <v>145</v>
      </c>
      <c r="AH1021" t="s">
        <v>97</v>
      </c>
      <c r="AI1021" t="s">
        <v>98</v>
      </c>
      <c r="AJ1021" t="s">
        <v>99</v>
      </c>
      <c r="AK1021" t="s">
        <v>97</v>
      </c>
      <c r="AL1021" t="s">
        <v>98</v>
      </c>
      <c r="AM1021" t="s">
        <v>97</v>
      </c>
      <c r="AN1021" t="s">
        <v>101</v>
      </c>
      <c r="AO1021">
        <v>16</v>
      </c>
      <c r="AP1021" t="s">
        <v>102</v>
      </c>
      <c r="AQ1021">
        <v>0</v>
      </c>
      <c r="AR1021">
        <v>1346</v>
      </c>
      <c r="AS1021">
        <v>1362</v>
      </c>
      <c r="AT1021" t="s">
        <v>103</v>
      </c>
      <c r="AU1021" t="s">
        <v>104</v>
      </c>
      <c r="AV1021" t="s">
        <v>105</v>
      </c>
      <c r="AW1021" t="s">
        <v>106</v>
      </c>
      <c r="AX1021">
        <v>1506</v>
      </c>
      <c r="AY1021">
        <v>0</v>
      </c>
      <c r="AZ1021">
        <v>0</v>
      </c>
      <c r="BA1021">
        <v>1506</v>
      </c>
      <c r="BB1021">
        <v>0</v>
      </c>
      <c r="BC1021">
        <v>0</v>
      </c>
      <c r="BD1021">
        <v>2</v>
      </c>
      <c r="BE1021">
        <v>0</v>
      </c>
      <c r="BF1021">
        <v>2</v>
      </c>
      <c r="BG1021">
        <v>1</v>
      </c>
      <c r="BH1021" t="s">
        <v>97</v>
      </c>
      <c r="BI1021">
        <v>6</v>
      </c>
      <c r="BJ1021" t="s">
        <v>107</v>
      </c>
      <c r="BK1021">
        <v>1</v>
      </c>
      <c r="BL1021" t="s">
        <v>97</v>
      </c>
      <c r="BM1021" t="s">
        <v>108</v>
      </c>
      <c r="BN1021">
        <v>2005</v>
      </c>
      <c r="BO1021" t="s">
        <v>157</v>
      </c>
      <c r="BP1021">
        <v>2</v>
      </c>
      <c r="BQ1021">
        <v>440</v>
      </c>
      <c r="BR1021" t="s">
        <v>98</v>
      </c>
      <c r="BS1021" t="s">
        <v>98</v>
      </c>
      <c r="BT1021" t="s">
        <v>105</v>
      </c>
      <c r="BU1021">
        <v>142</v>
      </c>
      <c r="BV1021">
        <v>20</v>
      </c>
      <c r="BW1021">
        <v>0</v>
      </c>
      <c r="BX1021">
        <v>0</v>
      </c>
      <c r="BY1021">
        <v>0</v>
      </c>
      <c r="BZ1021">
        <v>0</v>
      </c>
      <c r="CA1021" t="s">
        <v>83</v>
      </c>
      <c r="CB1021" t="s">
        <v>83</v>
      </c>
      <c r="CC1021" t="s">
        <v>83</v>
      </c>
      <c r="CD1021">
        <v>0</v>
      </c>
      <c r="CE1021">
        <v>4</v>
      </c>
      <c r="CF1021">
        <v>2006</v>
      </c>
      <c r="CG1021" t="str">
        <f t="shared" si="111"/>
        <v>4/2006</v>
      </c>
      <c r="CH1021" t="s">
        <v>110</v>
      </c>
      <c r="CI1021" t="s">
        <v>111</v>
      </c>
      <c r="CJ1021" s="1">
        <v>213490</v>
      </c>
    </row>
    <row r="1022" spans="1:88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 t="str">
        <f t="shared" si="107"/>
        <v>2000's</v>
      </c>
      <c r="V1022">
        <v>2005</v>
      </c>
      <c r="W1022">
        <f t="shared" si="105"/>
        <v>0</v>
      </c>
      <c r="X1022" t="str">
        <f t="shared" si="106"/>
        <v>N</v>
      </c>
      <c r="Y1022" t="str">
        <f t="shared" si="108"/>
        <v>Y</v>
      </c>
      <c r="Z1022" t="str">
        <f t="shared" si="109"/>
        <v>Y</v>
      </c>
      <c r="AA1022" t="str">
        <f t="shared" si="110"/>
        <v>Y</v>
      </c>
      <c r="AB1022" t="s">
        <v>93</v>
      </c>
      <c r="AC1022" t="s">
        <v>94</v>
      </c>
      <c r="AD1022" t="s">
        <v>95</v>
      </c>
      <c r="AE1022" t="s">
        <v>95</v>
      </c>
      <c r="AF1022" t="s">
        <v>117</v>
      </c>
      <c r="AG1022">
        <v>0</v>
      </c>
      <c r="AH1022" t="s">
        <v>98</v>
      </c>
      <c r="AI1022" t="s">
        <v>98</v>
      </c>
      <c r="AJ1022" t="s">
        <v>99</v>
      </c>
      <c r="AK1022" t="s">
        <v>97</v>
      </c>
      <c r="AL1022" t="s">
        <v>98</v>
      </c>
      <c r="AM1022" t="s">
        <v>100</v>
      </c>
      <c r="AN1022" t="s">
        <v>101</v>
      </c>
      <c r="AO1022">
        <v>1024</v>
      </c>
      <c r="AP1022" t="s">
        <v>102</v>
      </c>
      <c r="AQ1022">
        <v>0</v>
      </c>
      <c r="AR1022">
        <v>108</v>
      </c>
      <c r="AS1022">
        <v>1132</v>
      </c>
      <c r="AT1022" t="s">
        <v>103</v>
      </c>
      <c r="AU1022" t="s">
        <v>104</v>
      </c>
      <c r="AV1022" t="s">
        <v>105</v>
      </c>
      <c r="AW1022" t="s">
        <v>106</v>
      </c>
      <c r="AX1022">
        <v>1132</v>
      </c>
      <c r="AY1022">
        <v>0</v>
      </c>
      <c r="AZ1022">
        <v>0</v>
      </c>
      <c r="BA1022">
        <v>1132</v>
      </c>
      <c r="BB1022">
        <v>1</v>
      </c>
      <c r="BC1022">
        <v>0</v>
      </c>
      <c r="BD1022">
        <v>1</v>
      </c>
      <c r="BE1022">
        <v>1</v>
      </c>
      <c r="BF1022">
        <v>2</v>
      </c>
      <c r="BG1022">
        <v>1</v>
      </c>
      <c r="BH1022" t="s">
        <v>97</v>
      </c>
      <c r="BI1022">
        <v>5</v>
      </c>
      <c r="BJ1022" t="s">
        <v>107</v>
      </c>
      <c r="BK1022">
        <v>0</v>
      </c>
      <c r="BL1022" t="s">
        <v>83</v>
      </c>
      <c r="BM1022" t="s">
        <v>108</v>
      </c>
      <c r="BN1022">
        <v>2005</v>
      </c>
      <c r="BO1022" t="s">
        <v>157</v>
      </c>
      <c r="BP1022">
        <v>2</v>
      </c>
      <c r="BQ1022">
        <v>451</v>
      </c>
      <c r="BR1022" t="s">
        <v>98</v>
      </c>
      <c r="BS1022" t="s">
        <v>98</v>
      </c>
      <c r="BT1022" t="s">
        <v>105</v>
      </c>
      <c r="BU1022">
        <v>252</v>
      </c>
      <c r="BV1022">
        <v>64</v>
      </c>
      <c r="BW1022">
        <v>0</v>
      </c>
      <c r="BX1022">
        <v>0</v>
      </c>
      <c r="BY1022">
        <v>0</v>
      </c>
      <c r="BZ1022">
        <v>0</v>
      </c>
      <c r="CA1022" t="s">
        <v>83</v>
      </c>
      <c r="CB1022" t="s">
        <v>83</v>
      </c>
      <c r="CC1022" t="s">
        <v>83</v>
      </c>
      <c r="CD1022">
        <v>0</v>
      </c>
      <c r="CE1022">
        <v>6</v>
      </c>
      <c r="CF1022">
        <v>2008</v>
      </c>
      <c r="CG1022" t="str">
        <f t="shared" si="111"/>
        <v>6/2008</v>
      </c>
      <c r="CH1022" t="s">
        <v>110</v>
      </c>
      <c r="CI1022" t="s">
        <v>111</v>
      </c>
      <c r="CJ1022" s="1">
        <v>176000</v>
      </c>
    </row>
    <row r="1023" spans="1:88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 t="str">
        <f t="shared" si="107"/>
        <v>2000's</v>
      </c>
      <c r="V1023">
        <v>2006</v>
      </c>
      <c r="W1023">
        <f t="shared" si="105"/>
        <v>0</v>
      </c>
      <c r="X1023" t="str">
        <f t="shared" si="106"/>
        <v>N</v>
      </c>
      <c r="Y1023" t="str">
        <f t="shared" si="108"/>
        <v>Y</v>
      </c>
      <c r="Z1023" t="str">
        <f t="shared" si="109"/>
        <v>Y</v>
      </c>
      <c r="AA1023" t="str">
        <f t="shared" si="110"/>
        <v>Y</v>
      </c>
      <c r="AB1023" t="s">
        <v>93</v>
      </c>
      <c r="AC1023" t="s">
        <v>94</v>
      </c>
      <c r="AD1023" t="s">
        <v>95</v>
      </c>
      <c r="AE1023" t="s">
        <v>95</v>
      </c>
      <c r="AF1023" t="s">
        <v>137</v>
      </c>
      <c r="AG1023">
        <v>84</v>
      </c>
      <c r="AH1023" t="s">
        <v>97</v>
      </c>
      <c r="AI1023" t="s">
        <v>98</v>
      </c>
      <c r="AJ1023" t="s">
        <v>99</v>
      </c>
      <c r="AK1023" t="s">
        <v>97</v>
      </c>
      <c r="AL1023" t="s">
        <v>98</v>
      </c>
      <c r="AM1023" t="s">
        <v>130</v>
      </c>
      <c r="AN1023" t="s">
        <v>101</v>
      </c>
      <c r="AO1023">
        <v>684</v>
      </c>
      <c r="AP1023" t="s">
        <v>102</v>
      </c>
      <c r="AQ1023">
        <v>0</v>
      </c>
      <c r="AR1023">
        <v>515</v>
      </c>
      <c r="AS1023">
        <v>1199</v>
      </c>
      <c r="AT1023" t="s">
        <v>103</v>
      </c>
      <c r="AU1023" t="s">
        <v>104</v>
      </c>
      <c r="AV1023" t="s">
        <v>105</v>
      </c>
      <c r="AW1023" t="s">
        <v>106</v>
      </c>
      <c r="AX1023">
        <v>1220</v>
      </c>
      <c r="AY1023">
        <v>0</v>
      </c>
      <c r="AZ1023">
        <v>0</v>
      </c>
      <c r="BA1023">
        <v>1220</v>
      </c>
      <c r="BB1023">
        <v>1</v>
      </c>
      <c r="BC1023">
        <v>0</v>
      </c>
      <c r="BD1023">
        <v>2</v>
      </c>
      <c r="BE1023">
        <v>0</v>
      </c>
      <c r="BF1023">
        <v>2</v>
      </c>
      <c r="BG1023">
        <v>1</v>
      </c>
      <c r="BH1023" t="s">
        <v>97</v>
      </c>
      <c r="BI1023">
        <v>6</v>
      </c>
      <c r="BJ1023" t="s">
        <v>107</v>
      </c>
      <c r="BK1023">
        <v>0</v>
      </c>
      <c r="BL1023" t="s">
        <v>83</v>
      </c>
      <c r="BM1023" t="s">
        <v>108</v>
      </c>
      <c r="BN1023">
        <v>2006</v>
      </c>
      <c r="BO1023" t="s">
        <v>109</v>
      </c>
      <c r="BP1023">
        <v>2</v>
      </c>
      <c r="BQ1023">
        <v>632</v>
      </c>
      <c r="BR1023" t="s">
        <v>98</v>
      </c>
      <c r="BS1023" t="s">
        <v>98</v>
      </c>
      <c r="BT1023" t="s">
        <v>105</v>
      </c>
      <c r="BU1023">
        <v>105</v>
      </c>
      <c r="BV1023">
        <v>54</v>
      </c>
      <c r="BW1023">
        <v>0</v>
      </c>
      <c r="BX1023">
        <v>0</v>
      </c>
      <c r="BY1023">
        <v>0</v>
      </c>
      <c r="BZ1023">
        <v>0</v>
      </c>
      <c r="CA1023" t="s">
        <v>83</v>
      </c>
      <c r="CB1023" t="s">
        <v>83</v>
      </c>
      <c r="CC1023" t="s">
        <v>83</v>
      </c>
      <c r="CD1023">
        <v>0</v>
      </c>
      <c r="CE1023">
        <v>7</v>
      </c>
      <c r="CF1023">
        <v>2006</v>
      </c>
      <c r="CG1023" t="str">
        <f t="shared" si="111"/>
        <v>7/2006</v>
      </c>
      <c r="CH1023" t="s">
        <v>158</v>
      </c>
      <c r="CI1023" t="s">
        <v>159</v>
      </c>
      <c r="CJ1023" s="1">
        <v>194000</v>
      </c>
    </row>
    <row r="1024" spans="1:88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 t="str">
        <f t="shared" si="107"/>
        <v>30's</v>
      </c>
      <c r="V1024">
        <v>1950</v>
      </c>
      <c r="W1024">
        <f t="shared" si="105"/>
        <v>20</v>
      </c>
      <c r="X1024" t="str">
        <f t="shared" si="106"/>
        <v>Y</v>
      </c>
      <c r="Y1024" t="str">
        <f t="shared" si="108"/>
        <v>N</v>
      </c>
      <c r="Z1024" t="str">
        <f t="shared" si="109"/>
        <v>N</v>
      </c>
      <c r="AA1024" t="str">
        <f t="shared" si="110"/>
        <v>N</v>
      </c>
      <c r="AB1024" t="s">
        <v>93</v>
      </c>
      <c r="AC1024" t="s">
        <v>94</v>
      </c>
      <c r="AD1024" t="s">
        <v>124</v>
      </c>
      <c r="AE1024" t="s">
        <v>124</v>
      </c>
      <c r="AF1024" t="s">
        <v>117</v>
      </c>
      <c r="AG1024">
        <v>0</v>
      </c>
      <c r="AH1024" t="s">
        <v>98</v>
      </c>
      <c r="AI1024" t="s">
        <v>98</v>
      </c>
      <c r="AJ1024" t="s">
        <v>118</v>
      </c>
      <c r="AK1024" t="s">
        <v>98</v>
      </c>
      <c r="AL1024" t="s">
        <v>98</v>
      </c>
      <c r="AM1024" t="s">
        <v>100</v>
      </c>
      <c r="AN1024" t="s">
        <v>172</v>
      </c>
      <c r="AO1024">
        <v>324</v>
      </c>
      <c r="AP1024" t="s">
        <v>102</v>
      </c>
      <c r="AQ1024">
        <v>0</v>
      </c>
      <c r="AR1024">
        <v>588</v>
      </c>
      <c r="AS1024">
        <v>912</v>
      </c>
      <c r="AT1024" t="s">
        <v>103</v>
      </c>
      <c r="AU1024" t="s">
        <v>97</v>
      </c>
      <c r="AV1024" t="s">
        <v>105</v>
      </c>
      <c r="AW1024" t="s">
        <v>164</v>
      </c>
      <c r="AX1024">
        <v>912</v>
      </c>
      <c r="AY1024">
        <v>336</v>
      </c>
      <c r="AZ1024">
        <v>0</v>
      </c>
      <c r="BA1024">
        <v>1248</v>
      </c>
      <c r="BB1024">
        <v>0</v>
      </c>
      <c r="BC1024">
        <v>0</v>
      </c>
      <c r="BD1024">
        <v>1</v>
      </c>
      <c r="BE1024">
        <v>0</v>
      </c>
      <c r="BF1024">
        <v>2</v>
      </c>
      <c r="BG1024">
        <v>1</v>
      </c>
      <c r="BH1024" t="s">
        <v>98</v>
      </c>
      <c r="BI1024">
        <v>6</v>
      </c>
      <c r="BJ1024" t="s">
        <v>107</v>
      </c>
      <c r="BK1024">
        <v>0</v>
      </c>
      <c r="BL1024" t="s">
        <v>83</v>
      </c>
      <c r="BM1024" t="s">
        <v>127</v>
      </c>
      <c r="BN1024">
        <v>1957</v>
      </c>
      <c r="BO1024" t="s">
        <v>102</v>
      </c>
      <c r="BP1024">
        <v>1</v>
      </c>
      <c r="BQ1024">
        <v>160</v>
      </c>
      <c r="BR1024" t="s">
        <v>147</v>
      </c>
      <c r="BS1024" t="s">
        <v>147</v>
      </c>
      <c r="BT1024" t="s">
        <v>105</v>
      </c>
      <c r="BU1024">
        <v>0</v>
      </c>
      <c r="BV1024">
        <v>0</v>
      </c>
      <c r="BW1024">
        <v>192</v>
      </c>
      <c r="BX1024">
        <v>0</v>
      </c>
      <c r="BY1024">
        <v>0</v>
      </c>
      <c r="BZ1024">
        <v>0</v>
      </c>
      <c r="CA1024" t="s">
        <v>83</v>
      </c>
      <c r="CB1024" t="s">
        <v>83</v>
      </c>
      <c r="CC1024" t="s">
        <v>83</v>
      </c>
      <c r="CD1024">
        <v>0</v>
      </c>
      <c r="CE1024">
        <v>3</v>
      </c>
      <c r="CF1024">
        <v>2007</v>
      </c>
      <c r="CG1024" t="str">
        <f t="shared" si="111"/>
        <v>3/2007</v>
      </c>
      <c r="CH1024" t="s">
        <v>110</v>
      </c>
      <c r="CI1024" t="s">
        <v>111</v>
      </c>
      <c r="CJ1024" s="1">
        <v>87000</v>
      </c>
    </row>
    <row r="1025" spans="1:88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 t="str">
        <f t="shared" si="107"/>
        <v>2000's</v>
      </c>
      <c r="V1025">
        <v>2006</v>
      </c>
      <c r="W1025">
        <f t="shared" si="105"/>
        <v>1</v>
      </c>
      <c r="X1025" t="str">
        <f t="shared" si="106"/>
        <v>Y</v>
      </c>
      <c r="Y1025" t="str">
        <f t="shared" si="108"/>
        <v>Y</v>
      </c>
      <c r="Z1025" t="str">
        <f t="shared" si="109"/>
        <v>Y</v>
      </c>
      <c r="AA1025" t="str">
        <f t="shared" si="110"/>
        <v>Y</v>
      </c>
      <c r="AB1025" t="s">
        <v>93</v>
      </c>
      <c r="AC1025" t="s">
        <v>94</v>
      </c>
      <c r="AD1025" t="s">
        <v>95</v>
      </c>
      <c r="AE1025" t="s">
        <v>95</v>
      </c>
      <c r="AF1025" t="s">
        <v>96</v>
      </c>
      <c r="AG1025">
        <v>14</v>
      </c>
      <c r="AH1025" t="s">
        <v>97</v>
      </c>
      <c r="AI1025" t="s">
        <v>98</v>
      </c>
      <c r="AJ1025" t="s">
        <v>99</v>
      </c>
      <c r="AK1025" t="s">
        <v>97</v>
      </c>
      <c r="AL1025" t="s">
        <v>97</v>
      </c>
      <c r="AM1025" t="s">
        <v>100</v>
      </c>
      <c r="AN1025" t="s">
        <v>101</v>
      </c>
      <c r="AO1025">
        <v>16</v>
      </c>
      <c r="AP1025" t="s">
        <v>102</v>
      </c>
      <c r="AQ1025">
        <v>0</v>
      </c>
      <c r="AR1025">
        <v>1330</v>
      </c>
      <c r="AS1025">
        <v>1346</v>
      </c>
      <c r="AT1025" t="s">
        <v>103</v>
      </c>
      <c r="AU1025" t="s">
        <v>104</v>
      </c>
      <c r="AV1025" t="s">
        <v>105</v>
      </c>
      <c r="AW1025" t="s">
        <v>106</v>
      </c>
      <c r="AX1025">
        <v>1504</v>
      </c>
      <c r="AY1025">
        <v>0</v>
      </c>
      <c r="AZ1025">
        <v>0</v>
      </c>
      <c r="BA1025">
        <v>1504</v>
      </c>
      <c r="BB1025">
        <v>0</v>
      </c>
      <c r="BC1025">
        <v>0</v>
      </c>
      <c r="BD1025">
        <v>2</v>
      </c>
      <c r="BE1025">
        <v>0</v>
      </c>
      <c r="BF1025">
        <v>2</v>
      </c>
      <c r="BG1025">
        <v>1</v>
      </c>
      <c r="BH1025" t="s">
        <v>97</v>
      </c>
      <c r="BI1025">
        <v>7</v>
      </c>
      <c r="BJ1025" t="s">
        <v>107</v>
      </c>
      <c r="BK1025">
        <v>1</v>
      </c>
      <c r="BL1025" t="s">
        <v>97</v>
      </c>
      <c r="BM1025" t="s">
        <v>108</v>
      </c>
      <c r="BN1025">
        <v>2005</v>
      </c>
      <c r="BO1025" t="s">
        <v>157</v>
      </c>
      <c r="BP1025">
        <v>2</v>
      </c>
      <c r="BQ1025">
        <v>437</v>
      </c>
      <c r="BR1025" t="s">
        <v>98</v>
      </c>
      <c r="BS1025" t="s">
        <v>98</v>
      </c>
      <c r="BT1025" t="s">
        <v>105</v>
      </c>
      <c r="BU1025">
        <v>156</v>
      </c>
      <c r="BV1025">
        <v>20</v>
      </c>
      <c r="BW1025">
        <v>0</v>
      </c>
      <c r="BX1025">
        <v>0</v>
      </c>
      <c r="BY1025">
        <v>0</v>
      </c>
      <c r="BZ1025">
        <v>0</v>
      </c>
      <c r="CA1025" t="s">
        <v>83</v>
      </c>
      <c r="CB1025" t="s">
        <v>83</v>
      </c>
      <c r="CC1025" t="s">
        <v>83</v>
      </c>
      <c r="CD1025">
        <v>0</v>
      </c>
      <c r="CE1025">
        <v>5</v>
      </c>
      <c r="CF1025">
        <v>2008</v>
      </c>
      <c r="CG1025" t="str">
        <f t="shared" si="111"/>
        <v>5/2008</v>
      </c>
      <c r="CH1025" t="s">
        <v>110</v>
      </c>
      <c r="CI1025" t="s">
        <v>111</v>
      </c>
      <c r="CJ1025" s="1">
        <v>191000</v>
      </c>
    </row>
    <row r="1026" spans="1:88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 t="str">
        <f t="shared" si="107"/>
        <v>70's</v>
      </c>
      <c r="V1026">
        <v>1976</v>
      </c>
      <c r="W1026">
        <f t="shared" ref="W1026:W1089" si="112">V1026-T1026</f>
        <v>0</v>
      </c>
      <c r="X1026" t="str">
        <f t="shared" ref="X1026:X1089" si="113">IF($W1026&gt;0, "Y", "N")</f>
        <v>N</v>
      </c>
      <c r="Y1026" t="str">
        <f t="shared" si="108"/>
        <v>N</v>
      </c>
      <c r="Z1026" t="str">
        <f t="shared" si="109"/>
        <v>N</v>
      </c>
      <c r="AA1026" t="str">
        <f t="shared" si="110"/>
        <v>N</v>
      </c>
      <c r="AB1026" t="s">
        <v>152</v>
      </c>
      <c r="AC1026" t="s">
        <v>223</v>
      </c>
      <c r="AD1026" t="s">
        <v>137</v>
      </c>
      <c r="AE1026" t="s">
        <v>140</v>
      </c>
      <c r="AF1026" t="s">
        <v>117</v>
      </c>
      <c r="AG1026">
        <v>0</v>
      </c>
      <c r="AH1026" t="s">
        <v>97</v>
      </c>
      <c r="AI1026" t="s">
        <v>98</v>
      </c>
      <c r="AJ1026" t="s">
        <v>118</v>
      </c>
      <c r="AK1026" t="s">
        <v>97</v>
      </c>
      <c r="AL1026" t="s">
        <v>98</v>
      </c>
      <c r="AM1026" t="s">
        <v>130</v>
      </c>
      <c r="AN1026" t="s">
        <v>119</v>
      </c>
      <c r="AO1026">
        <v>1165</v>
      </c>
      <c r="AP1026" t="s">
        <v>172</v>
      </c>
      <c r="AQ1026">
        <v>400</v>
      </c>
      <c r="AR1026">
        <v>0</v>
      </c>
      <c r="AS1026">
        <v>1565</v>
      </c>
      <c r="AT1026" t="s">
        <v>103</v>
      </c>
      <c r="AU1026" t="s">
        <v>98</v>
      </c>
      <c r="AV1026" t="s">
        <v>105</v>
      </c>
      <c r="AW1026" t="s">
        <v>106</v>
      </c>
      <c r="AX1026">
        <v>2898</v>
      </c>
      <c r="AY1026">
        <v>0</v>
      </c>
      <c r="AZ1026">
        <v>0</v>
      </c>
      <c r="BA1026">
        <v>2898</v>
      </c>
      <c r="BB1026">
        <v>1</v>
      </c>
      <c r="BC1026">
        <v>0</v>
      </c>
      <c r="BD1026">
        <v>2</v>
      </c>
      <c r="BE1026">
        <v>0</v>
      </c>
      <c r="BF1026">
        <v>2</v>
      </c>
      <c r="BG1026">
        <v>1</v>
      </c>
      <c r="BH1026" t="s">
        <v>97</v>
      </c>
      <c r="BI1026">
        <v>10</v>
      </c>
      <c r="BJ1026" t="s">
        <v>107</v>
      </c>
      <c r="BK1026">
        <v>1</v>
      </c>
      <c r="BL1026" t="s">
        <v>97</v>
      </c>
      <c r="BM1026" t="s">
        <v>108</v>
      </c>
      <c r="BN1026">
        <v>1976</v>
      </c>
      <c r="BO1026" t="s">
        <v>157</v>
      </c>
      <c r="BP1026">
        <v>2</v>
      </c>
      <c r="BQ1026">
        <v>665</v>
      </c>
      <c r="BR1026" t="s">
        <v>98</v>
      </c>
      <c r="BS1026" t="s">
        <v>98</v>
      </c>
      <c r="BT1026" t="s">
        <v>105</v>
      </c>
      <c r="BU1026">
        <v>0</v>
      </c>
      <c r="BV1026">
        <v>72</v>
      </c>
      <c r="BW1026">
        <v>174</v>
      </c>
      <c r="BX1026">
        <v>0</v>
      </c>
      <c r="BY1026">
        <v>0</v>
      </c>
      <c r="BZ1026">
        <v>0</v>
      </c>
      <c r="CA1026" t="s">
        <v>83</v>
      </c>
      <c r="CB1026" t="s">
        <v>83</v>
      </c>
      <c r="CC1026" t="s">
        <v>83</v>
      </c>
      <c r="CD1026">
        <v>0</v>
      </c>
      <c r="CE1026">
        <v>5</v>
      </c>
      <c r="CF1026">
        <v>2008</v>
      </c>
      <c r="CG1026" t="str">
        <f t="shared" si="111"/>
        <v>5/2008</v>
      </c>
      <c r="CH1026" t="s">
        <v>173</v>
      </c>
      <c r="CI1026" t="s">
        <v>128</v>
      </c>
      <c r="CJ1026" s="1">
        <v>287000</v>
      </c>
    </row>
    <row r="1027" spans="1:88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 t="str">
        <f t="shared" ref="U1027:U1090" si="114">IF($T1027&gt;=2010, "2010's", IF($T1027&gt;=2000, "2000's", IF($T1027&gt;=1990, "90's", IF($T1027&gt;=1980, "80's", IF($T1027&gt;=1970, "70's", IF($T1027&gt;=1960, "60's", IF($T1027&gt;=1950, "50's", IF($T1027&gt;=1940, "40's", IF($T1027&gt;=1930, "30's", IF($T1027&gt;=1920, "20's", IF($T1027&gt;1910, "10's", IF($T1027&gt;=1900, "1900's", IF($T1027&gt;=1890, "1890's", IF($T1027&gt;=1880, "1880's", "1870's"))))))))))))))</f>
        <v>70's</v>
      </c>
      <c r="V1027">
        <v>1972</v>
      </c>
      <c r="W1027">
        <f t="shared" si="112"/>
        <v>0</v>
      </c>
      <c r="X1027" t="str">
        <f t="shared" si="113"/>
        <v>N</v>
      </c>
      <c r="Y1027" t="str">
        <f t="shared" ref="Y1027:Y1090" si="115">IF($V1027&gt;2004, "Y", "N")</f>
        <v>N</v>
      </c>
      <c r="Z1027" t="str">
        <f t="shared" ref="Z1027:Z1090" si="116">IF($V1027&gt;1999, "Y", "N")</f>
        <v>N</v>
      </c>
      <c r="AA1027" t="str">
        <f t="shared" ref="AA1027:AA1090" si="117">IF($V1027&gt;1994, "Y", "N")</f>
        <v>N</v>
      </c>
      <c r="AB1027" t="s">
        <v>93</v>
      </c>
      <c r="AC1027" t="s">
        <v>94</v>
      </c>
      <c r="AD1027" t="s">
        <v>95</v>
      </c>
      <c r="AE1027" t="s">
        <v>95</v>
      </c>
      <c r="AF1027" t="s">
        <v>117</v>
      </c>
      <c r="AG1027">
        <v>0</v>
      </c>
      <c r="AH1027" t="s">
        <v>98</v>
      </c>
      <c r="AI1027" t="s">
        <v>98</v>
      </c>
      <c r="AJ1027" t="s">
        <v>118</v>
      </c>
      <c r="AK1027" t="s">
        <v>98</v>
      </c>
      <c r="AL1027" t="s">
        <v>98</v>
      </c>
      <c r="AM1027" t="s">
        <v>100</v>
      </c>
      <c r="AN1027" t="s">
        <v>172</v>
      </c>
      <c r="AO1027">
        <v>138</v>
      </c>
      <c r="AP1027" t="s">
        <v>153</v>
      </c>
      <c r="AQ1027">
        <v>468</v>
      </c>
      <c r="AR1027">
        <v>276</v>
      </c>
      <c r="AS1027">
        <v>882</v>
      </c>
      <c r="AT1027" t="s">
        <v>103</v>
      </c>
      <c r="AU1027" t="s">
        <v>98</v>
      </c>
      <c r="AV1027" t="s">
        <v>105</v>
      </c>
      <c r="AW1027" t="s">
        <v>106</v>
      </c>
      <c r="AX1027">
        <v>882</v>
      </c>
      <c r="AY1027">
        <v>0</v>
      </c>
      <c r="AZ1027">
        <v>0</v>
      </c>
      <c r="BA1027">
        <v>882</v>
      </c>
      <c r="BB1027">
        <v>1</v>
      </c>
      <c r="BC1027">
        <v>0</v>
      </c>
      <c r="BD1027">
        <v>1</v>
      </c>
      <c r="BE1027">
        <v>0</v>
      </c>
      <c r="BF1027">
        <v>3</v>
      </c>
      <c r="BG1027">
        <v>1</v>
      </c>
      <c r="BH1027" t="s">
        <v>98</v>
      </c>
      <c r="BI1027">
        <v>5</v>
      </c>
      <c r="BJ1027" t="s">
        <v>107</v>
      </c>
      <c r="BK1027">
        <v>0</v>
      </c>
      <c r="BL1027" t="s">
        <v>83</v>
      </c>
      <c r="BM1027" t="s">
        <v>127</v>
      </c>
      <c r="BN1027">
        <v>1980</v>
      </c>
      <c r="BO1027" t="s">
        <v>102</v>
      </c>
      <c r="BP1027">
        <v>2</v>
      </c>
      <c r="BQ1027">
        <v>461</v>
      </c>
      <c r="BR1027" t="s">
        <v>98</v>
      </c>
      <c r="BS1027" t="s">
        <v>98</v>
      </c>
      <c r="BT1027" t="s">
        <v>105</v>
      </c>
      <c r="BU1027">
        <v>96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 t="s">
        <v>83</v>
      </c>
      <c r="CB1027" t="s">
        <v>134</v>
      </c>
      <c r="CC1027" t="s">
        <v>83</v>
      </c>
      <c r="CD1027">
        <v>0</v>
      </c>
      <c r="CE1027">
        <v>3</v>
      </c>
      <c r="CF1027">
        <v>2007</v>
      </c>
      <c r="CG1027" t="str">
        <f t="shared" ref="CG1027:CG1090" si="118">_xlfn.CONCAT(CE1027, "/",CF1027)</f>
        <v>3/2007</v>
      </c>
      <c r="CH1027" t="s">
        <v>110</v>
      </c>
      <c r="CI1027" t="s">
        <v>111</v>
      </c>
      <c r="CJ1027" s="1">
        <v>112500</v>
      </c>
    </row>
    <row r="1028" spans="1:88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 t="str">
        <f t="shared" si="114"/>
        <v>60's</v>
      </c>
      <c r="V1028">
        <v>1960</v>
      </c>
      <c r="W1028">
        <f t="shared" si="112"/>
        <v>0</v>
      </c>
      <c r="X1028" t="str">
        <f t="shared" si="113"/>
        <v>N</v>
      </c>
      <c r="Y1028" t="str">
        <f t="shared" si="115"/>
        <v>N</v>
      </c>
      <c r="Z1028" t="str">
        <f t="shared" si="116"/>
        <v>N</v>
      </c>
      <c r="AA1028" t="str">
        <f t="shared" si="117"/>
        <v>N</v>
      </c>
      <c r="AB1028" t="s">
        <v>93</v>
      </c>
      <c r="AC1028" t="s">
        <v>94</v>
      </c>
      <c r="AD1028" t="s">
        <v>116</v>
      </c>
      <c r="AE1028" t="s">
        <v>140</v>
      </c>
      <c r="AF1028" t="s">
        <v>96</v>
      </c>
      <c r="AG1028">
        <v>324</v>
      </c>
      <c r="AH1028" t="s">
        <v>98</v>
      </c>
      <c r="AI1028" t="s">
        <v>98</v>
      </c>
      <c r="AJ1028" t="s">
        <v>118</v>
      </c>
      <c r="AK1028" t="s">
        <v>98</v>
      </c>
      <c r="AL1028" t="s">
        <v>98</v>
      </c>
      <c r="AM1028" t="s">
        <v>100</v>
      </c>
      <c r="AN1028" t="s">
        <v>153</v>
      </c>
      <c r="AO1028">
        <v>697</v>
      </c>
      <c r="AP1028" t="s">
        <v>102</v>
      </c>
      <c r="AQ1028">
        <v>0</v>
      </c>
      <c r="AR1028">
        <v>571</v>
      </c>
      <c r="AS1028">
        <v>1268</v>
      </c>
      <c r="AT1028" t="s">
        <v>103</v>
      </c>
      <c r="AU1028" t="s">
        <v>98</v>
      </c>
      <c r="AV1028" t="s">
        <v>105</v>
      </c>
      <c r="AW1028" t="s">
        <v>106</v>
      </c>
      <c r="AX1028">
        <v>1264</v>
      </c>
      <c r="AY1028">
        <v>0</v>
      </c>
      <c r="AZ1028">
        <v>0</v>
      </c>
      <c r="BA1028">
        <v>1264</v>
      </c>
      <c r="BB1028">
        <v>1</v>
      </c>
      <c r="BC1028">
        <v>0</v>
      </c>
      <c r="BD1028">
        <v>1</v>
      </c>
      <c r="BE1028">
        <v>0</v>
      </c>
      <c r="BF1028">
        <v>3</v>
      </c>
      <c r="BG1028">
        <v>1</v>
      </c>
      <c r="BH1028" t="s">
        <v>98</v>
      </c>
      <c r="BI1028">
        <v>6</v>
      </c>
      <c r="BJ1028" t="s">
        <v>107</v>
      </c>
      <c r="BK1028">
        <v>2</v>
      </c>
      <c r="BL1028" t="s">
        <v>97</v>
      </c>
      <c r="BM1028" t="s">
        <v>108</v>
      </c>
      <c r="BN1028">
        <v>1960</v>
      </c>
      <c r="BO1028" t="s">
        <v>102</v>
      </c>
      <c r="BP1028">
        <v>2</v>
      </c>
      <c r="BQ1028">
        <v>461</v>
      </c>
      <c r="BR1028" t="s">
        <v>98</v>
      </c>
      <c r="BS1028" t="s">
        <v>98</v>
      </c>
      <c r="BT1028" t="s">
        <v>105</v>
      </c>
      <c r="BU1028">
        <v>0</v>
      </c>
      <c r="BV1028">
        <v>0</v>
      </c>
      <c r="BW1028">
        <v>0</v>
      </c>
      <c r="BX1028">
        <v>0</v>
      </c>
      <c r="BY1028">
        <v>143</v>
      </c>
      <c r="BZ1028">
        <v>0</v>
      </c>
      <c r="CA1028" t="s">
        <v>83</v>
      </c>
      <c r="CB1028" t="s">
        <v>83</v>
      </c>
      <c r="CC1028" t="s">
        <v>83</v>
      </c>
      <c r="CD1028">
        <v>0</v>
      </c>
      <c r="CE1028">
        <v>4</v>
      </c>
      <c r="CF1028">
        <v>2010</v>
      </c>
      <c r="CG1028" t="str">
        <f t="shared" si="118"/>
        <v>4/2010</v>
      </c>
      <c r="CH1028" t="s">
        <v>110</v>
      </c>
      <c r="CI1028" t="s">
        <v>111</v>
      </c>
      <c r="CJ1028" s="1">
        <v>167500</v>
      </c>
    </row>
    <row r="1029" spans="1:88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 t="str">
        <f t="shared" si="114"/>
        <v>2000's</v>
      </c>
      <c r="V1029">
        <v>2008</v>
      </c>
      <c r="W1029">
        <f t="shared" si="112"/>
        <v>1</v>
      </c>
      <c r="X1029" t="str">
        <f t="shared" si="113"/>
        <v>Y</v>
      </c>
      <c r="Y1029" t="str">
        <f t="shared" si="115"/>
        <v>Y</v>
      </c>
      <c r="Z1029" t="str">
        <f t="shared" si="116"/>
        <v>Y</v>
      </c>
      <c r="AA1029" t="str">
        <f t="shared" si="117"/>
        <v>Y</v>
      </c>
      <c r="AB1029" t="s">
        <v>93</v>
      </c>
      <c r="AC1029" t="s">
        <v>94</v>
      </c>
      <c r="AD1029" t="s">
        <v>95</v>
      </c>
      <c r="AE1029" t="s">
        <v>95</v>
      </c>
      <c r="AF1029" t="s">
        <v>137</v>
      </c>
      <c r="AG1029">
        <v>338</v>
      </c>
      <c r="AH1029" t="s">
        <v>97</v>
      </c>
      <c r="AI1029" t="s">
        <v>98</v>
      </c>
      <c r="AJ1029" t="s">
        <v>99</v>
      </c>
      <c r="AK1029" t="s">
        <v>97</v>
      </c>
      <c r="AL1029" t="s">
        <v>98</v>
      </c>
      <c r="AM1029" t="s">
        <v>97</v>
      </c>
      <c r="AN1029" t="s">
        <v>101</v>
      </c>
      <c r="AO1029">
        <v>1513</v>
      </c>
      <c r="AP1029" t="s">
        <v>102</v>
      </c>
      <c r="AQ1029">
        <v>0</v>
      </c>
      <c r="AR1029">
        <v>125</v>
      </c>
      <c r="AS1029">
        <v>1638</v>
      </c>
      <c r="AT1029" t="s">
        <v>103</v>
      </c>
      <c r="AU1029" t="s">
        <v>104</v>
      </c>
      <c r="AV1029" t="s">
        <v>105</v>
      </c>
      <c r="AW1029" t="s">
        <v>106</v>
      </c>
      <c r="AX1029">
        <v>1646</v>
      </c>
      <c r="AY1029">
        <v>0</v>
      </c>
      <c r="AZ1029">
        <v>0</v>
      </c>
      <c r="BA1029">
        <v>1646</v>
      </c>
      <c r="BB1029">
        <v>1</v>
      </c>
      <c r="BC1029">
        <v>0</v>
      </c>
      <c r="BD1029">
        <v>2</v>
      </c>
      <c r="BE1029">
        <v>0</v>
      </c>
      <c r="BF1029">
        <v>3</v>
      </c>
      <c r="BG1029">
        <v>1</v>
      </c>
      <c r="BH1029" t="s">
        <v>97</v>
      </c>
      <c r="BI1029">
        <v>7</v>
      </c>
      <c r="BJ1029" t="s">
        <v>107</v>
      </c>
      <c r="BK1029">
        <v>1</v>
      </c>
      <c r="BL1029" t="s">
        <v>97</v>
      </c>
      <c r="BM1029" t="s">
        <v>108</v>
      </c>
      <c r="BN1029">
        <v>2008</v>
      </c>
      <c r="BO1029" t="s">
        <v>109</v>
      </c>
      <c r="BP1029">
        <v>3</v>
      </c>
      <c r="BQ1029">
        <v>800</v>
      </c>
      <c r="BR1029" t="s">
        <v>98</v>
      </c>
      <c r="BS1029" t="s">
        <v>98</v>
      </c>
      <c r="BT1029" t="s">
        <v>105</v>
      </c>
      <c r="BU1029">
        <v>192</v>
      </c>
      <c r="BV1029">
        <v>44</v>
      </c>
      <c r="BW1029">
        <v>0</v>
      </c>
      <c r="BX1029">
        <v>0</v>
      </c>
      <c r="BY1029">
        <v>0</v>
      </c>
      <c r="BZ1029">
        <v>0</v>
      </c>
      <c r="CA1029" t="s">
        <v>83</v>
      </c>
      <c r="CB1029" t="s">
        <v>83</v>
      </c>
      <c r="CC1029" t="s">
        <v>83</v>
      </c>
      <c r="CD1029">
        <v>0</v>
      </c>
      <c r="CE1029">
        <v>4</v>
      </c>
      <c r="CF1029">
        <v>2008</v>
      </c>
      <c r="CG1029" t="str">
        <f t="shared" si="118"/>
        <v>4/2008</v>
      </c>
      <c r="CH1029" t="s">
        <v>158</v>
      </c>
      <c r="CI1029" t="s">
        <v>159</v>
      </c>
      <c r="CJ1029" s="1">
        <v>293077</v>
      </c>
    </row>
    <row r="1030" spans="1:88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 t="str">
        <f t="shared" si="114"/>
        <v>40's</v>
      </c>
      <c r="V1030">
        <v>1950</v>
      </c>
      <c r="W1030">
        <f t="shared" si="112"/>
        <v>9</v>
      </c>
      <c r="X1030" t="str">
        <f t="shared" si="113"/>
        <v>Y</v>
      </c>
      <c r="Y1030" t="str">
        <f t="shared" si="115"/>
        <v>N</v>
      </c>
      <c r="Z1030" t="str">
        <f t="shared" si="116"/>
        <v>N</v>
      </c>
      <c r="AA1030" t="str">
        <f t="shared" si="117"/>
        <v>N</v>
      </c>
      <c r="AB1030" t="s">
        <v>93</v>
      </c>
      <c r="AC1030" t="s">
        <v>94</v>
      </c>
      <c r="AD1030" t="s">
        <v>155</v>
      </c>
      <c r="AE1030" t="s">
        <v>125</v>
      </c>
      <c r="AF1030" t="s">
        <v>117</v>
      </c>
      <c r="AG1030">
        <v>0</v>
      </c>
      <c r="AH1030" t="s">
        <v>98</v>
      </c>
      <c r="AI1030" t="s">
        <v>98</v>
      </c>
      <c r="AJ1030" t="s">
        <v>118</v>
      </c>
      <c r="AK1030" t="s">
        <v>98</v>
      </c>
      <c r="AL1030" t="s">
        <v>98</v>
      </c>
      <c r="AM1030" t="s">
        <v>100</v>
      </c>
      <c r="AN1030" t="s">
        <v>153</v>
      </c>
      <c r="AO1030">
        <v>368</v>
      </c>
      <c r="AP1030" t="s">
        <v>141</v>
      </c>
      <c r="AQ1030">
        <v>41</v>
      </c>
      <c r="AR1030">
        <v>359</v>
      </c>
      <c r="AS1030">
        <v>768</v>
      </c>
      <c r="AT1030" t="s">
        <v>103</v>
      </c>
      <c r="AU1030" t="s">
        <v>98</v>
      </c>
      <c r="AV1030" t="s">
        <v>105</v>
      </c>
      <c r="AW1030" t="s">
        <v>106</v>
      </c>
      <c r="AX1030">
        <v>968</v>
      </c>
      <c r="AY1030">
        <v>408</v>
      </c>
      <c r="AZ1030">
        <v>0</v>
      </c>
      <c r="BA1030">
        <v>1376</v>
      </c>
      <c r="BB1030">
        <v>1</v>
      </c>
      <c r="BC1030">
        <v>0</v>
      </c>
      <c r="BD1030">
        <v>1</v>
      </c>
      <c r="BE1030">
        <v>0</v>
      </c>
      <c r="BF1030">
        <v>3</v>
      </c>
      <c r="BG1030">
        <v>1</v>
      </c>
      <c r="BH1030" t="s">
        <v>98</v>
      </c>
      <c r="BI1030">
        <v>6</v>
      </c>
      <c r="BJ1030" t="s">
        <v>107</v>
      </c>
      <c r="BK1030">
        <v>1</v>
      </c>
      <c r="BL1030" t="s">
        <v>97</v>
      </c>
      <c r="BM1030" t="s">
        <v>108</v>
      </c>
      <c r="BN1030">
        <v>1941</v>
      </c>
      <c r="BO1030" t="s">
        <v>102</v>
      </c>
      <c r="BP1030">
        <v>1</v>
      </c>
      <c r="BQ1030">
        <v>240</v>
      </c>
      <c r="BR1030" t="s">
        <v>98</v>
      </c>
      <c r="BS1030" t="s">
        <v>98</v>
      </c>
      <c r="BT1030" t="s">
        <v>105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 t="s">
        <v>83</v>
      </c>
      <c r="CB1030" t="s">
        <v>83</v>
      </c>
      <c r="CC1030" t="s">
        <v>83</v>
      </c>
      <c r="CD1030">
        <v>0</v>
      </c>
      <c r="CE1030">
        <v>4</v>
      </c>
      <c r="CF1030">
        <v>2007</v>
      </c>
      <c r="CG1030" t="str">
        <f t="shared" si="118"/>
        <v>4/2007</v>
      </c>
      <c r="CH1030" t="s">
        <v>110</v>
      </c>
      <c r="CI1030" t="s">
        <v>111</v>
      </c>
      <c r="CJ1030" s="1">
        <v>105000</v>
      </c>
    </row>
    <row r="1031" spans="1:88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 t="str">
        <f t="shared" si="114"/>
        <v>70's</v>
      </c>
      <c r="V1031">
        <v>1972</v>
      </c>
      <c r="W1031">
        <f t="shared" si="112"/>
        <v>0</v>
      </c>
      <c r="X1031" t="str">
        <f t="shared" si="113"/>
        <v>N</v>
      </c>
      <c r="Y1031" t="str">
        <f t="shared" si="115"/>
        <v>N</v>
      </c>
      <c r="Z1031" t="str">
        <f t="shared" si="116"/>
        <v>N</v>
      </c>
      <c r="AA1031" t="str">
        <f t="shared" si="117"/>
        <v>N</v>
      </c>
      <c r="AB1031" t="s">
        <v>93</v>
      </c>
      <c r="AC1031" t="s">
        <v>94</v>
      </c>
      <c r="AD1031" t="s">
        <v>140</v>
      </c>
      <c r="AE1031" t="s">
        <v>140</v>
      </c>
      <c r="AF1031" t="s">
        <v>96</v>
      </c>
      <c r="AG1031">
        <v>281</v>
      </c>
      <c r="AH1031" t="s">
        <v>98</v>
      </c>
      <c r="AI1031" t="s">
        <v>98</v>
      </c>
      <c r="AJ1031" t="s">
        <v>118</v>
      </c>
      <c r="AK1031" t="s">
        <v>98</v>
      </c>
      <c r="AL1031" t="s">
        <v>98</v>
      </c>
      <c r="AM1031" t="s">
        <v>100</v>
      </c>
      <c r="AN1031" t="s">
        <v>141</v>
      </c>
      <c r="AO1031">
        <v>317</v>
      </c>
      <c r="AP1031" t="s">
        <v>102</v>
      </c>
      <c r="AQ1031">
        <v>0</v>
      </c>
      <c r="AR1031">
        <v>355</v>
      </c>
      <c r="AS1031">
        <v>672</v>
      </c>
      <c r="AT1031" t="s">
        <v>103</v>
      </c>
      <c r="AU1031" t="s">
        <v>97</v>
      </c>
      <c r="AV1031" t="s">
        <v>105</v>
      </c>
      <c r="AW1031" t="s">
        <v>106</v>
      </c>
      <c r="AX1031">
        <v>672</v>
      </c>
      <c r="AY1031">
        <v>546</v>
      </c>
      <c r="AZ1031">
        <v>0</v>
      </c>
      <c r="BA1031">
        <v>1218</v>
      </c>
      <c r="BB1031">
        <v>0</v>
      </c>
      <c r="BC1031">
        <v>1</v>
      </c>
      <c r="BD1031">
        <v>1</v>
      </c>
      <c r="BE1031">
        <v>1</v>
      </c>
      <c r="BF1031">
        <v>3</v>
      </c>
      <c r="BG1031">
        <v>1</v>
      </c>
      <c r="BH1031" t="s">
        <v>98</v>
      </c>
      <c r="BI1031">
        <v>7</v>
      </c>
      <c r="BJ1031" t="s">
        <v>107</v>
      </c>
      <c r="BK1031">
        <v>0</v>
      </c>
      <c r="BL1031" t="s">
        <v>83</v>
      </c>
      <c r="BM1031" t="s">
        <v>127</v>
      </c>
      <c r="BN1031">
        <v>1972</v>
      </c>
      <c r="BO1031" t="s">
        <v>102</v>
      </c>
      <c r="BP1031">
        <v>1</v>
      </c>
      <c r="BQ1031">
        <v>264</v>
      </c>
      <c r="BR1031" t="s">
        <v>98</v>
      </c>
      <c r="BS1031" t="s">
        <v>98</v>
      </c>
      <c r="BT1031" t="s">
        <v>105</v>
      </c>
      <c r="BU1031">
        <v>0</v>
      </c>
      <c r="BV1031">
        <v>28</v>
      </c>
      <c r="BW1031">
        <v>0</v>
      </c>
      <c r="BX1031">
        <v>0</v>
      </c>
      <c r="BY1031">
        <v>0</v>
      </c>
      <c r="BZ1031">
        <v>0</v>
      </c>
      <c r="CA1031" t="s">
        <v>83</v>
      </c>
      <c r="CB1031" t="s">
        <v>83</v>
      </c>
      <c r="CC1031" t="s">
        <v>83</v>
      </c>
      <c r="CD1031">
        <v>0</v>
      </c>
      <c r="CE1031">
        <v>5</v>
      </c>
      <c r="CF1031">
        <v>2006</v>
      </c>
      <c r="CG1031" t="str">
        <f t="shared" si="118"/>
        <v>5/2006</v>
      </c>
      <c r="CH1031" t="s">
        <v>110</v>
      </c>
      <c r="CI1031" t="s">
        <v>111</v>
      </c>
      <c r="CJ1031" s="1">
        <v>118000</v>
      </c>
    </row>
    <row r="1032" spans="1:88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 t="str">
        <f t="shared" si="114"/>
        <v>10's</v>
      </c>
      <c r="V1032">
        <v>1995</v>
      </c>
      <c r="W1032">
        <f t="shared" si="112"/>
        <v>79</v>
      </c>
      <c r="X1032" t="str">
        <f t="shared" si="113"/>
        <v>Y</v>
      </c>
      <c r="Y1032" t="str">
        <f t="shared" si="115"/>
        <v>N</v>
      </c>
      <c r="Z1032" t="str">
        <f t="shared" si="116"/>
        <v>N</v>
      </c>
      <c r="AA1032" t="str">
        <f t="shared" si="117"/>
        <v>Y</v>
      </c>
      <c r="AB1032" t="s">
        <v>93</v>
      </c>
      <c r="AC1032" t="s">
        <v>94</v>
      </c>
      <c r="AD1032" t="s">
        <v>95</v>
      </c>
      <c r="AE1032" t="s">
        <v>95</v>
      </c>
      <c r="AF1032" t="s">
        <v>117</v>
      </c>
      <c r="AG1032">
        <v>0</v>
      </c>
      <c r="AH1032" t="s">
        <v>98</v>
      </c>
      <c r="AI1032" t="s">
        <v>98</v>
      </c>
      <c r="AJ1032" t="s">
        <v>99</v>
      </c>
      <c r="AK1032" t="s">
        <v>98</v>
      </c>
      <c r="AL1032" t="s">
        <v>98</v>
      </c>
      <c r="AM1032" t="s">
        <v>121</v>
      </c>
      <c r="AN1032" t="s">
        <v>102</v>
      </c>
      <c r="AO1032">
        <v>0</v>
      </c>
      <c r="AP1032" t="s">
        <v>102</v>
      </c>
      <c r="AQ1032">
        <v>0</v>
      </c>
      <c r="AR1032">
        <v>686</v>
      </c>
      <c r="AS1032">
        <v>686</v>
      </c>
      <c r="AT1032" t="s">
        <v>103</v>
      </c>
      <c r="AU1032" t="s">
        <v>97</v>
      </c>
      <c r="AV1032" t="s">
        <v>105</v>
      </c>
      <c r="AW1032" t="s">
        <v>106</v>
      </c>
      <c r="AX1032">
        <v>948</v>
      </c>
      <c r="AY1032">
        <v>980</v>
      </c>
      <c r="AZ1032">
        <v>0</v>
      </c>
      <c r="BA1032">
        <v>1928</v>
      </c>
      <c r="BB1032">
        <v>0</v>
      </c>
      <c r="BC1032">
        <v>0</v>
      </c>
      <c r="BD1032">
        <v>2</v>
      </c>
      <c r="BE1032">
        <v>0</v>
      </c>
      <c r="BF1032">
        <v>5</v>
      </c>
      <c r="BG1032">
        <v>2</v>
      </c>
      <c r="BH1032" t="s">
        <v>98</v>
      </c>
      <c r="BI1032">
        <v>10</v>
      </c>
      <c r="BJ1032" t="s">
        <v>107</v>
      </c>
      <c r="BK1032">
        <v>0</v>
      </c>
      <c r="BL1032" t="s">
        <v>83</v>
      </c>
      <c r="BM1032" t="s">
        <v>83</v>
      </c>
      <c r="BN1032" t="s">
        <v>83</v>
      </c>
      <c r="BO1032" t="s">
        <v>83</v>
      </c>
      <c r="BP1032">
        <v>0</v>
      </c>
      <c r="BQ1032">
        <v>0</v>
      </c>
      <c r="BR1032" t="s">
        <v>83</v>
      </c>
      <c r="BS1032" t="s">
        <v>83</v>
      </c>
      <c r="BT1032" t="s">
        <v>177</v>
      </c>
      <c r="BU1032">
        <v>0</v>
      </c>
      <c r="BV1032">
        <v>0</v>
      </c>
      <c r="BW1032">
        <v>228</v>
      </c>
      <c r="BX1032">
        <v>0</v>
      </c>
      <c r="BY1032">
        <v>0</v>
      </c>
      <c r="BZ1032">
        <v>0</v>
      </c>
      <c r="CA1032" t="s">
        <v>83</v>
      </c>
      <c r="CB1032" t="s">
        <v>83</v>
      </c>
      <c r="CC1032" t="s">
        <v>83</v>
      </c>
      <c r="CD1032">
        <v>0</v>
      </c>
      <c r="CE1032">
        <v>7</v>
      </c>
      <c r="CF1032">
        <v>2006</v>
      </c>
      <c r="CG1032" t="str">
        <f t="shared" si="118"/>
        <v>7/2006</v>
      </c>
      <c r="CH1032" t="s">
        <v>110</v>
      </c>
      <c r="CI1032" t="s">
        <v>111</v>
      </c>
      <c r="CJ1032" s="1">
        <v>160000</v>
      </c>
    </row>
    <row r="1033" spans="1:88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 t="str">
        <f t="shared" si="114"/>
        <v>20's</v>
      </c>
      <c r="V1033">
        <v>1970</v>
      </c>
      <c r="W1033">
        <f t="shared" si="112"/>
        <v>50</v>
      </c>
      <c r="X1033" t="str">
        <f t="shared" si="113"/>
        <v>Y</v>
      </c>
      <c r="Y1033" t="str">
        <f t="shared" si="115"/>
        <v>N</v>
      </c>
      <c r="Z1033" t="str">
        <f t="shared" si="116"/>
        <v>N</v>
      </c>
      <c r="AA1033" t="str">
        <f t="shared" si="117"/>
        <v>N</v>
      </c>
      <c r="AB1033" t="s">
        <v>93</v>
      </c>
      <c r="AC1033" t="s">
        <v>94</v>
      </c>
      <c r="AD1033" t="s">
        <v>124</v>
      </c>
      <c r="AE1033" t="s">
        <v>161</v>
      </c>
      <c r="AF1033" t="s">
        <v>117</v>
      </c>
      <c r="AG1033">
        <v>0</v>
      </c>
      <c r="AH1033" t="s">
        <v>98</v>
      </c>
      <c r="AI1033" t="s">
        <v>98</v>
      </c>
      <c r="AJ1033" t="s">
        <v>126</v>
      </c>
      <c r="AK1033" t="s">
        <v>98</v>
      </c>
      <c r="AL1033" t="s">
        <v>98</v>
      </c>
      <c r="AM1033" t="s">
        <v>100</v>
      </c>
      <c r="AN1033" t="s">
        <v>101</v>
      </c>
      <c r="AO1033">
        <v>523</v>
      </c>
      <c r="AP1033" t="s">
        <v>102</v>
      </c>
      <c r="AQ1033">
        <v>0</v>
      </c>
      <c r="AR1033">
        <v>301</v>
      </c>
      <c r="AS1033">
        <v>824</v>
      </c>
      <c r="AT1033" t="s">
        <v>103</v>
      </c>
      <c r="AU1033" t="s">
        <v>104</v>
      </c>
      <c r="AV1033" t="s">
        <v>105</v>
      </c>
      <c r="AW1033" t="s">
        <v>106</v>
      </c>
      <c r="AX1033">
        <v>1687</v>
      </c>
      <c r="AY1033">
        <v>998</v>
      </c>
      <c r="AZ1033">
        <v>397</v>
      </c>
      <c r="BA1033">
        <v>3082</v>
      </c>
      <c r="BB1033">
        <v>1</v>
      </c>
      <c r="BC1033">
        <v>0</v>
      </c>
      <c r="BD1033">
        <v>2</v>
      </c>
      <c r="BE1033">
        <v>1</v>
      </c>
      <c r="BF1033">
        <v>5</v>
      </c>
      <c r="BG1033">
        <v>1</v>
      </c>
      <c r="BH1033" t="s">
        <v>98</v>
      </c>
      <c r="BI1033">
        <v>12</v>
      </c>
      <c r="BJ1033" t="s">
        <v>107</v>
      </c>
      <c r="BK1033">
        <v>2</v>
      </c>
      <c r="BL1033" t="s">
        <v>98</v>
      </c>
      <c r="BM1033" t="s">
        <v>209</v>
      </c>
      <c r="BN1033">
        <v>1970</v>
      </c>
      <c r="BO1033" t="s">
        <v>157</v>
      </c>
      <c r="BP1033">
        <v>2</v>
      </c>
      <c r="BQ1033">
        <v>672</v>
      </c>
      <c r="BR1033" t="s">
        <v>98</v>
      </c>
      <c r="BS1033" t="s">
        <v>98</v>
      </c>
      <c r="BT1033" t="s">
        <v>105</v>
      </c>
      <c r="BU1033">
        <v>136</v>
      </c>
      <c r="BV1033">
        <v>63</v>
      </c>
      <c r="BW1033">
        <v>0</v>
      </c>
      <c r="BX1033">
        <v>0</v>
      </c>
      <c r="BY1033">
        <v>0</v>
      </c>
      <c r="BZ1033">
        <v>0</v>
      </c>
      <c r="CA1033" t="s">
        <v>83</v>
      </c>
      <c r="CB1033" t="s">
        <v>83</v>
      </c>
      <c r="CC1033" t="s">
        <v>83</v>
      </c>
      <c r="CD1033">
        <v>0</v>
      </c>
      <c r="CE1033">
        <v>8</v>
      </c>
      <c r="CF1033">
        <v>2009</v>
      </c>
      <c r="CG1033" t="str">
        <f t="shared" si="118"/>
        <v>8/2009</v>
      </c>
      <c r="CH1033" t="s">
        <v>110</v>
      </c>
      <c r="CI1033" t="s">
        <v>111</v>
      </c>
      <c r="CJ1033" s="1">
        <v>197000</v>
      </c>
    </row>
    <row r="1034" spans="1:88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 t="str">
        <f t="shared" si="114"/>
        <v>90's</v>
      </c>
      <c r="V1034">
        <v>1993</v>
      </c>
      <c r="W1034">
        <f t="shared" si="112"/>
        <v>0</v>
      </c>
      <c r="X1034" t="str">
        <f t="shared" si="113"/>
        <v>N</v>
      </c>
      <c r="Y1034" t="str">
        <f t="shared" si="115"/>
        <v>N</v>
      </c>
      <c r="Z1034" t="str">
        <f t="shared" si="116"/>
        <v>N</v>
      </c>
      <c r="AA1034" t="str">
        <f t="shared" si="117"/>
        <v>N</v>
      </c>
      <c r="AB1034" t="s">
        <v>93</v>
      </c>
      <c r="AC1034" t="s">
        <v>94</v>
      </c>
      <c r="AD1034" t="s">
        <v>116</v>
      </c>
      <c r="AE1034" t="s">
        <v>116</v>
      </c>
      <c r="AF1034" t="s">
        <v>117</v>
      </c>
      <c r="AG1034">
        <v>0</v>
      </c>
      <c r="AH1034" t="s">
        <v>97</v>
      </c>
      <c r="AI1034" t="s">
        <v>97</v>
      </c>
      <c r="AJ1034" t="s">
        <v>99</v>
      </c>
      <c r="AK1034" t="s">
        <v>97</v>
      </c>
      <c r="AL1034" t="s">
        <v>97</v>
      </c>
      <c r="AM1034" t="s">
        <v>100</v>
      </c>
      <c r="AN1034" t="s">
        <v>101</v>
      </c>
      <c r="AO1034">
        <v>1012</v>
      </c>
      <c r="AP1034" t="s">
        <v>102</v>
      </c>
      <c r="AQ1034">
        <v>0</v>
      </c>
      <c r="AR1034">
        <v>326</v>
      </c>
      <c r="AS1034">
        <v>1338</v>
      </c>
      <c r="AT1034" t="s">
        <v>103</v>
      </c>
      <c r="AU1034" t="s">
        <v>104</v>
      </c>
      <c r="AV1034" t="s">
        <v>105</v>
      </c>
      <c r="AW1034" t="s">
        <v>106</v>
      </c>
      <c r="AX1034">
        <v>1352</v>
      </c>
      <c r="AY1034">
        <v>1168</v>
      </c>
      <c r="AZ1034">
        <v>0</v>
      </c>
      <c r="BA1034">
        <v>2520</v>
      </c>
      <c r="BB1034">
        <v>1</v>
      </c>
      <c r="BC1034">
        <v>0</v>
      </c>
      <c r="BD1034">
        <v>2</v>
      </c>
      <c r="BE1034">
        <v>1</v>
      </c>
      <c r="BF1034">
        <v>5</v>
      </c>
      <c r="BG1034">
        <v>1</v>
      </c>
      <c r="BH1034" t="s">
        <v>97</v>
      </c>
      <c r="BI1034">
        <v>10</v>
      </c>
      <c r="BJ1034" t="s">
        <v>107</v>
      </c>
      <c r="BK1034">
        <v>1</v>
      </c>
      <c r="BL1034" t="s">
        <v>98</v>
      </c>
      <c r="BM1034" t="s">
        <v>108</v>
      </c>
      <c r="BN1034">
        <v>1993</v>
      </c>
      <c r="BO1034" t="s">
        <v>109</v>
      </c>
      <c r="BP1034">
        <v>3</v>
      </c>
      <c r="BQ1034">
        <v>796</v>
      </c>
      <c r="BR1034" t="s">
        <v>98</v>
      </c>
      <c r="BS1034" t="s">
        <v>98</v>
      </c>
      <c r="BT1034" t="s">
        <v>105</v>
      </c>
      <c r="BU1034">
        <v>209</v>
      </c>
      <c r="BV1034">
        <v>55</v>
      </c>
      <c r="BW1034">
        <v>0</v>
      </c>
      <c r="BX1034">
        <v>0</v>
      </c>
      <c r="BY1034">
        <v>0</v>
      </c>
      <c r="BZ1034">
        <v>0</v>
      </c>
      <c r="CA1034" t="s">
        <v>83</v>
      </c>
      <c r="CB1034" t="s">
        <v>83</v>
      </c>
      <c r="CC1034" t="s">
        <v>83</v>
      </c>
      <c r="CD1034">
        <v>0</v>
      </c>
      <c r="CE1034">
        <v>11</v>
      </c>
      <c r="CF1034">
        <v>2006</v>
      </c>
      <c r="CG1034" t="str">
        <f t="shared" si="118"/>
        <v>11/2006</v>
      </c>
      <c r="CH1034" t="s">
        <v>110</v>
      </c>
      <c r="CI1034" t="s">
        <v>128</v>
      </c>
      <c r="CJ1034" s="1">
        <v>310000</v>
      </c>
    </row>
    <row r="1035" spans="1:88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 t="str">
        <f t="shared" si="114"/>
        <v>2000's</v>
      </c>
      <c r="V1035">
        <v>2002</v>
      </c>
      <c r="W1035">
        <f t="shared" si="112"/>
        <v>0</v>
      </c>
      <c r="X1035" t="str">
        <f t="shared" si="113"/>
        <v>N</v>
      </c>
      <c r="Y1035" t="str">
        <f t="shared" si="115"/>
        <v>N</v>
      </c>
      <c r="Z1035" t="str">
        <f t="shared" si="116"/>
        <v>Y</v>
      </c>
      <c r="AA1035" t="str">
        <f t="shared" si="117"/>
        <v>Y</v>
      </c>
      <c r="AB1035" t="s">
        <v>93</v>
      </c>
      <c r="AC1035" t="s">
        <v>94</v>
      </c>
      <c r="AD1035" t="s">
        <v>95</v>
      </c>
      <c r="AE1035" t="s">
        <v>95</v>
      </c>
      <c r="AF1035" t="s">
        <v>137</v>
      </c>
      <c r="AG1035">
        <v>295</v>
      </c>
      <c r="AH1035" t="s">
        <v>97</v>
      </c>
      <c r="AI1035" t="s">
        <v>98</v>
      </c>
      <c r="AJ1035" t="s">
        <v>99</v>
      </c>
      <c r="AK1035" t="s">
        <v>97</v>
      </c>
      <c r="AL1035" t="s">
        <v>98</v>
      </c>
      <c r="AM1035" t="s">
        <v>100</v>
      </c>
      <c r="AN1035" t="s">
        <v>101</v>
      </c>
      <c r="AO1035">
        <v>986</v>
      </c>
      <c r="AP1035" t="s">
        <v>102</v>
      </c>
      <c r="AQ1035">
        <v>0</v>
      </c>
      <c r="AR1035">
        <v>668</v>
      </c>
      <c r="AS1035">
        <v>1654</v>
      </c>
      <c r="AT1035" t="s">
        <v>103</v>
      </c>
      <c r="AU1035" t="s">
        <v>104</v>
      </c>
      <c r="AV1035" t="s">
        <v>105</v>
      </c>
      <c r="AW1035" t="s">
        <v>106</v>
      </c>
      <c r="AX1035">
        <v>1654</v>
      </c>
      <c r="AY1035">
        <v>0</v>
      </c>
      <c r="AZ1035">
        <v>0</v>
      </c>
      <c r="BA1035">
        <v>1654</v>
      </c>
      <c r="BB1035">
        <v>1</v>
      </c>
      <c r="BC1035">
        <v>0</v>
      </c>
      <c r="BD1035">
        <v>2</v>
      </c>
      <c r="BE1035">
        <v>0</v>
      </c>
      <c r="BF1035">
        <v>3</v>
      </c>
      <c r="BG1035">
        <v>1</v>
      </c>
      <c r="BH1035" t="s">
        <v>97</v>
      </c>
      <c r="BI1035">
        <v>6</v>
      </c>
      <c r="BJ1035" t="s">
        <v>107</v>
      </c>
      <c r="BK1035">
        <v>0</v>
      </c>
      <c r="BL1035" t="s">
        <v>83</v>
      </c>
      <c r="BM1035" t="s">
        <v>108</v>
      </c>
      <c r="BN1035">
        <v>2002</v>
      </c>
      <c r="BO1035" t="s">
        <v>102</v>
      </c>
      <c r="BP1035">
        <v>3</v>
      </c>
      <c r="BQ1035">
        <v>900</v>
      </c>
      <c r="BR1035" t="s">
        <v>98</v>
      </c>
      <c r="BS1035" t="s">
        <v>98</v>
      </c>
      <c r="BT1035" t="s">
        <v>105</v>
      </c>
      <c r="BU1035">
        <v>0</v>
      </c>
      <c r="BV1035">
        <v>136</v>
      </c>
      <c r="BW1035">
        <v>0</v>
      </c>
      <c r="BX1035">
        <v>0</v>
      </c>
      <c r="BY1035">
        <v>0</v>
      </c>
      <c r="BZ1035">
        <v>0</v>
      </c>
      <c r="CA1035" t="s">
        <v>83</v>
      </c>
      <c r="CB1035" t="s">
        <v>83</v>
      </c>
      <c r="CC1035" t="s">
        <v>83</v>
      </c>
      <c r="CD1035">
        <v>0</v>
      </c>
      <c r="CE1035">
        <v>2</v>
      </c>
      <c r="CF1035">
        <v>2006</v>
      </c>
      <c r="CG1035" t="str">
        <f t="shared" si="118"/>
        <v>2/2006</v>
      </c>
      <c r="CH1035" t="s">
        <v>110</v>
      </c>
      <c r="CI1035" t="s">
        <v>111</v>
      </c>
      <c r="CJ1035" s="1">
        <v>230000</v>
      </c>
    </row>
    <row r="1036" spans="1:88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 t="str">
        <f t="shared" si="114"/>
        <v>30's</v>
      </c>
      <c r="V1036">
        <v>1950</v>
      </c>
      <c r="W1036">
        <f t="shared" si="112"/>
        <v>12</v>
      </c>
      <c r="X1036" t="str">
        <f t="shared" si="113"/>
        <v>Y</v>
      </c>
      <c r="Y1036" t="str">
        <f t="shared" si="115"/>
        <v>N</v>
      </c>
      <c r="Z1036" t="str">
        <f t="shared" si="116"/>
        <v>N</v>
      </c>
      <c r="AA1036" t="str">
        <f t="shared" si="117"/>
        <v>N</v>
      </c>
      <c r="AB1036" t="s">
        <v>93</v>
      </c>
      <c r="AC1036" t="s">
        <v>94</v>
      </c>
      <c r="AD1036" t="s">
        <v>116</v>
      </c>
      <c r="AE1036" t="s">
        <v>116</v>
      </c>
      <c r="AF1036" t="s">
        <v>117</v>
      </c>
      <c r="AG1036">
        <v>0</v>
      </c>
      <c r="AH1036" t="s">
        <v>98</v>
      </c>
      <c r="AI1036" t="s">
        <v>97</v>
      </c>
      <c r="AJ1036" t="s">
        <v>99</v>
      </c>
      <c r="AK1036" t="s">
        <v>147</v>
      </c>
      <c r="AL1036" t="s">
        <v>147</v>
      </c>
      <c r="AM1036" t="s">
        <v>100</v>
      </c>
      <c r="AN1036" t="s">
        <v>102</v>
      </c>
      <c r="AO1036">
        <v>0</v>
      </c>
      <c r="AP1036" t="s">
        <v>102</v>
      </c>
      <c r="AQ1036">
        <v>0</v>
      </c>
      <c r="AR1036">
        <v>920</v>
      </c>
      <c r="AS1036">
        <v>920</v>
      </c>
      <c r="AT1036" t="s">
        <v>103</v>
      </c>
      <c r="AU1036" t="s">
        <v>104</v>
      </c>
      <c r="AV1036" t="s">
        <v>105</v>
      </c>
      <c r="AW1036" t="s">
        <v>106</v>
      </c>
      <c r="AX1036">
        <v>954</v>
      </c>
      <c r="AY1036">
        <v>0</v>
      </c>
      <c r="AZ1036">
        <v>0</v>
      </c>
      <c r="BA1036">
        <v>954</v>
      </c>
      <c r="BB1036">
        <v>0</v>
      </c>
      <c r="BC1036">
        <v>0</v>
      </c>
      <c r="BD1036">
        <v>1</v>
      </c>
      <c r="BE1036">
        <v>0</v>
      </c>
      <c r="BF1036">
        <v>2</v>
      </c>
      <c r="BG1036">
        <v>1</v>
      </c>
      <c r="BH1036" t="s">
        <v>147</v>
      </c>
      <c r="BI1036">
        <v>5</v>
      </c>
      <c r="BJ1036" t="s">
        <v>107</v>
      </c>
      <c r="BK1036">
        <v>1</v>
      </c>
      <c r="BL1036" t="s">
        <v>97</v>
      </c>
      <c r="BM1036" t="s">
        <v>209</v>
      </c>
      <c r="BN1036">
        <v>1938</v>
      </c>
      <c r="BO1036" t="s">
        <v>102</v>
      </c>
      <c r="BP1036">
        <v>1</v>
      </c>
      <c r="BQ1036">
        <v>240</v>
      </c>
      <c r="BR1036" t="s">
        <v>147</v>
      </c>
      <c r="BS1036" t="s">
        <v>98</v>
      </c>
      <c r="BT1036" t="s">
        <v>105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 t="s">
        <v>83</v>
      </c>
      <c r="CB1036" t="s">
        <v>134</v>
      </c>
      <c r="CC1036" t="s">
        <v>83</v>
      </c>
      <c r="CD1036">
        <v>0</v>
      </c>
      <c r="CE1036">
        <v>6</v>
      </c>
      <c r="CF1036">
        <v>2007</v>
      </c>
      <c r="CG1036" t="str">
        <f t="shared" si="118"/>
        <v>6/2007</v>
      </c>
      <c r="CH1036" t="s">
        <v>110</v>
      </c>
      <c r="CI1036" t="s">
        <v>111</v>
      </c>
      <c r="CJ1036" s="1">
        <v>119750</v>
      </c>
    </row>
    <row r="1037" spans="1:88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 t="str">
        <f t="shared" si="114"/>
        <v>50's</v>
      </c>
      <c r="V1037">
        <v>1957</v>
      </c>
      <c r="W1037">
        <f t="shared" si="112"/>
        <v>0</v>
      </c>
      <c r="X1037" t="str">
        <f t="shared" si="113"/>
        <v>N</v>
      </c>
      <c r="Y1037" t="str">
        <f t="shared" si="115"/>
        <v>N</v>
      </c>
      <c r="Z1037" t="str">
        <f t="shared" si="116"/>
        <v>N</v>
      </c>
      <c r="AA1037" t="str">
        <f t="shared" si="117"/>
        <v>N</v>
      </c>
      <c r="AB1037" t="s">
        <v>93</v>
      </c>
      <c r="AC1037" t="s">
        <v>94</v>
      </c>
      <c r="AD1037" t="s">
        <v>124</v>
      </c>
      <c r="AE1037" t="s">
        <v>124</v>
      </c>
      <c r="AF1037" t="s">
        <v>117</v>
      </c>
      <c r="AG1037">
        <v>0</v>
      </c>
      <c r="AH1037" t="s">
        <v>98</v>
      </c>
      <c r="AI1037" t="s">
        <v>97</v>
      </c>
      <c r="AJ1037" t="s">
        <v>168</v>
      </c>
      <c r="AK1037" t="s">
        <v>83</v>
      </c>
      <c r="AL1037" t="s">
        <v>83</v>
      </c>
      <c r="AM1037" t="s">
        <v>83</v>
      </c>
      <c r="AN1037" t="s">
        <v>83</v>
      </c>
      <c r="AO1037">
        <v>0</v>
      </c>
      <c r="AP1037" t="s">
        <v>83</v>
      </c>
      <c r="AQ1037">
        <v>0</v>
      </c>
      <c r="AR1037">
        <v>0</v>
      </c>
      <c r="AS1037">
        <v>0</v>
      </c>
      <c r="AT1037" t="s">
        <v>103</v>
      </c>
      <c r="AU1037" t="s">
        <v>104</v>
      </c>
      <c r="AV1037" t="s">
        <v>177</v>
      </c>
      <c r="AW1037" t="s">
        <v>106</v>
      </c>
      <c r="AX1037">
        <v>845</v>
      </c>
      <c r="AY1037">
        <v>0</v>
      </c>
      <c r="AZ1037">
        <v>0</v>
      </c>
      <c r="BA1037">
        <v>845</v>
      </c>
      <c r="BB1037">
        <v>0</v>
      </c>
      <c r="BC1037">
        <v>0</v>
      </c>
      <c r="BD1037">
        <v>1</v>
      </c>
      <c r="BE1037">
        <v>0</v>
      </c>
      <c r="BF1037">
        <v>3</v>
      </c>
      <c r="BG1037">
        <v>1</v>
      </c>
      <c r="BH1037" t="s">
        <v>98</v>
      </c>
      <c r="BI1037">
        <v>5</v>
      </c>
      <c r="BJ1037" t="s">
        <v>107</v>
      </c>
      <c r="BK1037">
        <v>0</v>
      </c>
      <c r="BL1037" t="s">
        <v>83</v>
      </c>
      <c r="BM1037" t="s">
        <v>127</v>
      </c>
      <c r="BN1037">
        <v>1957</v>
      </c>
      <c r="BO1037" t="s">
        <v>102</v>
      </c>
      <c r="BP1037">
        <v>1</v>
      </c>
      <c r="BQ1037">
        <v>290</v>
      </c>
      <c r="BR1037" t="s">
        <v>98</v>
      </c>
      <c r="BS1037" t="s">
        <v>98</v>
      </c>
      <c r="BT1037" t="s">
        <v>177</v>
      </c>
      <c r="BU1037">
        <v>186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 t="s">
        <v>83</v>
      </c>
      <c r="CB1037" t="s">
        <v>83</v>
      </c>
      <c r="CC1037" t="s">
        <v>83</v>
      </c>
      <c r="CD1037">
        <v>0</v>
      </c>
      <c r="CE1037">
        <v>1</v>
      </c>
      <c r="CF1037">
        <v>2009</v>
      </c>
      <c r="CG1037" t="str">
        <f t="shared" si="118"/>
        <v>1/2009</v>
      </c>
      <c r="CH1037" t="s">
        <v>110</v>
      </c>
      <c r="CI1037" t="s">
        <v>111</v>
      </c>
      <c r="CJ1037" s="1">
        <v>84000</v>
      </c>
    </row>
    <row r="1038" spans="1:88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 t="str">
        <f t="shared" si="114"/>
        <v>2000's</v>
      </c>
      <c r="V1038">
        <v>2008</v>
      </c>
      <c r="W1038">
        <f t="shared" si="112"/>
        <v>1</v>
      </c>
      <c r="X1038" t="str">
        <f t="shared" si="113"/>
        <v>Y</v>
      </c>
      <c r="Y1038" t="str">
        <f t="shared" si="115"/>
        <v>Y</v>
      </c>
      <c r="Z1038" t="str">
        <f t="shared" si="116"/>
        <v>Y</v>
      </c>
      <c r="AA1038" t="str">
        <f t="shared" si="117"/>
        <v>Y</v>
      </c>
      <c r="AB1038" t="s">
        <v>152</v>
      </c>
      <c r="AC1038" t="s">
        <v>94</v>
      </c>
      <c r="AD1038" t="s">
        <v>95</v>
      </c>
      <c r="AE1038" t="s">
        <v>95</v>
      </c>
      <c r="AF1038" t="s">
        <v>137</v>
      </c>
      <c r="AG1038">
        <v>70</v>
      </c>
      <c r="AH1038" t="s">
        <v>97</v>
      </c>
      <c r="AI1038" t="s">
        <v>98</v>
      </c>
      <c r="AJ1038" t="s">
        <v>99</v>
      </c>
      <c r="AK1038" t="s">
        <v>104</v>
      </c>
      <c r="AL1038" t="s">
        <v>98</v>
      </c>
      <c r="AM1038" t="s">
        <v>97</v>
      </c>
      <c r="AN1038" t="s">
        <v>101</v>
      </c>
      <c r="AO1038">
        <v>1022</v>
      </c>
      <c r="AP1038" t="s">
        <v>102</v>
      </c>
      <c r="AQ1038">
        <v>0</v>
      </c>
      <c r="AR1038">
        <v>598</v>
      </c>
      <c r="AS1038">
        <v>1620</v>
      </c>
      <c r="AT1038" t="s">
        <v>103</v>
      </c>
      <c r="AU1038" t="s">
        <v>104</v>
      </c>
      <c r="AV1038" t="s">
        <v>105</v>
      </c>
      <c r="AW1038" t="s">
        <v>106</v>
      </c>
      <c r="AX1038">
        <v>1620</v>
      </c>
      <c r="AY1038">
        <v>0</v>
      </c>
      <c r="AZ1038">
        <v>0</v>
      </c>
      <c r="BA1038">
        <v>1620</v>
      </c>
      <c r="BB1038">
        <v>1</v>
      </c>
      <c r="BC1038">
        <v>0</v>
      </c>
      <c r="BD1038">
        <v>2</v>
      </c>
      <c r="BE1038">
        <v>0</v>
      </c>
      <c r="BF1038">
        <v>2</v>
      </c>
      <c r="BG1038">
        <v>1</v>
      </c>
      <c r="BH1038" t="s">
        <v>104</v>
      </c>
      <c r="BI1038">
        <v>6</v>
      </c>
      <c r="BJ1038" t="s">
        <v>107</v>
      </c>
      <c r="BK1038">
        <v>1</v>
      </c>
      <c r="BL1038" t="s">
        <v>104</v>
      </c>
      <c r="BM1038" t="s">
        <v>108</v>
      </c>
      <c r="BN1038">
        <v>2008</v>
      </c>
      <c r="BO1038" t="s">
        <v>157</v>
      </c>
      <c r="BP1038">
        <v>3</v>
      </c>
      <c r="BQ1038">
        <v>912</v>
      </c>
      <c r="BR1038" t="s">
        <v>98</v>
      </c>
      <c r="BS1038" t="s">
        <v>98</v>
      </c>
      <c r="BT1038" t="s">
        <v>105</v>
      </c>
      <c r="BU1038">
        <v>228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 t="s">
        <v>83</v>
      </c>
      <c r="CB1038" t="s">
        <v>83</v>
      </c>
      <c r="CC1038" t="s">
        <v>83</v>
      </c>
      <c r="CD1038">
        <v>0</v>
      </c>
      <c r="CE1038">
        <v>9</v>
      </c>
      <c r="CF1038">
        <v>2009</v>
      </c>
      <c r="CG1038" t="str">
        <f t="shared" si="118"/>
        <v>9/2009</v>
      </c>
      <c r="CH1038" t="s">
        <v>110</v>
      </c>
      <c r="CI1038" t="s">
        <v>111</v>
      </c>
      <c r="CJ1038" s="1">
        <v>315500</v>
      </c>
    </row>
    <row r="1039" spans="1:88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 t="str">
        <f t="shared" si="114"/>
        <v>2000's</v>
      </c>
      <c r="V1039">
        <v>2002</v>
      </c>
      <c r="W1039">
        <f t="shared" si="112"/>
        <v>1</v>
      </c>
      <c r="X1039" t="str">
        <f t="shared" si="113"/>
        <v>Y</v>
      </c>
      <c r="Y1039" t="str">
        <f t="shared" si="115"/>
        <v>N</v>
      </c>
      <c r="Z1039" t="str">
        <f t="shared" si="116"/>
        <v>Y</v>
      </c>
      <c r="AA1039" t="str">
        <f t="shared" si="117"/>
        <v>Y</v>
      </c>
      <c r="AB1039" t="s">
        <v>93</v>
      </c>
      <c r="AC1039" t="s">
        <v>94</v>
      </c>
      <c r="AD1039" t="s">
        <v>95</v>
      </c>
      <c r="AE1039" t="s">
        <v>95</v>
      </c>
      <c r="AF1039" t="s">
        <v>96</v>
      </c>
      <c r="AG1039">
        <v>396</v>
      </c>
      <c r="AH1039" t="s">
        <v>97</v>
      </c>
      <c r="AI1039" t="s">
        <v>98</v>
      </c>
      <c r="AJ1039" t="s">
        <v>99</v>
      </c>
      <c r="AK1039" t="s">
        <v>97</v>
      </c>
      <c r="AL1039" t="s">
        <v>98</v>
      </c>
      <c r="AM1039" t="s">
        <v>100</v>
      </c>
      <c r="AN1039" t="s">
        <v>102</v>
      </c>
      <c r="AO1039">
        <v>0</v>
      </c>
      <c r="AP1039" t="s">
        <v>102</v>
      </c>
      <c r="AQ1039">
        <v>0</v>
      </c>
      <c r="AR1039">
        <v>1055</v>
      </c>
      <c r="AS1039">
        <v>1055</v>
      </c>
      <c r="AT1039" t="s">
        <v>103</v>
      </c>
      <c r="AU1039" t="s">
        <v>104</v>
      </c>
      <c r="AV1039" t="s">
        <v>105</v>
      </c>
      <c r="AW1039" t="s">
        <v>106</v>
      </c>
      <c r="AX1039">
        <v>1055</v>
      </c>
      <c r="AY1039">
        <v>1208</v>
      </c>
      <c r="AZ1039">
        <v>0</v>
      </c>
      <c r="BA1039">
        <v>2263</v>
      </c>
      <c r="BB1039">
        <v>0</v>
      </c>
      <c r="BC1039">
        <v>0</v>
      </c>
      <c r="BD1039">
        <v>2</v>
      </c>
      <c r="BE1039">
        <v>1</v>
      </c>
      <c r="BF1039">
        <v>3</v>
      </c>
      <c r="BG1039">
        <v>1</v>
      </c>
      <c r="BH1039" t="s">
        <v>97</v>
      </c>
      <c r="BI1039">
        <v>7</v>
      </c>
      <c r="BJ1039" t="s">
        <v>107</v>
      </c>
      <c r="BK1039">
        <v>1</v>
      </c>
      <c r="BL1039" t="s">
        <v>98</v>
      </c>
      <c r="BM1039" t="s">
        <v>156</v>
      </c>
      <c r="BN1039">
        <v>2001</v>
      </c>
      <c r="BO1039" t="s">
        <v>157</v>
      </c>
      <c r="BP1039">
        <v>2</v>
      </c>
      <c r="BQ1039">
        <v>905</v>
      </c>
      <c r="BR1039" t="s">
        <v>98</v>
      </c>
      <c r="BS1039" t="s">
        <v>98</v>
      </c>
      <c r="BT1039" t="s">
        <v>105</v>
      </c>
      <c r="BU1039">
        <v>0</v>
      </c>
      <c r="BV1039">
        <v>45</v>
      </c>
      <c r="BW1039">
        <v>0</v>
      </c>
      <c r="BX1039">
        <v>0</v>
      </c>
      <c r="BY1039">
        <v>189</v>
      </c>
      <c r="BZ1039">
        <v>0</v>
      </c>
      <c r="CA1039" t="s">
        <v>83</v>
      </c>
      <c r="CB1039" t="s">
        <v>83</v>
      </c>
      <c r="CC1039" t="s">
        <v>83</v>
      </c>
      <c r="CD1039">
        <v>0</v>
      </c>
      <c r="CE1039">
        <v>9</v>
      </c>
      <c r="CF1039">
        <v>2008</v>
      </c>
      <c r="CG1039" t="str">
        <f t="shared" si="118"/>
        <v>9/2008</v>
      </c>
      <c r="CH1039" t="s">
        <v>110</v>
      </c>
      <c r="CI1039" t="s">
        <v>111</v>
      </c>
      <c r="CJ1039" s="1">
        <v>287000</v>
      </c>
    </row>
    <row r="1040" spans="1:88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 t="str">
        <f t="shared" si="114"/>
        <v>70's</v>
      </c>
      <c r="V1040">
        <v>2008</v>
      </c>
      <c r="W1040">
        <f t="shared" si="112"/>
        <v>38</v>
      </c>
      <c r="X1040" t="str">
        <f t="shared" si="113"/>
        <v>Y</v>
      </c>
      <c r="Y1040" t="str">
        <f t="shared" si="115"/>
        <v>Y</v>
      </c>
      <c r="Z1040" t="str">
        <f t="shared" si="116"/>
        <v>Y</v>
      </c>
      <c r="AA1040" t="str">
        <f t="shared" si="117"/>
        <v>Y</v>
      </c>
      <c r="AB1040" t="s">
        <v>93</v>
      </c>
      <c r="AC1040" t="s">
        <v>94</v>
      </c>
      <c r="AD1040" t="s">
        <v>180</v>
      </c>
      <c r="AE1040" t="s">
        <v>181</v>
      </c>
      <c r="AF1040" t="s">
        <v>117</v>
      </c>
      <c r="AG1040">
        <v>0</v>
      </c>
      <c r="AH1040" t="s">
        <v>98</v>
      </c>
      <c r="AI1040" t="s">
        <v>98</v>
      </c>
      <c r="AJ1040" t="s">
        <v>118</v>
      </c>
      <c r="AK1040" t="s">
        <v>98</v>
      </c>
      <c r="AL1040" t="s">
        <v>98</v>
      </c>
      <c r="AM1040" t="s">
        <v>100</v>
      </c>
      <c r="AN1040" t="s">
        <v>102</v>
      </c>
      <c r="AO1040">
        <v>0</v>
      </c>
      <c r="AP1040" t="s">
        <v>102</v>
      </c>
      <c r="AQ1040">
        <v>0</v>
      </c>
      <c r="AR1040">
        <v>546</v>
      </c>
      <c r="AS1040">
        <v>546</v>
      </c>
      <c r="AT1040" t="s">
        <v>103</v>
      </c>
      <c r="AU1040" t="s">
        <v>98</v>
      </c>
      <c r="AV1040" t="s">
        <v>105</v>
      </c>
      <c r="AW1040" t="s">
        <v>106</v>
      </c>
      <c r="AX1040">
        <v>798</v>
      </c>
      <c r="AY1040">
        <v>546</v>
      </c>
      <c r="AZ1040">
        <v>0</v>
      </c>
      <c r="BA1040">
        <v>1344</v>
      </c>
      <c r="BB1040">
        <v>0</v>
      </c>
      <c r="BC1040">
        <v>0</v>
      </c>
      <c r="BD1040">
        <v>1</v>
      </c>
      <c r="BE1040">
        <v>1</v>
      </c>
      <c r="BF1040">
        <v>3</v>
      </c>
      <c r="BG1040">
        <v>1</v>
      </c>
      <c r="BH1040" t="s">
        <v>98</v>
      </c>
      <c r="BI1040">
        <v>6</v>
      </c>
      <c r="BJ1040" t="s">
        <v>107</v>
      </c>
      <c r="BK1040">
        <v>1</v>
      </c>
      <c r="BL1040" t="s">
        <v>98</v>
      </c>
      <c r="BM1040" t="s">
        <v>83</v>
      </c>
      <c r="BN1040" t="s">
        <v>83</v>
      </c>
      <c r="BO1040" t="s">
        <v>83</v>
      </c>
      <c r="BP1040">
        <v>0</v>
      </c>
      <c r="BQ1040">
        <v>0</v>
      </c>
      <c r="BR1040" t="s">
        <v>83</v>
      </c>
      <c r="BS1040" t="s">
        <v>83</v>
      </c>
      <c r="BT1040" t="s">
        <v>105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 t="s">
        <v>83</v>
      </c>
      <c r="CB1040" t="s">
        <v>83</v>
      </c>
      <c r="CC1040" t="s">
        <v>83</v>
      </c>
      <c r="CD1040">
        <v>0</v>
      </c>
      <c r="CE1040">
        <v>5</v>
      </c>
      <c r="CF1040">
        <v>2009</v>
      </c>
      <c r="CG1040" t="str">
        <f t="shared" si="118"/>
        <v>5/2009</v>
      </c>
      <c r="CH1040" t="s">
        <v>110</v>
      </c>
      <c r="CI1040" t="s">
        <v>111</v>
      </c>
      <c r="CJ1040" s="1">
        <v>97000</v>
      </c>
    </row>
    <row r="1041" spans="1:88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 t="str">
        <f t="shared" si="114"/>
        <v>70's</v>
      </c>
      <c r="V1041">
        <v>1970</v>
      </c>
      <c r="W1041">
        <f t="shared" si="112"/>
        <v>0</v>
      </c>
      <c r="X1041" t="str">
        <f t="shared" si="113"/>
        <v>N</v>
      </c>
      <c r="Y1041" t="str">
        <f t="shared" si="115"/>
        <v>N</v>
      </c>
      <c r="Z1041" t="str">
        <f t="shared" si="116"/>
        <v>N</v>
      </c>
      <c r="AA1041" t="str">
        <f t="shared" si="117"/>
        <v>N</v>
      </c>
      <c r="AB1041" t="s">
        <v>93</v>
      </c>
      <c r="AC1041" t="s">
        <v>94</v>
      </c>
      <c r="AD1041" t="s">
        <v>180</v>
      </c>
      <c r="AE1041" t="s">
        <v>181</v>
      </c>
      <c r="AF1041" t="s">
        <v>117</v>
      </c>
      <c r="AG1041">
        <v>0</v>
      </c>
      <c r="AH1041" t="s">
        <v>98</v>
      </c>
      <c r="AI1041" t="s">
        <v>98</v>
      </c>
      <c r="AJ1041" t="s">
        <v>118</v>
      </c>
      <c r="AK1041" t="s">
        <v>97</v>
      </c>
      <c r="AL1041" t="s">
        <v>98</v>
      </c>
      <c r="AM1041" t="s">
        <v>130</v>
      </c>
      <c r="AN1041" t="s">
        <v>101</v>
      </c>
      <c r="AO1041">
        <v>509</v>
      </c>
      <c r="AP1041" t="s">
        <v>102</v>
      </c>
      <c r="AQ1041">
        <v>0</v>
      </c>
      <c r="AR1041">
        <v>121</v>
      </c>
      <c r="AS1041">
        <v>630</v>
      </c>
      <c r="AT1041" t="s">
        <v>103</v>
      </c>
      <c r="AU1041" t="s">
        <v>98</v>
      </c>
      <c r="AV1041" t="s">
        <v>105</v>
      </c>
      <c r="AW1041" t="s">
        <v>106</v>
      </c>
      <c r="AX1041">
        <v>630</v>
      </c>
      <c r="AY1041">
        <v>0</v>
      </c>
      <c r="AZ1041">
        <v>0</v>
      </c>
      <c r="BA1041">
        <v>630</v>
      </c>
      <c r="BB1041">
        <v>1</v>
      </c>
      <c r="BC1041">
        <v>0</v>
      </c>
      <c r="BD1041">
        <v>1</v>
      </c>
      <c r="BE1041">
        <v>0</v>
      </c>
      <c r="BF1041">
        <v>1</v>
      </c>
      <c r="BG1041">
        <v>1</v>
      </c>
      <c r="BH1041" t="s">
        <v>98</v>
      </c>
      <c r="BI1041">
        <v>3</v>
      </c>
      <c r="BJ1041" t="s">
        <v>107</v>
      </c>
      <c r="BK1041">
        <v>0</v>
      </c>
      <c r="BL1041" t="s">
        <v>83</v>
      </c>
      <c r="BM1041" t="s">
        <v>108</v>
      </c>
      <c r="BN1041">
        <v>1970</v>
      </c>
      <c r="BO1041" t="s">
        <v>102</v>
      </c>
      <c r="BP1041">
        <v>1</v>
      </c>
      <c r="BQ1041">
        <v>286</v>
      </c>
      <c r="BR1041" t="s">
        <v>98</v>
      </c>
      <c r="BS1041" t="s">
        <v>98</v>
      </c>
      <c r="BT1041" t="s">
        <v>105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 t="s">
        <v>83</v>
      </c>
      <c r="CB1041" t="s">
        <v>83</v>
      </c>
      <c r="CC1041" t="s">
        <v>83</v>
      </c>
      <c r="CD1041">
        <v>0</v>
      </c>
      <c r="CE1041">
        <v>4</v>
      </c>
      <c r="CF1041">
        <v>2009</v>
      </c>
      <c r="CG1041" t="str">
        <f t="shared" si="118"/>
        <v>4/2009</v>
      </c>
      <c r="CH1041" t="s">
        <v>110</v>
      </c>
      <c r="CI1041" t="s">
        <v>111</v>
      </c>
      <c r="CJ1041" s="1">
        <v>80000</v>
      </c>
    </row>
    <row r="1042" spans="1:88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 t="str">
        <f t="shared" si="114"/>
        <v>50's</v>
      </c>
      <c r="V1042">
        <v>2000</v>
      </c>
      <c r="W1042">
        <f t="shared" si="112"/>
        <v>43</v>
      </c>
      <c r="X1042" t="str">
        <f t="shared" si="113"/>
        <v>Y</v>
      </c>
      <c r="Y1042" t="str">
        <f t="shared" si="115"/>
        <v>N</v>
      </c>
      <c r="Z1042" t="str">
        <f t="shared" si="116"/>
        <v>Y</v>
      </c>
      <c r="AA1042" t="str">
        <f t="shared" si="117"/>
        <v>Y</v>
      </c>
      <c r="AB1042" t="s">
        <v>93</v>
      </c>
      <c r="AC1042" t="s">
        <v>94</v>
      </c>
      <c r="AD1042" t="s">
        <v>124</v>
      </c>
      <c r="AE1042" t="s">
        <v>124</v>
      </c>
      <c r="AF1042" t="s">
        <v>207</v>
      </c>
      <c r="AG1042">
        <v>67</v>
      </c>
      <c r="AH1042" t="s">
        <v>98</v>
      </c>
      <c r="AI1042" t="s">
        <v>98</v>
      </c>
      <c r="AJ1042" t="s">
        <v>118</v>
      </c>
      <c r="AK1042" t="s">
        <v>98</v>
      </c>
      <c r="AL1042" t="s">
        <v>98</v>
      </c>
      <c r="AM1042" t="s">
        <v>100</v>
      </c>
      <c r="AN1042" t="s">
        <v>153</v>
      </c>
      <c r="AO1042">
        <v>168</v>
      </c>
      <c r="AP1042" t="s">
        <v>141</v>
      </c>
      <c r="AQ1042">
        <v>682</v>
      </c>
      <c r="AR1042">
        <v>284</v>
      </c>
      <c r="AS1042">
        <v>1134</v>
      </c>
      <c r="AT1042" t="s">
        <v>103</v>
      </c>
      <c r="AU1042" t="s">
        <v>104</v>
      </c>
      <c r="AV1042" t="s">
        <v>105</v>
      </c>
      <c r="AW1042" t="s">
        <v>106</v>
      </c>
      <c r="AX1042">
        <v>1803</v>
      </c>
      <c r="AY1042">
        <v>0</v>
      </c>
      <c r="AZ1042">
        <v>0</v>
      </c>
      <c r="BA1042">
        <v>1803</v>
      </c>
      <c r="BB1042">
        <v>1</v>
      </c>
      <c r="BC1042">
        <v>0</v>
      </c>
      <c r="BD1042">
        <v>2</v>
      </c>
      <c r="BE1042">
        <v>0</v>
      </c>
      <c r="BF1042">
        <v>3</v>
      </c>
      <c r="BG1042">
        <v>1</v>
      </c>
      <c r="BH1042" t="s">
        <v>98</v>
      </c>
      <c r="BI1042">
        <v>8</v>
      </c>
      <c r="BJ1042" t="s">
        <v>221</v>
      </c>
      <c r="BK1042">
        <v>1</v>
      </c>
      <c r="BL1042" t="s">
        <v>98</v>
      </c>
      <c r="BM1042" t="s">
        <v>108</v>
      </c>
      <c r="BN1042">
        <v>1957</v>
      </c>
      <c r="BO1042" t="s">
        <v>109</v>
      </c>
      <c r="BP1042">
        <v>2</v>
      </c>
      <c r="BQ1042">
        <v>484</v>
      </c>
      <c r="BR1042" t="s">
        <v>98</v>
      </c>
      <c r="BS1042" t="s">
        <v>98</v>
      </c>
      <c r="BT1042" t="s">
        <v>105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 t="s">
        <v>83</v>
      </c>
      <c r="CB1042" t="s">
        <v>165</v>
      </c>
      <c r="CC1042" t="s">
        <v>83</v>
      </c>
      <c r="CD1042">
        <v>0</v>
      </c>
      <c r="CE1042">
        <v>1</v>
      </c>
      <c r="CF1042">
        <v>2006</v>
      </c>
      <c r="CG1042" t="str">
        <f t="shared" si="118"/>
        <v>1/2006</v>
      </c>
      <c r="CH1042" t="s">
        <v>110</v>
      </c>
      <c r="CI1042" t="s">
        <v>111</v>
      </c>
      <c r="CJ1042" s="1">
        <v>155000</v>
      </c>
    </row>
    <row r="1043" spans="1:88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 t="str">
        <f t="shared" si="114"/>
        <v>60's</v>
      </c>
      <c r="V1043">
        <v>2000</v>
      </c>
      <c r="W1043">
        <f t="shared" si="112"/>
        <v>34</v>
      </c>
      <c r="X1043" t="str">
        <f t="shared" si="113"/>
        <v>Y</v>
      </c>
      <c r="Y1043" t="str">
        <f t="shared" si="115"/>
        <v>N</v>
      </c>
      <c r="Z1043" t="str">
        <f t="shared" si="116"/>
        <v>Y</v>
      </c>
      <c r="AA1043" t="str">
        <f t="shared" si="117"/>
        <v>Y</v>
      </c>
      <c r="AB1043" t="s">
        <v>152</v>
      </c>
      <c r="AC1043" t="s">
        <v>94</v>
      </c>
      <c r="AD1043" t="s">
        <v>140</v>
      </c>
      <c r="AE1043" t="s">
        <v>140</v>
      </c>
      <c r="AF1043" t="s">
        <v>96</v>
      </c>
      <c r="AG1043">
        <v>252</v>
      </c>
      <c r="AH1043" t="s">
        <v>98</v>
      </c>
      <c r="AI1043" t="s">
        <v>98</v>
      </c>
      <c r="AJ1043" t="s">
        <v>118</v>
      </c>
      <c r="AK1043" t="s">
        <v>98</v>
      </c>
      <c r="AL1043" t="s">
        <v>98</v>
      </c>
      <c r="AM1043" t="s">
        <v>100</v>
      </c>
      <c r="AN1043" t="s">
        <v>101</v>
      </c>
      <c r="AO1043">
        <v>400</v>
      </c>
      <c r="AP1043" t="s">
        <v>153</v>
      </c>
      <c r="AQ1043">
        <v>64</v>
      </c>
      <c r="AR1043">
        <v>336</v>
      </c>
      <c r="AS1043">
        <v>800</v>
      </c>
      <c r="AT1043" t="s">
        <v>103</v>
      </c>
      <c r="AU1043" t="s">
        <v>97</v>
      </c>
      <c r="AV1043" t="s">
        <v>105</v>
      </c>
      <c r="AW1043" t="s">
        <v>106</v>
      </c>
      <c r="AX1043">
        <v>800</v>
      </c>
      <c r="AY1043">
        <v>832</v>
      </c>
      <c r="AZ1043">
        <v>0</v>
      </c>
      <c r="BA1043">
        <v>1632</v>
      </c>
      <c r="BB1043">
        <v>0</v>
      </c>
      <c r="BC1043">
        <v>1</v>
      </c>
      <c r="BD1043">
        <v>1</v>
      </c>
      <c r="BE1043">
        <v>1</v>
      </c>
      <c r="BF1043">
        <v>4</v>
      </c>
      <c r="BG1043">
        <v>1</v>
      </c>
      <c r="BH1043" t="s">
        <v>97</v>
      </c>
      <c r="BI1043">
        <v>7</v>
      </c>
      <c r="BJ1043" t="s">
        <v>107</v>
      </c>
      <c r="BK1043">
        <v>0</v>
      </c>
      <c r="BL1043" t="s">
        <v>83</v>
      </c>
      <c r="BM1043" t="s">
        <v>108</v>
      </c>
      <c r="BN1043">
        <v>1966</v>
      </c>
      <c r="BO1043" t="s">
        <v>102</v>
      </c>
      <c r="BP1043">
        <v>2</v>
      </c>
      <c r="BQ1043">
        <v>484</v>
      </c>
      <c r="BR1043" t="s">
        <v>98</v>
      </c>
      <c r="BS1043" t="s">
        <v>98</v>
      </c>
      <c r="BT1043" t="s">
        <v>105</v>
      </c>
      <c r="BU1043">
        <v>0</v>
      </c>
      <c r="BV1043">
        <v>40</v>
      </c>
      <c r="BW1043">
        <v>0</v>
      </c>
      <c r="BX1043">
        <v>0</v>
      </c>
      <c r="BY1043">
        <v>0</v>
      </c>
      <c r="BZ1043">
        <v>0</v>
      </c>
      <c r="CA1043" t="s">
        <v>83</v>
      </c>
      <c r="CB1043" t="s">
        <v>83</v>
      </c>
      <c r="CC1043" t="s">
        <v>83</v>
      </c>
      <c r="CD1043">
        <v>0</v>
      </c>
      <c r="CE1043">
        <v>7</v>
      </c>
      <c r="CF1043">
        <v>2008</v>
      </c>
      <c r="CG1043" t="str">
        <f t="shared" si="118"/>
        <v>7/2008</v>
      </c>
      <c r="CH1043" t="s">
        <v>110</v>
      </c>
      <c r="CI1043" t="s">
        <v>111</v>
      </c>
      <c r="CJ1043" s="1">
        <v>173000</v>
      </c>
    </row>
    <row r="1044" spans="1:88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 t="str">
        <f t="shared" si="114"/>
        <v>2000's</v>
      </c>
      <c r="V1044">
        <v>2005</v>
      </c>
      <c r="W1044">
        <f t="shared" si="112"/>
        <v>0</v>
      </c>
      <c r="X1044" t="str">
        <f t="shared" si="113"/>
        <v>N</v>
      </c>
      <c r="Y1044" t="str">
        <f t="shared" si="115"/>
        <v>Y</v>
      </c>
      <c r="Z1044" t="str">
        <f t="shared" si="116"/>
        <v>Y</v>
      </c>
      <c r="AA1044" t="str">
        <f t="shared" si="117"/>
        <v>Y</v>
      </c>
      <c r="AB1044" t="s">
        <v>93</v>
      </c>
      <c r="AC1044" t="s">
        <v>94</v>
      </c>
      <c r="AD1044" t="s">
        <v>95</v>
      </c>
      <c r="AE1044" t="s">
        <v>95</v>
      </c>
      <c r="AF1044" t="s">
        <v>137</v>
      </c>
      <c r="AG1044">
        <v>135</v>
      </c>
      <c r="AH1044" t="s">
        <v>97</v>
      </c>
      <c r="AI1044" t="s">
        <v>98</v>
      </c>
      <c r="AJ1044" t="s">
        <v>99</v>
      </c>
      <c r="AK1044" t="s">
        <v>97</v>
      </c>
      <c r="AL1044" t="s">
        <v>98</v>
      </c>
      <c r="AM1044" t="s">
        <v>130</v>
      </c>
      <c r="AN1044" t="s">
        <v>119</v>
      </c>
      <c r="AO1044">
        <v>900</v>
      </c>
      <c r="AP1044" t="s">
        <v>102</v>
      </c>
      <c r="AQ1044">
        <v>0</v>
      </c>
      <c r="AR1044">
        <v>406</v>
      </c>
      <c r="AS1044">
        <v>1306</v>
      </c>
      <c r="AT1044" t="s">
        <v>103</v>
      </c>
      <c r="AU1044" t="s">
        <v>104</v>
      </c>
      <c r="AV1044" t="s">
        <v>105</v>
      </c>
      <c r="AW1044" t="s">
        <v>106</v>
      </c>
      <c r="AX1044">
        <v>1306</v>
      </c>
      <c r="AY1044">
        <v>0</v>
      </c>
      <c r="AZ1044">
        <v>0</v>
      </c>
      <c r="BA1044">
        <v>1306</v>
      </c>
      <c r="BB1044">
        <v>1</v>
      </c>
      <c r="BC1044">
        <v>0</v>
      </c>
      <c r="BD1044">
        <v>2</v>
      </c>
      <c r="BE1044">
        <v>0</v>
      </c>
      <c r="BF1044">
        <v>1</v>
      </c>
      <c r="BG1044">
        <v>1</v>
      </c>
      <c r="BH1044" t="s">
        <v>97</v>
      </c>
      <c r="BI1044">
        <v>5</v>
      </c>
      <c r="BJ1044" t="s">
        <v>107</v>
      </c>
      <c r="BK1044">
        <v>1</v>
      </c>
      <c r="BL1044" t="s">
        <v>97</v>
      </c>
      <c r="BM1044" t="s">
        <v>108</v>
      </c>
      <c r="BN1044">
        <v>2005</v>
      </c>
      <c r="BO1044" t="s">
        <v>109</v>
      </c>
      <c r="BP1044">
        <v>2</v>
      </c>
      <c r="BQ1044">
        <v>624</v>
      </c>
      <c r="BR1044" t="s">
        <v>98</v>
      </c>
      <c r="BS1044" t="s">
        <v>98</v>
      </c>
      <c r="BT1044" t="s">
        <v>105</v>
      </c>
      <c r="BU1044">
        <v>170</v>
      </c>
      <c r="BV1044">
        <v>63</v>
      </c>
      <c r="BW1044">
        <v>0</v>
      </c>
      <c r="BX1044">
        <v>0</v>
      </c>
      <c r="BY1044">
        <v>0</v>
      </c>
      <c r="BZ1044">
        <v>0</v>
      </c>
      <c r="CA1044" t="s">
        <v>83</v>
      </c>
      <c r="CB1044" t="s">
        <v>83</v>
      </c>
      <c r="CC1044" t="s">
        <v>83</v>
      </c>
      <c r="CD1044">
        <v>0</v>
      </c>
      <c r="CE1044">
        <v>8</v>
      </c>
      <c r="CF1044">
        <v>2009</v>
      </c>
      <c r="CG1044" t="str">
        <f t="shared" si="118"/>
        <v>8/2009</v>
      </c>
      <c r="CH1044" t="s">
        <v>110</v>
      </c>
      <c r="CI1044" t="s">
        <v>111</v>
      </c>
      <c r="CJ1044" s="1">
        <v>196000</v>
      </c>
    </row>
    <row r="1045" spans="1:88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 t="str">
        <f t="shared" si="114"/>
        <v>90's</v>
      </c>
      <c r="V1045">
        <v>1990</v>
      </c>
      <c r="W1045">
        <f t="shared" si="112"/>
        <v>0</v>
      </c>
      <c r="X1045" t="str">
        <f t="shared" si="113"/>
        <v>N</v>
      </c>
      <c r="Y1045" t="str">
        <f t="shared" si="115"/>
        <v>N</v>
      </c>
      <c r="Z1045" t="str">
        <f t="shared" si="116"/>
        <v>N</v>
      </c>
      <c r="AA1045" t="str">
        <f t="shared" si="117"/>
        <v>N</v>
      </c>
      <c r="AB1045" t="s">
        <v>152</v>
      </c>
      <c r="AC1045" t="s">
        <v>94</v>
      </c>
      <c r="AD1045" t="s">
        <v>140</v>
      </c>
      <c r="AE1045" t="s">
        <v>140</v>
      </c>
      <c r="AF1045" t="s">
        <v>96</v>
      </c>
      <c r="AG1045">
        <v>99</v>
      </c>
      <c r="AH1045" t="s">
        <v>98</v>
      </c>
      <c r="AI1045" t="s">
        <v>98</v>
      </c>
      <c r="AJ1045" t="s">
        <v>99</v>
      </c>
      <c r="AK1045" t="s">
        <v>97</v>
      </c>
      <c r="AL1045" t="s">
        <v>98</v>
      </c>
      <c r="AM1045" t="s">
        <v>100</v>
      </c>
      <c r="AN1045" t="s">
        <v>101</v>
      </c>
      <c r="AO1045">
        <v>1085</v>
      </c>
      <c r="AP1045" t="s">
        <v>102</v>
      </c>
      <c r="AQ1045">
        <v>0</v>
      </c>
      <c r="AR1045">
        <v>390</v>
      </c>
      <c r="AS1045">
        <v>1475</v>
      </c>
      <c r="AT1045" t="s">
        <v>103</v>
      </c>
      <c r="AU1045" t="s">
        <v>104</v>
      </c>
      <c r="AV1045" t="s">
        <v>105</v>
      </c>
      <c r="AW1045" t="s">
        <v>106</v>
      </c>
      <c r="AX1045">
        <v>1532</v>
      </c>
      <c r="AY1045">
        <v>797</v>
      </c>
      <c r="AZ1045">
        <v>0</v>
      </c>
      <c r="BA1045">
        <v>2329</v>
      </c>
      <c r="BB1045">
        <v>1</v>
      </c>
      <c r="BC1045">
        <v>0</v>
      </c>
      <c r="BD1045">
        <v>2</v>
      </c>
      <c r="BE1045">
        <v>1</v>
      </c>
      <c r="BF1045">
        <v>4</v>
      </c>
      <c r="BG1045">
        <v>1</v>
      </c>
      <c r="BH1045" t="s">
        <v>97</v>
      </c>
      <c r="BI1045">
        <v>10</v>
      </c>
      <c r="BJ1045" t="s">
        <v>107</v>
      </c>
      <c r="BK1045">
        <v>1</v>
      </c>
      <c r="BL1045" t="s">
        <v>104</v>
      </c>
      <c r="BM1045" t="s">
        <v>108</v>
      </c>
      <c r="BN1045">
        <v>1990</v>
      </c>
      <c r="BO1045" t="s">
        <v>102</v>
      </c>
      <c r="BP1045">
        <v>2</v>
      </c>
      <c r="BQ1045">
        <v>514</v>
      </c>
      <c r="BR1045" t="s">
        <v>98</v>
      </c>
      <c r="BS1045" t="s">
        <v>98</v>
      </c>
      <c r="BT1045" t="s">
        <v>105</v>
      </c>
      <c r="BU1045">
        <v>192</v>
      </c>
      <c r="BV1045">
        <v>121</v>
      </c>
      <c r="BW1045">
        <v>0</v>
      </c>
      <c r="BX1045">
        <v>0</v>
      </c>
      <c r="BY1045">
        <v>0</v>
      </c>
      <c r="BZ1045">
        <v>0</v>
      </c>
      <c r="CA1045" t="s">
        <v>83</v>
      </c>
      <c r="CB1045" t="s">
        <v>83</v>
      </c>
      <c r="CC1045" t="s">
        <v>83</v>
      </c>
      <c r="CD1045">
        <v>0</v>
      </c>
      <c r="CE1045">
        <v>5</v>
      </c>
      <c r="CF1045">
        <v>2008</v>
      </c>
      <c r="CG1045" t="str">
        <f t="shared" si="118"/>
        <v>5/2008</v>
      </c>
      <c r="CH1045" t="s">
        <v>110</v>
      </c>
      <c r="CI1045" t="s">
        <v>111</v>
      </c>
      <c r="CJ1045" s="1">
        <v>262280</v>
      </c>
    </row>
    <row r="1046" spans="1:88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 t="str">
        <f t="shared" si="114"/>
        <v>80's</v>
      </c>
      <c r="V1046">
        <v>1981</v>
      </c>
      <c r="W1046">
        <f t="shared" si="112"/>
        <v>0</v>
      </c>
      <c r="X1046" t="str">
        <f t="shared" si="113"/>
        <v>N</v>
      </c>
      <c r="Y1046" t="str">
        <f t="shared" si="115"/>
        <v>N</v>
      </c>
      <c r="Z1046" t="str">
        <f t="shared" si="116"/>
        <v>N</v>
      </c>
      <c r="AA1046" t="str">
        <f t="shared" si="117"/>
        <v>N</v>
      </c>
      <c r="AB1046" t="s">
        <v>152</v>
      </c>
      <c r="AC1046" t="s">
        <v>196</v>
      </c>
      <c r="AD1046" t="s">
        <v>96</v>
      </c>
      <c r="AE1046" t="s">
        <v>96</v>
      </c>
      <c r="AF1046" t="s">
        <v>117</v>
      </c>
      <c r="AG1046">
        <v>0</v>
      </c>
      <c r="AH1046" t="s">
        <v>97</v>
      </c>
      <c r="AI1046" t="s">
        <v>98</v>
      </c>
      <c r="AJ1046" t="s">
        <v>99</v>
      </c>
      <c r="AK1046" t="s">
        <v>97</v>
      </c>
      <c r="AL1046" t="s">
        <v>98</v>
      </c>
      <c r="AM1046" t="s">
        <v>100</v>
      </c>
      <c r="AN1046" t="s">
        <v>119</v>
      </c>
      <c r="AO1046">
        <v>1104</v>
      </c>
      <c r="AP1046" t="s">
        <v>102</v>
      </c>
      <c r="AQ1046">
        <v>0</v>
      </c>
      <c r="AR1046">
        <v>1420</v>
      </c>
      <c r="AS1046">
        <v>2524</v>
      </c>
      <c r="AT1046" t="s">
        <v>103</v>
      </c>
      <c r="AU1046" t="s">
        <v>98</v>
      </c>
      <c r="AV1046" t="s">
        <v>105</v>
      </c>
      <c r="AW1046" t="s">
        <v>106</v>
      </c>
      <c r="AX1046">
        <v>2524</v>
      </c>
      <c r="AY1046">
        <v>0</v>
      </c>
      <c r="AZ1046">
        <v>0</v>
      </c>
      <c r="BA1046">
        <v>2524</v>
      </c>
      <c r="BB1046">
        <v>1</v>
      </c>
      <c r="BC1046">
        <v>0</v>
      </c>
      <c r="BD1046">
        <v>2</v>
      </c>
      <c r="BE1046">
        <v>1</v>
      </c>
      <c r="BF1046">
        <v>4</v>
      </c>
      <c r="BG1046">
        <v>1</v>
      </c>
      <c r="BH1046" t="s">
        <v>97</v>
      </c>
      <c r="BI1046">
        <v>9</v>
      </c>
      <c r="BJ1046" t="s">
        <v>107</v>
      </c>
      <c r="BK1046">
        <v>1</v>
      </c>
      <c r="BL1046" t="s">
        <v>97</v>
      </c>
      <c r="BM1046" t="s">
        <v>108</v>
      </c>
      <c r="BN1046">
        <v>1981</v>
      </c>
      <c r="BO1046" t="s">
        <v>157</v>
      </c>
      <c r="BP1046">
        <v>2</v>
      </c>
      <c r="BQ1046">
        <v>542</v>
      </c>
      <c r="BR1046" t="s">
        <v>98</v>
      </c>
      <c r="BS1046" t="s">
        <v>98</v>
      </c>
      <c r="BT1046" t="s">
        <v>105</v>
      </c>
      <c r="BU1046">
        <v>474</v>
      </c>
      <c r="BV1046">
        <v>120</v>
      </c>
      <c r="BW1046">
        <v>0</v>
      </c>
      <c r="BX1046">
        <v>0</v>
      </c>
      <c r="BY1046">
        <v>0</v>
      </c>
      <c r="BZ1046">
        <v>0</v>
      </c>
      <c r="CA1046" t="s">
        <v>83</v>
      </c>
      <c r="CB1046" t="s">
        <v>134</v>
      </c>
      <c r="CC1046" t="s">
        <v>83</v>
      </c>
      <c r="CD1046">
        <v>0</v>
      </c>
      <c r="CE1046">
        <v>7</v>
      </c>
      <c r="CF1046">
        <v>2009</v>
      </c>
      <c r="CG1046" t="str">
        <f t="shared" si="118"/>
        <v>7/2009</v>
      </c>
      <c r="CH1046" t="s">
        <v>110</v>
      </c>
      <c r="CI1046" t="s">
        <v>111</v>
      </c>
      <c r="CJ1046" s="1">
        <v>278000</v>
      </c>
    </row>
    <row r="1047" spans="1:88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 t="str">
        <f t="shared" si="114"/>
        <v>50's</v>
      </c>
      <c r="V1047">
        <v>1955</v>
      </c>
      <c r="W1047">
        <f t="shared" si="112"/>
        <v>0</v>
      </c>
      <c r="X1047" t="str">
        <f t="shared" si="113"/>
        <v>N</v>
      </c>
      <c r="Y1047" t="str">
        <f t="shared" si="115"/>
        <v>N</v>
      </c>
      <c r="Z1047" t="str">
        <f t="shared" si="116"/>
        <v>N</v>
      </c>
      <c r="AA1047" t="str">
        <f t="shared" si="117"/>
        <v>N</v>
      </c>
      <c r="AB1047" t="s">
        <v>152</v>
      </c>
      <c r="AC1047" t="s">
        <v>94</v>
      </c>
      <c r="AD1047" t="s">
        <v>96</v>
      </c>
      <c r="AE1047" t="s">
        <v>124</v>
      </c>
      <c r="AF1047" t="s">
        <v>117</v>
      </c>
      <c r="AG1047">
        <v>0</v>
      </c>
      <c r="AH1047" t="s">
        <v>98</v>
      </c>
      <c r="AI1047" t="s">
        <v>98</v>
      </c>
      <c r="AJ1047" t="s">
        <v>168</v>
      </c>
      <c r="AK1047" t="s">
        <v>83</v>
      </c>
      <c r="AL1047" t="s">
        <v>83</v>
      </c>
      <c r="AM1047" t="s">
        <v>83</v>
      </c>
      <c r="AN1047" t="s">
        <v>83</v>
      </c>
      <c r="AO1047">
        <v>0</v>
      </c>
      <c r="AP1047" t="s">
        <v>83</v>
      </c>
      <c r="AQ1047">
        <v>0</v>
      </c>
      <c r="AR1047">
        <v>0</v>
      </c>
      <c r="AS1047">
        <v>0</v>
      </c>
      <c r="AT1047" t="s">
        <v>103</v>
      </c>
      <c r="AU1047" t="s">
        <v>104</v>
      </c>
      <c r="AV1047" t="s">
        <v>105</v>
      </c>
      <c r="AW1047" t="s">
        <v>164</v>
      </c>
      <c r="AX1047">
        <v>1733</v>
      </c>
      <c r="AY1047">
        <v>0</v>
      </c>
      <c r="AZ1047">
        <v>0</v>
      </c>
      <c r="BA1047">
        <v>1733</v>
      </c>
      <c r="BB1047">
        <v>0</v>
      </c>
      <c r="BC1047">
        <v>0</v>
      </c>
      <c r="BD1047">
        <v>2</v>
      </c>
      <c r="BE1047">
        <v>0</v>
      </c>
      <c r="BF1047">
        <v>4</v>
      </c>
      <c r="BG1047">
        <v>1</v>
      </c>
      <c r="BH1047" t="s">
        <v>98</v>
      </c>
      <c r="BI1047">
        <v>8</v>
      </c>
      <c r="BJ1047" t="s">
        <v>224</v>
      </c>
      <c r="BK1047">
        <v>1</v>
      </c>
      <c r="BL1047" t="s">
        <v>97</v>
      </c>
      <c r="BM1047" t="s">
        <v>108</v>
      </c>
      <c r="BN1047">
        <v>1955</v>
      </c>
      <c r="BO1047" t="s">
        <v>102</v>
      </c>
      <c r="BP1047">
        <v>2</v>
      </c>
      <c r="BQ1047">
        <v>452</v>
      </c>
      <c r="BR1047" t="s">
        <v>98</v>
      </c>
      <c r="BS1047" t="s">
        <v>98</v>
      </c>
      <c r="BT1047" t="s">
        <v>105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 t="s">
        <v>83</v>
      </c>
      <c r="CB1047" t="s">
        <v>83</v>
      </c>
      <c r="CC1047" t="s">
        <v>83</v>
      </c>
      <c r="CD1047">
        <v>0</v>
      </c>
      <c r="CE1047">
        <v>6</v>
      </c>
      <c r="CF1047">
        <v>2009</v>
      </c>
      <c r="CG1047" t="str">
        <f t="shared" si="118"/>
        <v>6/2009</v>
      </c>
      <c r="CH1047" t="s">
        <v>110</v>
      </c>
      <c r="CI1047" t="s">
        <v>111</v>
      </c>
      <c r="CJ1047" s="1">
        <v>139600</v>
      </c>
    </row>
    <row r="1048" spans="1:88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 t="str">
        <f t="shared" si="114"/>
        <v>2000's</v>
      </c>
      <c r="V1048">
        <v>2006</v>
      </c>
      <c r="W1048">
        <f t="shared" si="112"/>
        <v>1</v>
      </c>
      <c r="X1048" t="str">
        <f t="shared" si="113"/>
        <v>Y</v>
      </c>
      <c r="Y1048" t="str">
        <f t="shared" si="115"/>
        <v>Y</v>
      </c>
      <c r="Z1048" t="str">
        <f t="shared" si="116"/>
        <v>Y</v>
      </c>
      <c r="AA1048" t="str">
        <f t="shared" si="117"/>
        <v>Y</v>
      </c>
      <c r="AB1048" t="s">
        <v>152</v>
      </c>
      <c r="AC1048" t="s">
        <v>94</v>
      </c>
      <c r="AD1048" t="s">
        <v>180</v>
      </c>
      <c r="AE1048" t="s">
        <v>181</v>
      </c>
      <c r="AF1048" t="s">
        <v>137</v>
      </c>
      <c r="AG1048">
        <v>208</v>
      </c>
      <c r="AH1048" t="s">
        <v>97</v>
      </c>
      <c r="AI1048" t="s">
        <v>98</v>
      </c>
      <c r="AJ1048" t="s">
        <v>99</v>
      </c>
      <c r="AK1048" t="s">
        <v>104</v>
      </c>
      <c r="AL1048" t="s">
        <v>98</v>
      </c>
      <c r="AM1048" t="s">
        <v>130</v>
      </c>
      <c r="AN1048" t="s">
        <v>101</v>
      </c>
      <c r="AO1048">
        <v>240</v>
      </c>
      <c r="AP1048" t="s">
        <v>102</v>
      </c>
      <c r="AQ1048">
        <v>0</v>
      </c>
      <c r="AR1048">
        <v>1752</v>
      </c>
      <c r="AS1048">
        <v>1992</v>
      </c>
      <c r="AT1048" t="s">
        <v>103</v>
      </c>
      <c r="AU1048" t="s">
        <v>104</v>
      </c>
      <c r="AV1048" t="s">
        <v>105</v>
      </c>
      <c r="AW1048" t="s">
        <v>106</v>
      </c>
      <c r="AX1048">
        <v>1992</v>
      </c>
      <c r="AY1048">
        <v>876</v>
      </c>
      <c r="AZ1048">
        <v>0</v>
      </c>
      <c r="BA1048">
        <v>2868</v>
      </c>
      <c r="BB1048">
        <v>0</v>
      </c>
      <c r="BC1048">
        <v>0</v>
      </c>
      <c r="BD1048">
        <v>3</v>
      </c>
      <c r="BE1048">
        <v>1</v>
      </c>
      <c r="BF1048">
        <v>4</v>
      </c>
      <c r="BG1048">
        <v>1</v>
      </c>
      <c r="BH1048" t="s">
        <v>104</v>
      </c>
      <c r="BI1048">
        <v>11</v>
      </c>
      <c r="BJ1048" t="s">
        <v>107</v>
      </c>
      <c r="BK1048">
        <v>1</v>
      </c>
      <c r="BL1048" t="s">
        <v>97</v>
      </c>
      <c r="BM1048" t="s">
        <v>156</v>
      </c>
      <c r="BN1048">
        <v>2005</v>
      </c>
      <c r="BO1048" t="s">
        <v>157</v>
      </c>
      <c r="BP1048">
        <v>3</v>
      </c>
      <c r="BQ1048">
        <v>716</v>
      </c>
      <c r="BR1048" t="s">
        <v>98</v>
      </c>
      <c r="BS1048" t="s">
        <v>98</v>
      </c>
      <c r="BT1048" t="s">
        <v>105</v>
      </c>
      <c r="BU1048">
        <v>214</v>
      </c>
      <c r="BV1048">
        <v>108</v>
      </c>
      <c r="BW1048">
        <v>0</v>
      </c>
      <c r="BX1048">
        <v>0</v>
      </c>
      <c r="BY1048">
        <v>0</v>
      </c>
      <c r="BZ1048">
        <v>0</v>
      </c>
      <c r="CA1048" t="s">
        <v>83</v>
      </c>
      <c r="CB1048" t="s">
        <v>83</v>
      </c>
      <c r="CC1048" t="s">
        <v>83</v>
      </c>
      <c r="CD1048">
        <v>0</v>
      </c>
      <c r="CE1048">
        <v>7</v>
      </c>
      <c r="CF1048">
        <v>2006</v>
      </c>
      <c r="CG1048" t="str">
        <f t="shared" si="118"/>
        <v>7/2006</v>
      </c>
      <c r="CH1048" t="s">
        <v>158</v>
      </c>
      <c r="CI1048" t="s">
        <v>159</v>
      </c>
      <c r="CJ1048" s="1">
        <v>556581</v>
      </c>
    </row>
    <row r="1049" spans="1:88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 t="str">
        <f t="shared" si="114"/>
        <v>90's</v>
      </c>
      <c r="V1049">
        <v>1995</v>
      </c>
      <c r="W1049">
        <f t="shared" si="112"/>
        <v>1</v>
      </c>
      <c r="X1049" t="str">
        <f t="shared" si="113"/>
        <v>Y</v>
      </c>
      <c r="Y1049" t="str">
        <f t="shared" si="115"/>
        <v>N</v>
      </c>
      <c r="Z1049" t="str">
        <f t="shared" si="116"/>
        <v>N</v>
      </c>
      <c r="AA1049" t="str">
        <f t="shared" si="117"/>
        <v>Y</v>
      </c>
      <c r="AB1049" t="s">
        <v>93</v>
      </c>
      <c r="AC1049" t="s">
        <v>94</v>
      </c>
      <c r="AD1049" t="s">
        <v>95</v>
      </c>
      <c r="AE1049" t="s">
        <v>95</v>
      </c>
      <c r="AF1049" t="s">
        <v>117</v>
      </c>
      <c r="AG1049">
        <v>0</v>
      </c>
      <c r="AH1049" t="s">
        <v>98</v>
      </c>
      <c r="AI1049" t="s">
        <v>98</v>
      </c>
      <c r="AJ1049" t="s">
        <v>99</v>
      </c>
      <c r="AK1049" t="s">
        <v>97</v>
      </c>
      <c r="AL1049" t="s">
        <v>98</v>
      </c>
      <c r="AM1049" t="s">
        <v>100</v>
      </c>
      <c r="AN1049" t="s">
        <v>101</v>
      </c>
      <c r="AO1049">
        <v>686</v>
      </c>
      <c r="AP1049" t="s">
        <v>102</v>
      </c>
      <c r="AQ1049">
        <v>0</v>
      </c>
      <c r="AR1049">
        <v>304</v>
      </c>
      <c r="AS1049">
        <v>990</v>
      </c>
      <c r="AT1049" t="s">
        <v>103</v>
      </c>
      <c r="AU1049" t="s">
        <v>104</v>
      </c>
      <c r="AV1049" t="s">
        <v>105</v>
      </c>
      <c r="AW1049" t="s">
        <v>106</v>
      </c>
      <c r="AX1049">
        <v>990</v>
      </c>
      <c r="AY1049">
        <v>0</v>
      </c>
      <c r="AZ1049">
        <v>0</v>
      </c>
      <c r="BA1049">
        <v>990</v>
      </c>
      <c r="BB1049">
        <v>0</v>
      </c>
      <c r="BC1049">
        <v>1</v>
      </c>
      <c r="BD1049">
        <v>1</v>
      </c>
      <c r="BE1049">
        <v>0</v>
      </c>
      <c r="BF1049">
        <v>3</v>
      </c>
      <c r="BG1049">
        <v>1</v>
      </c>
      <c r="BH1049" t="s">
        <v>98</v>
      </c>
      <c r="BI1049">
        <v>5</v>
      </c>
      <c r="BJ1049" t="s">
        <v>107</v>
      </c>
      <c r="BK1049">
        <v>0</v>
      </c>
      <c r="BL1049" t="s">
        <v>83</v>
      </c>
      <c r="BM1049" t="s">
        <v>127</v>
      </c>
      <c r="BN1049">
        <v>1996</v>
      </c>
      <c r="BO1049" t="s">
        <v>102</v>
      </c>
      <c r="BP1049">
        <v>2</v>
      </c>
      <c r="BQ1049">
        <v>672</v>
      </c>
      <c r="BR1049" t="s">
        <v>98</v>
      </c>
      <c r="BS1049" t="s">
        <v>98</v>
      </c>
      <c r="BT1049" t="s">
        <v>105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 t="s">
        <v>83</v>
      </c>
      <c r="CB1049" t="s">
        <v>83</v>
      </c>
      <c r="CC1049" t="s">
        <v>83</v>
      </c>
      <c r="CD1049">
        <v>0</v>
      </c>
      <c r="CE1049">
        <v>2</v>
      </c>
      <c r="CF1049">
        <v>2008</v>
      </c>
      <c r="CG1049" t="str">
        <f t="shared" si="118"/>
        <v>2/2008</v>
      </c>
      <c r="CH1049" t="s">
        <v>110</v>
      </c>
      <c r="CI1049" t="s">
        <v>111</v>
      </c>
      <c r="CJ1049" s="1">
        <v>145000</v>
      </c>
    </row>
    <row r="1050" spans="1:88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 t="str">
        <f t="shared" si="114"/>
        <v>60's</v>
      </c>
      <c r="V1050">
        <v>2006</v>
      </c>
      <c r="W1050">
        <f t="shared" si="112"/>
        <v>46</v>
      </c>
      <c r="X1050" t="str">
        <f t="shared" si="113"/>
        <v>Y</v>
      </c>
      <c r="Y1050" t="str">
        <f t="shared" si="115"/>
        <v>Y</v>
      </c>
      <c r="Z1050" t="str">
        <f t="shared" si="116"/>
        <v>Y</v>
      </c>
      <c r="AA1050" t="str">
        <f t="shared" si="117"/>
        <v>Y</v>
      </c>
      <c r="AB1050" t="s">
        <v>152</v>
      </c>
      <c r="AC1050" t="s">
        <v>94</v>
      </c>
      <c r="AD1050" t="s">
        <v>140</v>
      </c>
      <c r="AE1050" t="s">
        <v>140</v>
      </c>
      <c r="AF1050" t="s">
        <v>96</v>
      </c>
      <c r="AG1050">
        <v>75</v>
      </c>
      <c r="AH1050" t="s">
        <v>98</v>
      </c>
      <c r="AI1050" t="s">
        <v>147</v>
      </c>
      <c r="AJ1050" t="s">
        <v>168</v>
      </c>
      <c r="AK1050" t="s">
        <v>83</v>
      </c>
      <c r="AL1050" t="s">
        <v>83</v>
      </c>
      <c r="AM1050" t="s">
        <v>83</v>
      </c>
      <c r="AN1050" t="s">
        <v>83</v>
      </c>
      <c r="AO1050">
        <v>0</v>
      </c>
      <c r="AP1050" t="s">
        <v>83</v>
      </c>
      <c r="AQ1050">
        <v>0</v>
      </c>
      <c r="AR1050">
        <v>0</v>
      </c>
      <c r="AS1050">
        <v>0</v>
      </c>
      <c r="AT1050" t="s">
        <v>103</v>
      </c>
      <c r="AU1050" t="s">
        <v>98</v>
      </c>
      <c r="AV1050" t="s">
        <v>105</v>
      </c>
      <c r="AW1050" t="s">
        <v>106</v>
      </c>
      <c r="AX1050">
        <v>1771</v>
      </c>
      <c r="AY1050">
        <v>0</v>
      </c>
      <c r="AZ1050">
        <v>0</v>
      </c>
      <c r="BA1050">
        <v>1771</v>
      </c>
      <c r="BB1050">
        <v>0</v>
      </c>
      <c r="BC1050">
        <v>0</v>
      </c>
      <c r="BD1050">
        <v>1</v>
      </c>
      <c r="BE1050">
        <v>0</v>
      </c>
      <c r="BF1050">
        <v>3</v>
      </c>
      <c r="BG1050">
        <v>1</v>
      </c>
      <c r="BH1050" t="s">
        <v>98</v>
      </c>
      <c r="BI1050">
        <v>9</v>
      </c>
      <c r="BJ1050" t="s">
        <v>146</v>
      </c>
      <c r="BK1050">
        <v>1</v>
      </c>
      <c r="BL1050" t="s">
        <v>98</v>
      </c>
      <c r="BM1050" t="s">
        <v>108</v>
      </c>
      <c r="BN1050">
        <v>1960</v>
      </c>
      <c r="BO1050" t="s">
        <v>102</v>
      </c>
      <c r="BP1050">
        <v>2</v>
      </c>
      <c r="BQ1050">
        <v>336</v>
      </c>
      <c r="BR1050" t="s">
        <v>98</v>
      </c>
      <c r="BS1050" t="s">
        <v>98</v>
      </c>
      <c r="BT1050" t="s">
        <v>105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 t="s">
        <v>83</v>
      </c>
      <c r="CB1050" t="s">
        <v>165</v>
      </c>
      <c r="CC1050" t="s">
        <v>83</v>
      </c>
      <c r="CD1050">
        <v>0</v>
      </c>
      <c r="CE1050">
        <v>11</v>
      </c>
      <c r="CF1050">
        <v>2009</v>
      </c>
      <c r="CG1050" t="str">
        <f t="shared" si="118"/>
        <v>11/2009</v>
      </c>
      <c r="CH1050" t="s">
        <v>110</v>
      </c>
      <c r="CI1050" t="s">
        <v>111</v>
      </c>
      <c r="CJ1050" s="1">
        <v>115000</v>
      </c>
    </row>
    <row r="1051" spans="1:88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 t="str">
        <f t="shared" si="114"/>
        <v>40's</v>
      </c>
      <c r="V1051">
        <v>2006</v>
      </c>
      <c r="W1051">
        <f t="shared" si="112"/>
        <v>60</v>
      </c>
      <c r="X1051" t="str">
        <f t="shared" si="113"/>
        <v>Y</v>
      </c>
      <c r="Y1051" t="str">
        <f t="shared" si="115"/>
        <v>Y</v>
      </c>
      <c r="Z1051" t="str">
        <f t="shared" si="116"/>
        <v>Y</v>
      </c>
      <c r="AA1051" t="str">
        <f t="shared" si="117"/>
        <v>Y</v>
      </c>
      <c r="AB1051" t="s">
        <v>93</v>
      </c>
      <c r="AC1051" t="s">
        <v>94</v>
      </c>
      <c r="AD1051" t="s">
        <v>116</v>
      </c>
      <c r="AE1051" t="s">
        <v>116</v>
      </c>
      <c r="AF1051" t="s">
        <v>117</v>
      </c>
      <c r="AG1051">
        <v>0</v>
      </c>
      <c r="AH1051" t="s">
        <v>98</v>
      </c>
      <c r="AI1051" t="s">
        <v>98</v>
      </c>
      <c r="AJ1051" t="s">
        <v>118</v>
      </c>
      <c r="AK1051" t="s">
        <v>83</v>
      </c>
      <c r="AL1051" t="s">
        <v>83</v>
      </c>
      <c r="AM1051" t="s">
        <v>83</v>
      </c>
      <c r="AN1051" t="s">
        <v>83</v>
      </c>
      <c r="AO1051">
        <v>0</v>
      </c>
      <c r="AP1051" t="s">
        <v>83</v>
      </c>
      <c r="AQ1051">
        <v>0</v>
      </c>
      <c r="AR1051">
        <v>0</v>
      </c>
      <c r="AS1051">
        <v>0</v>
      </c>
      <c r="AT1051" t="s">
        <v>103</v>
      </c>
      <c r="AU1051" t="s">
        <v>104</v>
      </c>
      <c r="AV1051" t="s">
        <v>105</v>
      </c>
      <c r="AW1051" t="s">
        <v>106</v>
      </c>
      <c r="AX1051">
        <v>930</v>
      </c>
      <c r="AY1051">
        <v>0</v>
      </c>
      <c r="AZ1051">
        <v>0</v>
      </c>
      <c r="BA1051">
        <v>930</v>
      </c>
      <c r="BB1051">
        <v>0</v>
      </c>
      <c r="BC1051">
        <v>0</v>
      </c>
      <c r="BD1051">
        <v>1</v>
      </c>
      <c r="BE1051">
        <v>0</v>
      </c>
      <c r="BF1051">
        <v>2</v>
      </c>
      <c r="BG1051">
        <v>1</v>
      </c>
      <c r="BH1051" t="s">
        <v>97</v>
      </c>
      <c r="BI1051">
        <v>6</v>
      </c>
      <c r="BJ1051" t="s">
        <v>107</v>
      </c>
      <c r="BK1051">
        <v>0</v>
      </c>
      <c r="BL1051" t="s">
        <v>83</v>
      </c>
      <c r="BM1051" t="s">
        <v>127</v>
      </c>
      <c r="BN1051">
        <v>1946</v>
      </c>
      <c r="BO1051" t="s">
        <v>102</v>
      </c>
      <c r="BP1051">
        <v>1</v>
      </c>
      <c r="BQ1051">
        <v>308</v>
      </c>
      <c r="BR1051" t="s">
        <v>98</v>
      </c>
      <c r="BS1051" t="s">
        <v>98</v>
      </c>
      <c r="BT1051" t="s">
        <v>105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 t="s">
        <v>83</v>
      </c>
      <c r="CB1051" t="s">
        <v>83</v>
      </c>
      <c r="CC1051" t="s">
        <v>83</v>
      </c>
      <c r="CD1051">
        <v>0</v>
      </c>
      <c r="CE1051">
        <v>4</v>
      </c>
      <c r="CF1051">
        <v>2010</v>
      </c>
      <c r="CG1051" t="str">
        <f t="shared" si="118"/>
        <v>4/2010</v>
      </c>
      <c r="CH1051" t="s">
        <v>110</v>
      </c>
      <c r="CI1051" t="s">
        <v>128</v>
      </c>
      <c r="CJ1051" s="1">
        <v>84900</v>
      </c>
    </row>
    <row r="1052" spans="1:88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 t="str">
        <f t="shared" si="114"/>
        <v>2000's</v>
      </c>
      <c r="V1052">
        <v>2007</v>
      </c>
      <c r="W1052">
        <f t="shared" si="112"/>
        <v>0</v>
      </c>
      <c r="X1052" t="str">
        <f t="shared" si="113"/>
        <v>N</v>
      </c>
      <c r="Y1052" t="str">
        <f t="shared" si="115"/>
        <v>Y</v>
      </c>
      <c r="Z1052" t="str">
        <f t="shared" si="116"/>
        <v>Y</v>
      </c>
      <c r="AA1052" t="str">
        <f t="shared" si="117"/>
        <v>Y</v>
      </c>
      <c r="AB1052" t="s">
        <v>93</v>
      </c>
      <c r="AC1052" t="s">
        <v>94</v>
      </c>
      <c r="AD1052" t="s">
        <v>95</v>
      </c>
      <c r="AE1052" t="s">
        <v>95</v>
      </c>
      <c r="AF1052" t="s">
        <v>117</v>
      </c>
      <c r="AG1052">
        <v>0</v>
      </c>
      <c r="AH1052" t="s">
        <v>97</v>
      </c>
      <c r="AI1052" t="s">
        <v>98</v>
      </c>
      <c r="AJ1052" t="s">
        <v>99</v>
      </c>
      <c r="AK1052" t="s">
        <v>97</v>
      </c>
      <c r="AL1052" t="s">
        <v>98</v>
      </c>
      <c r="AM1052" t="s">
        <v>130</v>
      </c>
      <c r="AN1052" t="s">
        <v>102</v>
      </c>
      <c r="AO1052">
        <v>0</v>
      </c>
      <c r="AP1052" t="s">
        <v>102</v>
      </c>
      <c r="AQ1052">
        <v>0</v>
      </c>
      <c r="AR1052">
        <v>1302</v>
      </c>
      <c r="AS1052">
        <v>1302</v>
      </c>
      <c r="AT1052" t="s">
        <v>103</v>
      </c>
      <c r="AU1052" t="s">
        <v>104</v>
      </c>
      <c r="AV1052" t="s">
        <v>105</v>
      </c>
      <c r="AW1052" t="s">
        <v>106</v>
      </c>
      <c r="AX1052">
        <v>1302</v>
      </c>
      <c r="AY1052">
        <v>0</v>
      </c>
      <c r="AZ1052">
        <v>0</v>
      </c>
      <c r="BA1052">
        <v>1302</v>
      </c>
      <c r="BB1052">
        <v>0</v>
      </c>
      <c r="BC1052">
        <v>0</v>
      </c>
      <c r="BD1052">
        <v>2</v>
      </c>
      <c r="BE1052">
        <v>0</v>
      </c>
      <c r="BF1052">
        <v>3</v>
      </c>
      <c r="BG1052">
        <v>1</v>
      </c>
      <c r="BH1052" t="s">
        <v>97</v>
      </c>
      <c r="BI1052">
        <v>6</v>
      </c>
      <c r="BJ1052" t="s">
        <v>107</v>
      </c>
      <c r="BK1052">
        <v>0</v>
      </c>
      <c r="BL1052" t="s">
        <v>83</v>
      </c>
      <c r="BM1052" t="s">
        <v>108</v>
      </c>
      <c r="BN1052">
        <v>2007</v>
      </c>
      <c r="BO1052" t="s">
        <v>157</v>
      </c>
      <c r="BP1052">
        <v>2</v>
      </c>
      <c r="BQ1052">
        <v>436</v>
      </c>
      <c r="BR1052" t="s">
        <v>98</v>
      </c>
      <c r="BS1052" t="s">
        <v>98</v>
      </c>
      <c r="BT1052" t="s">
        <v>105</v>
      </c>
      <c r="BU1052">
        <v>0</v>
      </c>
      <c r="BV1052">
        <v>22</v>
      </c>
      <c r="BW1052">
        <v>0</v>
      </c>
      <c r="BX1052">
        <v>0</v>
      </c>
      <c r="BY1052">
        <v>0</v>
      </c>
      <c r="BZ1052">
        <v>0</v>
      </c>
      <c r="CA1052" t="s">
        <v>83</v>
      </c>
      <c r="CB1052" t="s">
        <v>83</v>
      </c>
      <c r="CC1052" t="s">
        <v>83</v>
      </c>
      <c r="CD1052">
        <v>0</v>
      </c>
      <c r="CE1052">
        <v>8</v>
      </c>
      <c r="CF1052">
        <v>2007</v>
      </c>
      <c r="CG1052" t="str">
        <f t="shared" si="118"/>
        <v>8/2007</v>
      </c>
      <c r="CH1052" t="s">
        <v>158</v>
      </c>
      <c r="CI1052" t="s">
        <v>159</v>
      </c>
      <c r="CJ1052" s="1">
        <v>176485</v>
      </c>
    </row>
    <row r="1053" spans="1:88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 t="str">
        <f t="shared" si="114"/>
        <v>2000's</v>
      </c>
      <c r="V1053">
        <v>2007</v>
      </c>
      <c r="W1053">
        <f t="shared" si="112"/>
        <v>0</v>
      </c>
      <c r="X1053" t="str">
        <f t="shared" si="113"/>
        <v>N</v>
      </c>
      <c r="Y1053" t="str">
        <f t="shared" si="115"/>
        <v>Y</v>
      </c>
      <c r="Z1053" t="str">
        <f t="shared" si="116"/>
        <v>Y</v>
      </c>
      <c r="AA1053" t="str">
        <f t="shared" si="117"/>
        <v>Y</v>
      </c>
      <c r="AB1053" t="s">
        <v>93</v>
      </c>
      <c r="AC1053" t="s">
        <v>94</v>
      </c>
      <c r="AD1053" t="s">
        <v>95</v>
      </c>
      <c r="AE1053" t="s">
        <v>95</v>
      </c>
      <c r="AF1053" t="s">
        <v>117</v>
      </c>
      <c r="AG1053">
        <v>0</v>
      </c>
      <c r="AH1053" t="s">
        <v>97</v>
      </c>
      <c r="AI1053" t="s">
        <v>98</v>
      </c>
      <c r="AJ1053" t="s">
        <v>99</v>
      </c>
      <c r="AK1053" t="s">
        <v>97</v>
      </c>
      <c r="AL1053" t="s">
        <v>98</v>
      </c>
      <c r="AM1053" t="s">
        <v>130</v>
      </c>
      <c r="AN1053" t="s">
        <v>102</v>
      </c>
      <c r="AO1053">
        <v>0</v>
      </c>
      <c r="AP1053" t="s">
        <v>102</v>
      </c>
      <c r="AQ1053">
        <v>0</v>
      </c>
      <c r="AR1053">
        <v>1316</v>
      </c>
      <c r="AS1053">
        <v>1316</v>
      </c>
      <c r="AT1053" t="s">
        <v>103</v>
      </c>
      <c r="AU1053" t="s">
        <v>104</v>
      </c>
      <c r="AV1053" t="s">
        <v>105</v>
      </c>
      <c r="AW1053" t="s">
        <v>106</v>
      </c>
      <c r="AX1053">
        <v>1316</v>
      </c>
      <c r="AY1053">
        <v>0</v>
      </c>
      <c r="AZ1053">
        <v>0</v>
      </c>
      <c r="BA1053">
        <v>1316</v>
      </c>
      <c r="BB1053">
        <v>0</v>
      </c>
      <c r="BC1053">
        <v>0</v>
      </c>
      <c r="BD1053">
        <v>2</v>
      </c>
      <c r="BE1053">
        <v>0</v>
      </c>
      <c r="BF1053">
        <v>3</v>
      </c>
      <c r="BG1053">
        <v>1</v>
      </c>
      <c r="BH1053" t="s">
        <v>97</v>
      </c>
      <c r="BI1053">
        <v>6</v>
      </c>
      <c r="BJ1053" t="s">
        <v>107</v>
      </c>
      <c r="BK1053">
        <v>1</v>
      </c>
      <c r="BL1053" t="s">
        <v>97</v>
      </c>
      <c r="BM1053" t="s">
        <v>108</v>
      </c>
      <c r="BN1053">
        <v>2007</v>
      </c>
      <c r="BO1053" t="s">
        <v>157</v>
      </c>
      <c r="BP1053">
        <v>2</v>
      </c>
      <c r="BQ1053">
        <v>440</v>
      </c>
      <c r="BR1053" t="s">
        <v>98</v>
      </c>
      <c r="BS1053" t="s">
        <v>98</v>
      </c>
      <c r="BT1053" t="s">
        <v>105</v>
      </c>
      <c r="BU1053">
        <v>0</v>
      </c>
      <c r="BV1053">
        <v>20</v>
      </c>
      <c r="BW1053">
        <v>0</v>
      </c>
      <c r="BX1053">
        <v>0</v>
      </c>
      <c r="BY1053">
        <v>0</v>
      </c>
      <c r="BZ1053">
        <v>0</v>
      </c>
      <c r="CA1053" t="s">
        <v>83</v>
      </c>
      <c r="CB1053" t="s">
        <v>83</v>
      </c>
      <c r="CC1053" t="s">
        <v>83</v>
      </c>
      <c r="CD1053">
        <v>0</v>
      </c>
      <c r="CE1053">
        <v>10</v>
      </c>
      <c r="CF1053">
        <v>2007</v>
      </c>
      <c r="CG1053" t="str">
        <f t="shared" si="118"/>
        <v>10/2007</v>
      </c>
      <c r="CH1053" t="s">
        <v>158</v>
      </c>
      <c r="CI1053" t="s">
        <v>159</v>
      </c>
      <c r="CJ1053" s="1">
        <v>200141</v>
      </c>
    </row>
    <row r="1054" spans="1:88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 t="str">
        <f t="shared" si="114"/>
        <v>60's</v>
      </c>
      <c r="V1054">
        <v>1978</v>
      </c>
      <c r="W1054">
        <f t="shared" si="112"/>
        <v>14</v>
      </c>
      <c r="X1054" t="str">
        <f t="shared" si="113"/>
        <v>Y</v>
      </c>
      <c r="Y1054" t="str">
        <f t="shared" si="115"/>
        <v>N</v>
      </c>
      <c r="Z1054" t="str">
        <f t="shared" si="116"/>
        <v>N</v>
      </c>
      <c r="AA1054" t="str">
        <f t="shared" si="117"/>
        <v>N</v>
      </c>
      <c r="AB1054" t="s">
        <v>93</v>
      </c>
      <c r="AC1054" t="s">
        <v>94</v>
      </c>
      <c r="AD1054" t="s">
        <v>95</v>
      </c>
      <c r="AE1054" t="s">
        <v>95</v>
      </c>
      <c r="AF1054" t="s">
        <v>207</v>
      </c>
      <c r="AG1054">
        <v>272</v>
      </c>
      <c r="AH1054" t="s">
        <v>98</v>
      </c>
      <c r="AI1054" t="s">
        <v>98</v>
      </c>
      <c r="AJ1054" t="s">
        <v>118</v>
      </c>
      <c r="AK1054" t="s">
        <v>98</v>
      </c>
      <c r="AL1054" t="s">
        <v>98</v>
      </c>
      <c r="AM1054" t="s">
        <v>100</v>
      </c>
      <c r="AN1054" t="s">
        <v>153</v>
      </c>
      <c r="AO1054">
        <v>442</v>
      </c>
      <c r="AP1054" t="s">
        <v>102</v>
      </c>
      <c r="AQ1054">
        <v>0</v>
      </c>
      <c r="AR1054">
        <v>374</v>
      </c>
      <c r="AS1054">
        <v>816</v>
      </c>
      <c r="AT1054" t="s">
        <v>103</v>
      </c>
      <c r="AU1054" t="s">
        <v>98</v>
      </c>
      <c r="AV1054" t="s">
        <v>105</v>
      </c>
      <c r="AW1054" t="s">
        <v>106</v>
      </c>
      <c r="AX1054">
        <v>1127</v>
      </c>
      <c r="AY1054">
        <v>850</v>
      </c>
      <c r="AZ1054">
        <v>0</v>
      </c>
      <c r="BA1054">
        <v>1977</v>
      </c>
      <c r="BB1054">
        <v>0</v>
      </c>
      <c r="BC1054">
        <v>1</v>
      </c>
      <c r="BD1054">
        <v>1</v>
      </c>
      <c r="BE1054">
        <v>1</v>
      </c>
      <c r="BF1054">
        <v>4</v>
      </c>
      <c r="BG1054">
        <v>1</v>
      </c>
      <c r="BH1054" t="s">
        <v>98</v>
      </c>
      <c r="BI1054">
        <v>9</v>
      </c>
      <c r="BJ1054" t="s">
        <v>107</v>
      </c>
      <c r="BK1054">
        <v>1</v>
      </c>
      <c r="BL1054" t="s">
        <v>98</v>
      </c>
      <c r="BM1054" t="s">
        <v>108</v>
      </c>
      <c r="BN1054">
        <v>1964</v>
      </c>
      <c r="BO1054" t="s">
        <v>109</v>
      </c>
      <c r="BP1054">
        <v>2</v>
      </c>
      <c r="BQ1054">
        <v>540</v>
      </c>
      <c r="BR1054" t="s">
        <v>98</v>
      </c>
      <c r="BS1054" t="s">
        <v>98</v>
      </c>
      <c r="BT1054" t="s">
        <v>105</v>
      </c>
      <c r="BU1054">
        <v>0</v>
      </c>
      <c r="BV1054">
        <v>52</v>
      </c>
      <c r="BW1054">
        <v>0</v>
      </c>
      <c r="BX1054">
        <v>0</v>
      </c>
      <c r="BY1054">
        <v>0</v>
      </c>
      <c r="BZ1054">
        <v>0</v>
      </c>
      <c r="CA1054" t="s">
        <v>83</v>
      </c>
      <c r="CB1054" t="s">
        <v>165</v>
      </c>
      <c r="CC1054" t="s">
        <v>83</v>
      </c>
      <c r="CD1054">
        <v>0</v>
      </c>
      <c r="CE1054">
        <v>6</v>
      </c>
      <c r="CF1054">
        <v>2007</v>
      </c>
      <c r="CG1054" t="str">
        <f t="shared" si="118"/>
        <v>6/2007</v>
      </c>
      <c r="CH1054" t="s">
        <v>110</v>
      </c>
      <c r="CI1054" t="s">
        <v>111</v>
      </c>
      <c r="CJ1054" s="1">
        <v>165000</v>
      </c>
    </row>
    <row r="1055" spans="1:88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 t="str">
        <f t="shared" si="114"/>
        <v>50's</v>
      </c>
      <c r="V1055">
        <v>2002</v>
      </c>
      <c r="W1055">
        <f t="shared" si="112"/>
        <v>45</v>
      </c>
      <c r="X1055" t="str">
        <f t="shared" si="113"/>
        <v>Y</v>
      </c>
      <c r="Y1055" t="str">
        <f t="shared" si="115"/>
        <v>N</v>
      </c>
      <c r="Z1055" t="str">
        <f t="shared" si="116"/>
        <v>Y</v>
      </c>
      <c r="AA1055" t="str">
        <f t="shared" si="117"/>
        <v>Y</v>
      </c>
      <c r="AB1055" t="s">
        <v>152</v>
      </c>
      <c r="AC1055" t="s">
        <v>94</v>
      </c>
      <c r="AD1055" t="s">
        <v>140</v>
      </c>
      <c r="AE1055" t="s">
        <v>140</v>
      </c>
      <c r="AF1055" t="s">
        <v>137</v>
      </c>
      <c r="AG1055">
        <v>145</v>
      </c>
      <c r="AH1055" t="s">
        <v>98</v>
      </c>
      <c r="AI1055" t="s">
        <v>98</v>
      </c>
      <c r="AJ1055" t="s">
        <v>118</v>
      </c>
      <c r="AK1055" t="s">
        <v>98</v>
      </c>
      <c r="AL1055" t="s">
        <v>98</v>
      </c>
      <c r="AM1055" t="s">
        <v>130</v>
      </c>
      <c r="AN1055" t="s">
        <v>153</v>
      </c>
      <c r="AO1055">
        <v>383</v>
      </c>
      <c r="AP1055" t="s">
        <v>102</v>
      </c>
      <c r="AQ1055">
        <v>0</v>
      </c>
      <c r="AR1055">
        <v>833</v>
      </c>
      <c r="AS1055">
        <v>1216</v>
      </c>
      <c r="AT1055" t="s">
        <v>103</v>
      </c>
      <c r="AU1055" t="s">
        <v>104</v>
      </c>
      <c r="AV1055" t="s">
        <v>105</v>
      </c>
      <c r="AW1055" t="s">
        <v>164</v>
      </c>
      <c r="AX1055">
        <v>1526</v>
      </c>
      <c r="AY1055">
        <v>0</v>
      </c>
      <c r="AZ1055">
        <v>0</v>
      </c>
      <c r="BA1055">
        <v>1526</v>
      </c>
      <c r="BB1055">
        <v>0</v>
      </c>
      <c r="BC1055">
        <v>0</v>
      </c>
      <c r="BD1055">
        <v>1</v>
      </c>
      <c r="BE1055">
        <v>0</v>
      </c>
      <c r="BF1055">
        <v>4</v>
      </c>
      <c r="BG1055">
        <v>1</v>
      </c>
      <c r="BH1055" t="s">
        <v>98</v>
      </c>
      <c r="BI1055">
        <v>7</v>
      </c>
      <c r="BJ1055" t="s">
        <v>224</v>
      </c>
      <c r="BK1055">
        <v>1</v>
      </c>
      <c r="BL1055" t="s">
        <v>97</v>
      </c>
      <c r="BM1055" t="s">
        <v>209</v>
      </c>
      <c r="BN1055">
        <v>1957</v>
      </c>
      <c r="BO1055" t="s">
        <v>102</v>
      </c>
      <c r="BP1055">
        <v>1</v>
      </c>
      <c r="BQ1055">
        <v>364</v>
      </c>
      <c r="BR1055" t="s">
        <v>98</v>
      </c>
      <c r="BS1055" t="s">
        <v>98</v>
      </c>
      <c r="BT1055" t="s">
        <v>105</v>
      </c>
      <c r="BU1055">
        <v>116</v>
      </c>
      <c r="BV1055">
        <v>78</v>
      </c>
      <c r="BW1055">
        <v>0</v>
      </c>
      <c r="BX1055">
        <v>0</v>
      </c>
      <c r="BY1055">
        <v>0</v>
      </c>
      <c r="BZ1055">
        <v>0</v>
      </c>
      <c r="CA1055" t="s">
        <v>83</v>
      </c>
      <c r="CB1055" t="s">
        <v>83</v>
      </c>
      <c r="CC1055" t="s">
        <v>83</v>
      </c>
      <c r="CD1055">
        <v>0</v>
      </c>
      <c r="CE1055">
        <v>5</v>
      </c>
      <c r="CF1055">
        <v>2010</v>
      </c>
      <c r="CG1055" t="str">
        <f t="shared" si="118"/>
        <v>5/2010</v>
      </c>
      <c r="CH1055" t="s">
        <v>110</v>
      </c>
      <c r="CI1055" t="s">
        <v>111</v>
      </c>
      <c r="CJ1055" s="1">
        <v>144500</v>
      </c>
    </row>
    <row r="1056" spans="1:88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 t="str">
        <f t="shared" si="114"/>
        <v>2000's</v>
      </c>
      <c r="V1056">
        <v>2002</v>
      </c>
      <c r="W1056">
        <f t="shared" si="112"/>
        <v>0</v>
      </c>
      <c r="X1056" t="str">
        <f t="shared" si="113"/>
        <v>N</v>
      </c>
      <c r="Y1056" t="str">
        <f t="shared" si="115"/>
        <v>N</v>
      </c>
      <c r="Z1056" t="str">
        <f t="shared" si="116"/>
        <v>Y</v>
      </c>
      <c r="AA1056" t="str">
        <f t="shared" si="117"/>
        <v>Y</v>
      </c>
      <c r="AB1056" t="s">
        <v>93</v>
      </c>
      <c r="AC1056" t="s">
        <v>94</v>
      </c>
      <c r="AD1056" t="s">
        <v>95</v>
      </c>
      <c r="AE1056" t="s">
        <v>95</v>
      </c>
      <c r="AF1056" t="s">
        <v>96</v>
      </c>
      <c r="AG1056">
        <v>210</v>
      </c>
      <c r="AH1056" t="s">
        <v>97</v>
      </c>
      <c r="AI1056" t="s">
        <v>98</v>
      </c>
      <c r="AJ1056" t="s">
        <v>99</v>
      </c>
      <c r="AK1056" t="s">
        <v>97</v>
      </c>
      <c r="AL1056" t="s">
        <v>98</v>
      </c>
      <c r="AM1056" t="s">
        <v>121</v>
      </c>
      <c r="AN1056" t="s">
        <v>101</v>
      </c>
      <c r="AO1056">
        <v>932</v>
      </c>
      <c r="AP1056" t="s">
        <v>102</v>
      </c>
      <c r="AQ1056">
        <v>0</v>
      </c>
      <c r="AR1056">
        <v>133</v>
      </c>
      <c r="AS1056">
        <v>1065</v>
      </c>
      <c r="AT1056" t="s">
        <v>103</v>
      </c>
      <c r="AU1056" t="s">
        <v>104</v>
      </c>
      <c r="AV1056" t="s">
        <v>105</v>
      </c>
      <c r="AW1056" t="s">
        <v>106</v>
      </c>
      <c r="AX1056">
        <v>1091</v>
      </c>
      <c r="AY1056">
        <v>898</v>
      </c>
      <c r="AZ1056">
        <v>0</v>
      </c>
      <c r="BA1056">
        <v>1989</v>
      </c>
      <c r="BB1056">
        <v>1</v>
      </c>
      <c r="BC1056">
        <v>0</v>
      </c>
      <c r="BD1056">
        <v>2</v>
      </c>
      <c r="BE1056">
        <v>1</v>
      </c>
      <c r="BF1056">
        <v>3</v>
      </c>
      <c r="BG1056">
        <v>1</v>
      </c>
      <c r="BH1056" t="s">
        <v>97</v>
      </c>
      <c r="BI1056">
        <v>7</v>
      </c>
      <c r="BJ1056" t="s">
        <v>107</v>
      </c>
      <c r="BK1056">
        <v>1</v>
      </c>
      <c r="BL1056" t="s">
        <v>97</v>
      </c>
      <c r="BM1056" t="s">
        <v>108</v>
      </c>
      <c r="BN1056">
        <v>2002</v>
      </c>
      <c r="BO1056" t="s">
        <v>157</v>
      </c>
      <c r="BP1056">
        <v>2</v>
      </c>
      <c r="BQ1056">
        <v>586</v>
      </c>
      <c r="BR1056" t="s">
        <v>98</v>
      </c>
      <c r="BS1056" t="s">
        <v>98</v>
      </c>
      <c r="BT1056" t="s">
        <v>105</v>
      </c>
      <c r="BU1056">
        <v>199</v>
      </c>
      <c r="BV1056">
        <v>60</v>
      </c>
      <c r="BW1056">
        <v>0</v>
      </c>
      <c r="BX1056">
        <v>0</v>
      </c>
      <c r="BY1056">
        <v>0</v>
      </c>
      <c r="BZ1056">
        <v>0</v>
      </c>
      <c r="CA1056" t="s">
        <v>83</v>
      </c>
      <c r="CB1056" t="s">
        <v>83</v>
      </c>
      <c r="CC1056" t="s">
        <v>83</v>
      </c>
      <c r="CD1056">
        <v>0</v>
      </c>
      <c r="CE1056">
        <v>11</v>
      </c>
      <c r="CF1056">
        <v>2006</v>
      </c>
      <c r="CG1056" t="str">
        <f t="shared" si="118"/>
        <v>11/2006</v>
      </c>
      <c r="CH1056" t="s">
        <v>110</v>
      </c>
      <c r="CI1056" t="s">
        <v>111</v>
      </c>
      <c r="CJ1056" s="1">
        <v>255000</v>
      </c>
    </row>
    <row r="1057" spans="1:88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 t="str">
        <f t="shared" si="114"/>
        <v>70's</v>
      </c>
      <c r="V1057">
        <v>1976</v>
      </c>
      <c r="W1057">
        <f t="shared" si="112"/>
        <v>0</v>
      </c>
      <c r="X1057" t="str">
        <f t="shared" si="113"/>
        <v>N</v>
      </c>
      <c r="Y1057" t="str">
        <f t="shared" si="115"/>
        <v>N</v>
      </c>
      <c r="Z1057" t="str">
        <f t="shared" si="116"/>
        <v>N</v>
      </c>
      <c r="AA1057" t="str">
        <f t="shared" si="117"/>
        <v>N</v>
      </c>
      <c r="AB1057" t="s">
        <v>93</v>
      </c>
      <c r="AC1057" t="s">
        <v>94</v>
      </c>
      <c r="AD1057" t="s">
        <v>161</v>
      </c>
      <c r="AE1057" t="s">
        <v>161</v>
      </c>
      <c r="AF1057" t="s">
        <v>96</v>
      </c>
      <c r="AG1057">
        <v>160</v>
      </c>
      <c r="AH1057" t="s">
        <v>98</v>
      </c>
      <c r="AI1057" t="s">
        <v>98</v>
      </c>
      <c r="AJ1057" t="s">
        <v>118</v>
      </c>
      <c r="AK1057" t="s">
        <v>97</v>
      </c>
      <c r="AL1057" t="s">
        <v>98</v>
      </c>
      <c r="AM1057" t="s">
        <v>100</v>
      </c>
      <c r="AN1057" t="s">
        <v>119</v>
      </c>
      <c r="AO1057">
        <v>644</v>
      </c>
      <c r="AP1057" t="s">
        <v>102</v>
      </c>
      <c r="AQ1057">
        <v>0</v>
      </c>
      <c r="AR1057">
        <v>549</v>
      </c>
      <c r="AS1057">
        <v>1193</v>
      </c>
      <c r="AT1057" t="s">
        <v>103</v>
      </c>
      <c r="AU1057" t="s">
        <v>98</v>
      </c>
      <c r="AV1057" t="s">
        <v>105</v>
      </c>
      <c r="AW1057" t="s">
        <v>106</v>
      </c>
      <c r="AX1057">
        <v>1523</v>
      </c>
      <c r="AY1057">
        <v>0</v>
      </c>
      <c r="AZ1057">
        <v>0</v>
      </c>
      <c r="BA1057">
        <v>1523</v>
      </c>
      <c r="BB1057">
        <v>0</v>
      </c>
      <c r="BC1057">
        <v>1</v>
      </c>
      <c r="BD1057">
        <v>2</v>
      </c>
      <c r="BE1057">
        <v>0</v>
      </c>
      <c r="BF1057">
        <v>3</v>
      </c>
      <c r="BG1057">
        <v>1</v>
      </c>
      <c r="BH1057" t="s">
        <v>98</v>
      </c>
      <c r="BI1057">
        <v>7</v>
      </c>
      <c r="BJ1057" t="s">
        <v>107</v>
      </c>
      <c r="BK1057">
        <v>1</v>
      </c>
      <c r="BL1057" t="s">
        <v>98</v>
      </c>
      <c r="BM1057" t="s">
        <v>108</v>
      </c>
      <c r="BN1057">
        <v>1976</v>
      </c>
      <c r="BO1057" t="s">
        <v>157</v>
      </c>
      <c r="BP1057">
        <v>2</v>
      </c>
      <c r="BQ1057">
        <v>478</v>
      </c>
      <c r="BR1057" t="s">
        <v>98</v>
      </c>
      <c r="BS1057" t="s">
        <v>98</v>
      </c>
      <c r="BT1057" t="s">
        <v>105</v>
      </c>
      <c r="BU1057">
        <v>0</v>
      </c>
      <c r="BV1057">
        <v>0</v>
      </c>
      <c r="BW1057">
        <v>0</v>
      </c>
      <c r="BX1057">
        <v>0</v>
      </c>
      <c r="BY1057">
        <v>189</v>
      </c>
      <c r="BZ1057">
        <v>0</v>
      </c>
      <c r="CA1057" t="s">
        <v>83</v>
      </c>
      <c r="CB1057" t="s">
        <v>134</v>
      </c>
      <c r="CC1057" t="s">
        <v>83</v>
      </c>
      <c r="CD1057">
        <v>0</v>
      </c>
      <c r="CE1057">
        <v>5</v>
      </c>
      <c r="CF1057">
        <v>2008</v>
      </c>
      <c r="CG1057" t="str">
        <f t="shared" si="118"/>
        <v>5/2008</v>
      </c>
      <c r="CH1057" t="s">
        <v>173</v>
      </c>
      <c r="CI1057" t="s">
        <v>128</v>
      </c>
      <c r="CJ1057" s="1">
        <v>180000</v>
      </c>
    </row>
    <row r="1058" spans="1:88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 t="str">
        <f t="shared" si="114"/>
        <v>2000's</v>
      </c>
      <c r="V1058">
        <v>2005</v>
      </c>
      <c r="W1058">
        <f t="shared" si="112"/>
        <v>0</v>
      </c>
      <c r="X1058" t="str">
        <f t="shared" si="113"/>
        <v>N</v>
      </c>
      <c r="Y1058" t="str">
        <f t="shared" si="115"/>
        <v>Y</v>
      </c>
      <c r="Z1058" t="str">
        <f t="shared" si="116"/>
        <v>Y</v>
      </c>
      <c r="AA1058" t="str">
        <f t="shared" si="117"/>
        <v>Y</v>
      </c>
      <c r="AB1058" t="s">
        <v>93</v>
      </c>
      <c r="AC1058" t="s">
        <v>94</v>
      </c>
      <c r="AD1058" t="s">
        <v>95</v>
      </c>
      <c r="AE1058" t="s">
        <v>95</v>
      </c>
      <c r="AF1058" t="s">
        <v>137</v>
      </c>
      <c r="AG1058">
        <v>240</v>
      </c>
      <c r="AH1058" t="s">
        <v>97</v>
      </c>
      <c r="AI1058" t="s">
        <v>98</v>
      </c>
      <c r="AJ1058" t="s">
        <v>99</v>
      </c>
      <c r="AK1058" t="s">
        <v>97</v>
      </c>
      <c r="AL1058" t="s">
        <v>98</v>
      </c>
      <c r="AM1058" t="s">
        <v>130</v>
      </c>
      <c r="AN1058" t="s">
        <v>101</v>
      </c>
      <c r="AO1058">
        <v>659</v>
      </c>
      <c r="AP1058" t="s">
        <v>102</v>
      </c>
      <c r="AQ1058">
        <v>0</v>
      </c>
      <c r="AR1058">
        <v>705</v>
      </c>
      <c r="AS1058">
        <v>1364</v>
      </c>
      <c r="AT1058" t="s">
        <v>103</v>
      </c>
      <c r="AU1058" t="s">
        <v>104</v>
      </c>
      <c r="AV1058" t="s">
        <v>105</v>
      </c>
      <c r="AW1058" t="s">
        <v>106</v>
      </c>
      <c r="AX1058">
        <v>1364</v>
      </c>
      <c r="AY1058">
        <v>0</v>
      </c>
      <c r="AZ1058">
        <v>0</v>
      </c>
      <c r="BA1058">
        <v>1364</v>
      </c>
      <c r="BB1058">
        <v>1</v>
      </c>
      <c r="BC1058">
        <v>0</v>
      </c>
      <c r="BD1058">
        <v>2</v>
      </c>
      <c r="BE1058">
        <v>0</v>
      </c>
      <c r="BF1058">
        <v>2</v>
      </c>
      <c r="BG1058">
        <v>1</v>
      </c>
      <c r="BH1058" t="s">
        <v>97</v>
      </c>
      <c r="BI1058">
        <v>6</v>
      </c>
      <c r="BJ1058" t="s">
        <v>107</v>
      </c>
      <c r="BK1058">
        <v>1</v>
      </c>
      <c r="BL1058" t="s">
        <v>97</v>
      </c>
      <c r="BM1058" t="s">
        <v>108</v>
      </c>
      <c r="BN1058">
        <v>2005</v>
      </c>
      <c r="BO1058" t="s">
        <v>109</v>
      </c>
      <c r="BP1058">
        <v>2</v>
      </c>
      <c r="BQ1058">
        <v>484</v>
      </c>
      <c r="BR1058" t="s">
        <v>98</v>
      </c>
      <c r="BS1058" t="s">
        <v>98</v>
      </c>
      <c r="BT1058" t="s">
        <v>105</v>
      </c>
      <c r="BU1058">
        <v>192</v>
      </c>
      <c r="BV1058">
        <v>36</v>
      </c>
      <c r="BW1058">
        <v>0</v>
      </c>
      <c r="BX1058">
        <v>0</v>
      </c>
      <c r="BY1058">
        <v>0</v>
      </c>
      <c r="BZ1058">
        <v>0</v>
      </c>
      <c r="CA1058" t="s">
        <v>83</v>
      </c>
      <c r="CB1058" t="s">
        <v>83</v>
      </c>
      <c r="CC1058" t="s">
        <v>83</v>
      </c>
      <c r="CD1058">
        <v>0</v>
      </c>
      <c r="CE1058">
        <v>6</v>
      </c>
      <c r="CF1058">
        <v>2006</v>
      </c>
      <c r="CG1058" t="str">
        <f t="shared" si="118"/>
        <v>6/2006</v>
      </c>
      <c r="CH1058" t="s">
        <v>110</v>
      </c>
      <c r="CI1058" t="s">
        <v>111</v>
      </c>
      <c r="CJ1058" s="1">
        <v>185850</v>
      </c>
    </row>
    <row r="1059" spans="1:88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 t="str">
        <f t="shared" si="114"/>
        <v>90's</v>
      </c>
      <c r="V1059">
        <v>1994</v>
      </c>
      <c r="W1059">
        <f t="shared" si="112"/>
        <v>0</v>
      </c>
      <c r="X1059" t="str">
        <f t="shared" si="113"/>
        <v>N</v>
      </c>
      <c r="Y1059" t="str">
        <f t="shared" si="115"/>
        <v>N</v>
      </c>
      <c r="Z1059" t="str">
        <f t="shared" si="116"/>
        <v>N</v>
      </c>
      <c r="AA1059" t="str">
        <f t="shared" si="117"/>
        <v>N</v>
      </c>
      <c r="AB1059" t="s">
        <v>93</v>
      </c>
      <c r="AC1059" t="s">
        <v>94</v>
      </c>
      <c r="AD1059" t="s">
        <v>140</v>
      </c>
      <c r="AE1059" t="s">
        <v>140</v>
      </c>
      <c r="AF1059" t="s">
        <v>117</v>
      </c>
      <c r="AG1059">
        <v>0</v>
      </c>
      <c r="AH1059" t="s">
        <v>97</v>
      </c>
      <c r="AI1059" t="s">
        <v>98</v>
      </c>
      <c r="AJ1059" t="s">
        <v>99</v>
      </c>
      <c r="AK1059" t="s">
        <v>97</v>
      </c>
      <c r="AL1059" t="s">
        <v>98</v>
      </c>
      <c r="AM1059" t="s">
        <v>100</v>
      </c>
      <c r="AN1059" t="s">
        <v>101</v>
      </c>
      <c r="AO1059">
        <v>595</v>
      </c>
      <c r="AP1059" t="s">
        <v>102</v>
      </c>
      <c r="AQ1059">
        <v>0</v>
      </c>
      <c r="AR1059">
        <v>378</v>
      </c>
      <c r="AS1059">
        <v>973</v>
      </c>
      <c r="AT1059" t="s">
        <v>103</v>
      </c>
      <c r="AU1059" t="s">
        <v>104</v>
      </c>
      <c r="AV1059" t="s">
        <v>105</v>
      </c>
      <c r="AW1059" t="s">
        <v>106</v>
      </c>
      <c r="AX1059">
        <v>979</v>
      </c>
      <c r="AY1059">
        <v>871</v>
      </c>
      <c r="AZ1059">
        <v>0</v>
      </c>
      <c r="BA1059">
        <v>1850</v>
      </c>
      <c r="BB1059">
        <v>0</v>
      </c>
      <c r="BC1059">
        <v>0</v>
      </c>
      <c r="BD1059">
        <v>2</v>
      </c>
      <c r="BE1059">
        <v>1</v>
      </c>
      <c r="BF1059">
        <v>3</v>
      </c>
      <c r="BG1059">
        <v>1</v>
      </c>
      <c r="BH1059" t="s">
        <v>97</v>
      </c>
      <c r="BI1059">
        <v>7</v>
      </c>
      <c r="BJ1059" t="s">
        <v>107</v>
      </c>
      <c r="BK1059">
        <v>1</v>
      </c>
      <c r="BL1059" t="s">
        <v>97</v>
      </c>
      <c r="BM1059" t="s">
        <v>156</v>
      </c>
      <c r="BN1059">
        <v>1994</v>
      </c>
      <c r="BO1059" t="s">
        <v>157</v>
      </c>
      <c r="BP1059">
        <v>2</v>
      </c>
      <c r="BQ1059">
        <v>467</v>
      </c>
      <c r="BR1059" t="s">
        <v>98</v>
      </c>
      <c r="BS1059" t="s">
        <v>98</v>
      </c>
      <c r="BT1059" t="s">
        <v>105</v>
      </c>
      <c r="BU1059">
        <v>168</v>
      </c>
      <c r="BV1059">
        <v>98</v>
      </c>
      <c r="BW1059">
        <v>0</v>
      </c>
      <c r="BX1059">
        <v>0</v>
      </c>
      <c r="BY1059">
        <v>0</v>
      </c>
      <c r="BZ1059">
        <v>0</v>
      </c>
      <c r="CA1059" t="s">
        <v>83</v>
      </c>
      <c r="CB1059" t="s">
        <v>83</v>
      </c>
      <c r="CC1059" t="s">
        <v>83</v>
      </c>
      <c r="CD1059">
        <v>0</v>
      </c>
      <c r="CE1059">
        <v>1</v>
      </c>
      <c r="CF1059">
        <v>2009</v>
      </c>
      <c r="CG1059" t="str">
        <f t="shared" si="118"/>
        <v>1/2009</v>
      </c>
      <c r="CH1059" t="s">
        <v>110</v>
      </c>
      <c r="CI1059" t="s">
        <v>111</v>
      </c>
      <c r="CJ1059" s="1">
        <v>248000</v>
      </c>
    </row>
    <row r="1060" spans="1:88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 t="str">
        <f t="shared" si="114"/>
        <v>2000's</v>
      </c>
      <c r="V1060">
        <v>2008</v>
      </c>
      <c r="W1060">
        <f t="shared" si="112"/>
        <v>0</v>
      </c>
      <c r="X1060" t="str">
        <f t="shared" si="113"/>
        <v>N</v>
      </c>
      <c r="Y1060" t="str">
        <f t="shared" si="115"/>
        <v>Y</v>
      </c>
      <c r="Z1060" t="str">
        <f t="shared" si="116"/>
        <v>Y</v>
      </c>
      <c r="AA1060" t="str">
        <f t="shared" si="117"/>
        <v>Y</v>
      </c>
      <c r="AB1060" t="s">
        <v>93</v>
      </c>
      <c r="AC1060" t="s">
        <v>94</v>
      </c>
      <c r="AD1060" t="s">
        <v>95</v>
      </c>
      <c r="AE1060" t="s">
        <v>95</v>
      </c>
      <c r="AF1060" t="s">
        <v>137</v>
      </c>
      <c r="AG1060">
        <v>154</v>
      </c>
      <c r="AH1060" t="s">
        <v>104</v>
      </c>
      <c r="AI1060" t="s">
        <v>98</v>
      </c>
      <c r="AJ1060" t="s">
        <v>99</v>
      </c>
      <c r="AK1060" t="s">
        <v>104</v>
      </c>
      <c r="AL1060" t="s">
        <v>98</v>
      </c>
      <c r="AM1060" t="s">
        <v>130</v>
      </c>
      <c r="AN1060" t="s">
        <v>101</v>
      </c>
      <c r="AO1060">
        <v>936</v>
      </c>
      <c r="AP1060" t="s">
        <v>102</v>
      </c>
      <c r="AQ1060">
        <v>0</v>
      </c>
      <c r="AR1060">
        <v>168</v>
      </c>
      <c r="AS1060">
        <v>1104</v>
      </c>
      <c r="AT1060" t="s">
        <v>103</v>
      </c>
      <c r="AU1060" t="s">
        <v>104</v>
      </c>
      <c r="AV1060" t="s">
        <v>105</v>
      </c>
      <c r="AW1060" t="s">
        <v>106</v>
      </c>
      <c r="AX1060">
        <v>1130</v>
      </c>
      <c r="AY1060">
        <v>1054</v>
      </c>
      <c r="AZ1060">
        <v>0</v>
      </c>
      <c r="BA1060">
        <v>2184</v>
      </c>
      <c r="BB1060">
        <v>1</v>
      </c>
      <c r="BC1060">
        <v>0</v>
      </c>
      <c r="BD1060">
        <v>2</v>
      </c>
      <c r="BE1060">
        <v>1</v>
      </c>
      <c r="BF1060">
        <v>3</v>
      </c>
      <c r="BG1060">
        <v>1</v>
      </c>
      <c r="BH1060" t="s">
        <v>104</v>
      </c>
      <c r="BI1060">
        <v>10</v>
      </c>
      <c r="BJ1060" t="s">
        <v>107</v>
      </c>
      <c r="BK1060">
        <v>1</v>
      </c>
      <c r="BL1060" t="s">
        <v>97</v>
      </c>
      <c r="BM1060" t="s">
        <v>108</v>
      </c>
      <c r="BN1060">
        <v>2008</v>
      </c>
      <c r="BO1060" t="s">
        <v>157</v>
      </c>
      <c r="BP1060">
        <v>3</v>
      </c>
      <c r="BQ1060">
        <v>836</v>
      </c>
      <c r="BR1060" t="s">
        <v>98</v>
      </c>
      <c r="BS1060" t="s">
        <v>98</v>
      </c>
      <c r="BT1060" t="s">
        <v>105</v>
      </c>
      <c r="BU1060">
        <v>0</v>
      </c>
      <c r="BV1060">
        <v>102</v>
      </c>
      <c r="BW1060">
        <v>0</v>
      </c>
      <c r="BX1060">
        <v>0</v>
      </c>
      <c r="BY1060">
        <v>0</v>
      </c>
      <c r="BZ1060">
        <v>0</v>
      </c>
      <c r="CA1060" t="s">
        <v>83</v>
      </c>
      <c r="CB1060" t="s">
        <v>83</v>
      </c>
      <c r="CC1060" t="s">
        <v>83</v>
      </c>
      <c r="CD1060">
        <v>0</v>
      </c>
      <c r="CE1060">
        <v>7</v>
      </c>
      <c r="CF1060">
        <v>2009</v>
      </c>
      <c r="CG1060" t="str">
        <f t="shared" si="118"/>
        <v>7/2009</v>
      </c>
      <c r="CH1060" t="s">
        <v>110</v>
      </c>
      <c r="CI1060" t="s">
        <v>111</v>
      </c>
      <c r="CJ1060" s="1">
        <v>335000</v>
      </c>
    </row>
    <row r="1061" spans="1:88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 t="str">
        <f t="shared" si="114"/>
        <v>30's</v>
      </c>
      <c r="V1061">
        <v>1950</v>
      </c>
      <c r="W1061">
        <f t="shared" si="112"/>
        <v>18</v>
      </c>
      <c r="X1061" t="str">
        <f t="shared" si="113"/>
        <v>Y</v>
      </c>
      <c r="Y1061" t="str">
        <f t="shared" si="115"/>
        <v>N</v>
      </c>
      <c r="Z1061" t="str">
        <f t="shared" si="116"/>
        <v>N</v>
      </c>
      <c r="AA1061" t="str">
        <f t="shared" si="117"/>
        <v>N</v>
      </c>
      <c r="AB1061" t="s">
        <v>93</v>
      </c>
      <c r="AC1061" t="s">
        <v>94</v>
      </c>
      <c r="AD1061" t="s">
        <v>116</v>
      </c>
      <c r="AE1061" t="s">
        <v>116</v>
      </c>
      <c r="AF1061" t="s">
        <v>96</v>
      </c>
      <c r="AG1061">
        <v>480</v>
      </c>
      <c r="AH1061" t="s">
        <v>98</v>
      </c>
      <c r="AI1061" t="s">
        <v>98</v>
      </c>
      <c r="AJ1061" t="s">
        <v>118</v>
      </c>
      <c r="AK1061" t="s">
        <v>98</v>
      </c>
      <c r="AL1061" t="s">
        <v>98</v>
      </c>
      <c r="AM1061" t="s">
        <v>121</v>
      </c>
      <c r="AN1061" t="s">
        <v>153</v>
      </c>
      <c r="AO1061">
        <v>297</v>
      </c>
      <c r="AP1061" t="s">
        <v>172</v>
      </c>
      <c r="AQ1061">
        <v>557</v>
      </c>
      <c r="AR1061">
        <v>0</v>
      </c>
      <c r="AS1061">
        <v>854</v>
      </c>
      <c r="AT1061" t="s">
        <v>103</v>
      </c>
      <c r="AU1061" t="s">
        <v>98</v>
      </c>
      <c r="AV1061" t="s">
        <v>105</v>
      </c>
      <c r="AW1061" t="s">
        <v>106</v>
      </c>
      <c r="AX1061">
        <v>1096</v>
      </c>
      <c r="AY1061">
        <v>895</v>
      </c>
      <c r="AZ1061">
        <v>0</v>
      </c>
      <c r="BA1061">
        <v>1991</v>
      </c>
      <c r="BB1061">
        <v>0</v>
      </c>
      <c r="BC1061">
        <v>0</v>
      </c>
      <c r="BD1061">
        <v>1</v>
      </c>
      <c r="BE1061">
        <v>1</v>
      </c>
      <c r="BF1061">
        <v>3</v>
      </c>
      <c r="BG1061">
        <v>1</v>
      </c>
      <c r="BH1061" t="s">
        <v>98</v>
      </c>
      <c r="BI1061">
        <v>7</v>
      </c>
      <c r="BJ1061" t="s">
        <v>107</v>
      </c>
      <c r="BK1061">
        <v>1</v>
      </c>
      <c r="BL1061" t="s">
        <v>97</v>
      </c>
      <c r="BM1061" t="s">
        <v>127</v>
      </c>
      <c r="BN1061">
        <v>1977</v>
      </c>
      <c r="BO1061" t="s">
        <v>102</v>
      </c>
      <c r="BP1061">
        <v>2</v>
      </c>
      <c r="BQ1061">
        <v>432</v>
      </c>
      <c r="BR1061" t="s">
        <v>98</v>
      </c>
      <c r="BS1061" t="s">
        <v>147</v>
      </c>
      <c r="BT1061" t="s">
        <v>105</v>
      </c>
      <c r="BU1061">
        <v>0</v>
      </c>
      <c r="BV1061">
        <v>0</v>
      </c>
      <c r="BW1061">
        <v>19</v>
      </c>
      <c r="BX1061">
        <v>0</v>
      </c>
      <c r="BY1061">
        <v>0</v>
      </c>
      <c r="BZ1061">
        <v>0</v>
      </c>
      <c r="CA1061" t="s">
        <v>83</v>
      </c>
      <c r="CB1061" t="s">
        <v>83</v>
      </c>
      <c r="CC1061" t="s">
        <v>83</v>
      </c>
      <c r="CD1061">
        <v>0</v>
      </c>
      <c r="CE1061">
        <v>3</v>
      </c>
      <c r="CF1061">
        <v>2007</v>
      </c>
      <c r="CG1061" t="str">
        <f t="shared" si="118"/>
        <v>3/2007</v>
      </c>
      <c r="CH1061" t="s">
        <v>110</v>
      </c>
      <c r="CI1061" t="s">
        <v>111</v>
      </c>
      <c r="CJ1061" s="1">
        <v>220000</v>
      </c>
    </row>
    <row r="1062" spans="1:88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 t="str">
        <f t="shared" si="114"/>
        <v>2000's</v>
      </c>
      <c r="V1062">
        <v>2001</v>
      </c>
      <c r="W1062">
        <f t="shared" si="112"/>
        <v>0</v>
      </c>
      <c r="X1062" t="str">
        <f t="shared" si="113"/>
        <v>N</v>
      </c>
      <c r="Y1062" t="str">
        <f t="shared" si="115"/>
        <v>N</v>
      </c>
      <c r="Z1062" t="str">
        <f t="shared" si="116"/>
        <v>Y</v>
      </c>
      <c r="AA1062" t="str">
        <f t="shared" si="117"/>
        <v>Y</v>
      </c>
      <c r="AB1062" t="s">
        <v>93</v>
      </c>
      <c r="AC1062" t="s">
        <v>94</v>
      </c>
      <c r="AD1062" t="s">
        <v>180</v>
      </c>
      <c r="AE1062" t="s">
        <v>181</v>
      </c>
      <c r="AF1062" t="s">
        <v>117</v>
      </c>
      <c r="AG1062">
        <v>0</v>
      </c>
      <c r="AH1062" t="s">
        <v>97</v>
      </c>
      <c r="AI1062" t="s">
        <v>98</v>
      </c>
      <c r="AJ1062" t="s">
        <v>99</v>
      </c>
      <c r="AK1062" t="s">
        <v>97</v>
      </c>
      <c r="AL1062" t="s">
        <v>98</v>
      </c>
      <c r="AM1062" t="s">
        <v>121</v>
      </c>
      <c r="AN1062" t="s">
        <v>101</v>
      </c>
      <c r="AO1062">
        <v>616</v>
      </c>
      <c r="AP1062" t="s">
        <v>102</v>
      </c>
      <c r="AQ1062">
        <v>0</v>
      </c>
      <c r="AR1062">
        <v>722</v>
      </c>
      <c r="AS1062">
        <v>1338</v>
      </c>
      <c r="AT1062" t="s">
        <v>103</v>
      </c>
      <c r="AU1062" t="s">
        <v>104</v>
      </c>
      <c r="AV1062" t="s">
        <v>105</v>
      </c>
      <c r="AW1062" t="s">
        <v>106</v>
      </c>
      <c r="AX1062">
        <v>1338</v>
      </c>
      <c r="AY1062">
        <v>0</v>
      </c>
      <c r="AZ1062">
        <v>0</v>
      </c>
      <c r="BA1062">
        <v>1338</v>
      </c>
      <c r="BB1062">
        <v>1</v>
      </c>
      <c r="BC1062">
        <v>0</v>
      </c>
      <c r="BD1062">
        <v>2</v>
      </c>
      <c r="BE1062">
        <v>0</v>
      </c>
      <c r="BF1062">
        <v>2</v>
      </c>
      <c r="BG1062">
        <v>1</v>
      </c>
      <c r="BH1062" t="s">
        <v>97</v>
      </c>
      <c r="BI1062">
        <v>6</v>
      </c>
      <c r="BJ1062" t="s">
        <v>107</v>
      </c>
      <c r="BK1062">
        <v>0</v>
      </c>
      <c r="BL1062" t="s">
        <v>83</v>
      </c>
      <c r="BM1062" t="s">
        <v>108</v>
      </c>
      <c r="BN1062">
        <v>2001</v>
      </c>
      <c r="BO1062" t="s">
        <v>157</v>
      </c>
      <c r="BP1062">
        <v>2</v>
      </c>
      <c r="BQ1062">
        <v>582</v>
      </c>
      <c r="BR1062" t="s">
        <v>98</v>
      </c>
      <c r="BS1062" t="s">
        <v>98</v>
      </c>
      <c r="BT1062" t="s">
        <v>105</v>
      </c>
      <c r="BU1062">
        <v>0</v>
      </c>
      <c r="BV1062">
        <v>0</v>
      </c>
      <c r="BW1062">
        <v>170</v>
      </c>
      <c r="BX1062">
        <v>0</v>
      </c>
      <c r="BY1062">
        <v>0</v>
      </c>
      <c r="BZ1062">
        <v>0</v>
      </c>
      <c r="CA1062" t="s">
        <v>83</v>
      </c>
      <c r="CB1062" t="s">
        <v>83</v>
      </c>
      <c r="CC1062" t="s">
        <v>83</v>
      </c>
      <c r="CD1062">
        <v>0</v>
      </c>
      <c r="CE1062">
        <v>4</v>
      </c>
      <c r="CF1062">
        <v>2010</v>
      </c>
      <c r="CG1062" t="str">
        <f t="shared" si="118"/>
        <v>4/2010</v>
      </c>
      <c r="CH1062" t="s">
        <v>110</v>
      </c>
      <c r="CI1062" t="s">
        <v>111</v>
      </c>
      <c r="CJ1062" s="1">
        <v>213500</v>
      </c>
    </row>
    <row r="1063" spans="1:88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 t="str">
        <f t="shared" si="114"/>
        <v>30's</v>
      </c>
      <c r="V1063">
        <v>1950</v>
      </c>
      <c r="W1063">
        <f t="shared" si="112"/>
        <v>15</v>
      </c>
      <c r="X1063" t="str">
        <f t="shared" si="113"/>
        <v>Y</v>
      </c>
      <c r="Y1063" t="str">
        <f t="shared" si="115"/>
        <v>N</v>
      </c>
      <c r="Z1063" t="str">
        <f t="shared" si="116"/>
        <v>N</v>
      </c>
      <c r="AA1063" t="str">
        <f t="shared" si="117"/>
        <v>N</v>
      </c>
      <c r="AB1063" t="s">
        <v>93</v>
      </c>
      <c r="AC1063" t="s">
        <v>94</v>
      </c>
      <c r="AD1063" t="s">
        <v>116</v>
      </c>
      <c r="AE1063" t="s">
        <v>116</v>
      </c>
      <c r="AF1063" t="s">
        <v>117</v>
      </c>
      <c r="AG1063">
        <v>0</v>
      </c>
      <c r="AH1063" t="s">
        <v>147</v>
      </c>
      <c r="AI1063" t="s">
        <v>98</v>
      </c>
      <c r="AJ1063" t="s">
        <v>118</v>
      </c>
      <c r="AK1063" t="s">
        <v>98</v>
      </c>
      <c r="AL1063" t="s">
        <v>98</v>
      </c>
      <c r="AM1063" t="s">
        <v>100</v>
      </c>
      <c r="AN1063" t="s">
        <v>102</v>
      </c>
      <c r="AO1063">
        <v>0</v>
      </c>
      <c r="AP1063" t="s">
        <v>102</v>
      </c>
      <c r="AQ1063">
        <v>0</v>
      </c>
      <c r="AR1063">
        <v>894</v>
      </c>
      <c r="AS1063">
        <v>894</v>
      </c>
      <c r="AT1063" t="s">
        <v>103</v>
      </c>
      <c r="AU1063" t="s">
        <v>98</v>
      </c>
      <c r="AV1063" t="s">
        <v>105</v>
      </c>
      <c r="AW1063" t="s">
        <v>106</v>
      </c>
      <c r="AX1063">
        <v>894</v>
      </c>
      <c r="AY1063">
        <v>0</v>
      </c>
      <c r="AZ1063">
        <v>0</v>
      </c>
      <c r="BA1063">
        <v>894</v>
      </c>
      <c r="BB1063">
        <v>0</v>
      </c>
      <c r="BC1063">
        <v>0</v>
      </c>
      <c r="BD1063">
        <v>1</v>
      </c>
      <c r="BE1063">
        <v>0</v>
      </c>
      <c r="BF1063">
        <v>2</v>
      </c>
      <c r="BG1063">
        <v>1</v>
      </c>
      <c r="BH1063" t="s">
        <v>98</v>
      </c>
      <c r="BI1063">
        <v>6</v>
      </c>
      <c r="BJ1063" t="s">
        <v>107</v>
      </c>
      <c r="BK1063">
        <v>0</v>
      </c>
      <c r="BL1063" t="s">
        <v>83</v>
      </c>
      <c r="BM1063" t="s">
        <v>127</v>
      </c>
      <c r="BN1063">
        <v>1994</v>
      </c>
      <c r="BO1063" t="s">
        <v>109</v>
      </c>
      <c r="BP1063">
        <v>3</v>
      </c>
      <c r="BQ1063">
        <v>1248</v>
      </c>
      <c r="BR1063" t="s">
        <v>98</v>
      </c>
      <c r="BS1063" t="s">
        <v>98</v>
      </c>
      <c r="BT1063" t="s">
        <v>105</v>
      </c>
      <c r="BU1063">
        <v>0</v>
      </c>
      <c r="BV1063">
        <v>20</v>
      </c>
      <c r="BW1063">
        <v>0</v>
      </c>
      <c r="BX1063">
        <v>0</v>
      </c>
      <c r="BY1063">
        <v>0</v>
      </c>
      <c r="BZ1063">
        <v>0</v>
      </c>
      <c r="CA1063" t="s">
        <v>83</v>
      </c>
      <c r="CB1063" t="s">
        <v>83</v>
      </c>
      <c r="CC1063" t="s">
        <v>135</v>
      </c>
      <c r="CD1063">
        <v>560</v>
      </c>
      <c r="CE1063">
        <v>8</v>
      </c>
      <c r="CF1063">
        <v>2008</v>
      </c>
      <c r="CG1063" t="str">
        <f t="shared" si="118"/>
        <v>8/2008</v>
      </c>
      <c r="CH1063" t="s">
        <v>208</v>
      </c>
      <c r="CI1063" t="s">
        <v>111</v>
      </c>
      <c r="CJ1063" s="1">
        <v>81000</v>
      </c>
    </row>
    <row r="1064" spans="1:88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 t="str">
        <f t="shared" si="114"/>
        <v>1900's</v>
      </c>
      <c r="V1064">
        <v>1950</v>
      </c>
      <c r="W1064">
        <f t="shared" si="112"/>
        <v>50</v>
      </c>
      <c r="X1064" t="str">
        <f t="shared" si="113"/>
        <v>Y</v>
      </c>
      <c r="Y1064" t="str">
        <f t="shared" si="115"/>
        <v>N</v>
      </c>
      <c r="Z1064" t="str">
        <f t="shared" si="116"/>
        <v>N</v>
      </c>
      <c r="AA1064" t="str">
        <f t="shared" si="117"/>
        <v>N</v>
      </c>
      <c r="AB1064" t="s">
        <v>93</v>
      </c>
      <c r="AC1064" t="s">
        <v>94</v>
      </c>
      <c r="AD1064" t="s">
        <v>124</v>
      </c>
      <c r="AE1064" t="s">
        <v>124</v>
      </c>
      <c r="AF1064" t="s">
        <v>117</v>
      </c>
      <c r="AG1064">
        <v>0</v>
      </c>
      <c r="AH1064" t="s">
        <v>98</v>
      </c>
      <c r="AI1064" t="s">
        <v>98</v>
      </c>
      <c r="AJ1064" t="s">
        <v>126</v>
      </c>
      <c r="AK1064" t="s">
        <v>98</v>
      </c>
      <c r="AL1064" t="s">
        <v>98</v>
      </c>
      <c r="AM1064" t="s">
        <v>100</v>
      </c>
      <c r="AN1064" t="s">
        <v>102</v>
      </c>
      <c r="AO1064">
        <v>0</v>
      </c>
      <c r="AP1064" t="s">
        <v>102</v>
      </c>
      <c r="AQ1064">
        <v>0</v>
      </c>
      <c r="AR1064">
        <v>662</v>
      </c>
      <c r="AS1064">
        <v>662</v>
      </c>
      <c r="AT1064" t="s">
        <v>103</v>
      </c>
      <c r="AU1064" t="s">
        <v>98</v>
      </c>
      <c r="AV1064" t="s">
        <v>177</v>
      </c>
      <c r="AW1064" t="s">
        <v>106</v>
      </c>
      <c r="AX1064">
        <v>1422</v>
      </c>
      <c r="AY1064">
        <v>915</v>
      </c>
      <c r="AZ1064">
        <v>0</v>
      </c>
      <c r="BA1064">
        <v>2337</v>
      </c>
      <c r="BB1064">
        <v>0</v>
      </c>
      <c r="BC1064">
        <v>0</v>
      </c>
      <c r="BD1064">
        <v>2</v>
      </c>
      <c r="BE1064">
        <v>0</v>
      </c>
      <c r="BF1064">
        <v>5</v>
      </c>
      <c r="BG1064">
        <v>2</v>
      </c>
      <c r="BH1064" t="s">
        <v>98</v>
      </c>
      <c r="BI1064">
        <v>10</v>
      </c>
      <c r="BJ1064" t="s">
        <v>224</v>
      </c>
      <c r="BK1064">
        <v>0</v>
      </c>
      <c r="BL1064" t="s">
        <v>83</v>
      </c>
      <c r="BM1064" t="s">
        <v>127</v>
      </c>
      <c r="BN1064">
        <v>1945</v>
      </c>
      <c r="BO1064" t="s">
        <v>102</v>
      </c>
      <c r="BP1064">
        <v>2</v>
      </c>
      <c r="BQ1064">
        <v>560</v>
      </c>
      <c r="BR1064" t="s">
        <v>98</v>
      </c>
      <c r="BS1064" t="s">
        <v>98</v>
      </c>
      <c r="BT1064" t="s">
        <v>105</v>
      </c>
      <c r="BU1064">
        <v>0</v>
      </c>
      <c r="BV1064">
        <v>57</v>
      </c>
      <c r="BW1064">
        <v>0</v>
      </c>
      <c r="BX1064">
        <v>0</v>
      </c>
      <c r="BY1064">
        <v>0</v>
      </c>
      <c r="BZ1064">
        <v>0</v>
      </c>
      <c r="CA1064" t="s">
        <v>83</v>
      </c>
      <c r="CB1064" t="s">
        <v>83</v>
      </c>
      <c r="CC1064" t="s">
        <v>83</v>
      </c>
      <c r="CD1064">
        <v>0</v>
      </c>
      <c r="CE1064">
        <v>9</v>
      </c>
      <c r="CF1064">
        <v>2007</v>
      </c>
      <c r="CG1064" t="str">
        <f t="shared" si="118"/>
        <v>9/2007</v>
      </c>
      <c r="CH1064" t="s">
        <v>110</v>
      </c>
      <c r="CI1064" t="s">
        <v>111</v>
      </c>
      <c r="CJ1064" s="1">
        <v>90000</v>
      </c>
    </row>
    <row r="1065" spans="1:88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 t="str">
        <f t="shared" si="114"/>
        <v>20's</v>
      </c>
      <c r="V1065">
        <v>1980</v>
      </c>
      <c r="W1065">
        <f t="shared" si="112"/>
        <v>55</v>
      </c>
      <c r="X1065" t="str">
        <f t="shared" si="113"/>
        <v>Y</v>
      </c>
      <c r="Y1065" t="str">
        <f t="shared" si="115"/>
        <v>N</v>
      </c>
      <c r="Z1065" t="str">
        <f t="shared" si="116"/>
        <v>N</v>
      </c>
      <c r="AA1065" t="str">
        <f t="shared" si="117"/>
        <v>N</v>
      </c>
      <c r="AB1065" t="s">
        <v>93</v>
      </c>
      <c r="AC1065" t="s">
        <v>94</v>
      </c>
      <c r="AD1065" t="s">
        <v>116</v>
      </c>
      <c r="AE1065" t="s">
        <v>116</v>
      </c>
      <c r="AF1065" t="s">
        <v>117</v>
      </c>
      <c r="AG1065">
        <v>0</v>
      </c>
      <c r="AH1065" t="s">
        <v>98</v>
      </c>
      <c r="AI1065" t="s">
        <v>97</v>
      </c>
      <c r="AJ1065" t="s">
        <v>126</v>
      </c>
      <c r="AK1065" t="s">
        <v>98</v>
      </c>
      <c r="AL1065" t="s">
        <v>98</v>
      </c>
      <c r="AM1065" t="s">
        <v>100</v>
      </c>
      <c r="AN1065" t="s">
        <v>141</v>
      </c>
      <c r="AO1065">
        <v>397</v>
      </c>
      <c r="AP1065" t="s">
        <v>102</v>
      </c>
      <c r="AQ1065">
        <v>0</v>
      </c>
      <c r="AR1065">
        <v>706</v>
      </c>
      <c r="AS1065">
        <v>1103</v>
      </c>
      <c r="AT1065" t="s">
        <v>103</v>
      </c>
      <c r="AU1065" t="s">
        <v>97</v>
      </c>
      <c r="AV1065" t="s">
        <v>105</v>
      </c>
      <c r="AW1065" t="s">
        <v>106</v>
      </c>
      <c r="AX1065">
        <v>1103</v>
      </c>
      <c r="AY1065">
        <v>0</v>
      </c>
      <c r="AZ1065">
        <v>0</v>
      </c>
      <c r="BA1065">
        <v>1103</v>
      </c>
      <c r="BB1065">
        <v>0</v>
      </c>
      <c r="BC1065">
        <v>0</v>
      </c>
      <c r="BD1065">
        <v>1</v>
      </c>
      <c r="BE1065">
        <v>0</v>
      </c>
      <c r="BF1065">
        <v>2</v>
      </c>
      <c r="BG1065">
        <v>1</v>
      </c>
      <c r="BH1065" t="s">
        <v>97</v>
      </c>
      <c r="BI1065">
        <v>5</v>
      </c>
      <c r="BJ1065" t="s">
        <v>107</v>
      </c>
      <c r="BK1065">
        <v>1</v>
      </c>
      <c r="BL1065" t="s">
        <v>97</v>
      </c>
      <c r="BM1065" t="s">
        <v>127</v>
      </c>
      <c r="BN1065">
        <v>1976</v>
      </c>
      <c r="BO1065" t="s">
        <v>102</v>
      </c>
      <c r="BP1065">
        <v>2</v>
      </c>
      <c r="BQ1065">
        <v>440</v>
      </c>
      <c r="BR1065" t="s">
        <v>98</v>
      </c>
      <c r="BS1065" t="s">
        <v>98</v>
      </c>
      <c r="BT1065" t="s">
        <v>105</v>
      </c>
      <c r="BU1065">
        <v>166</v>
      </c>
      <c r="BV1065">
        <v>120</v>
      </c>
      <c r="BW1065">
        <v>0</v>
      </c>
      <c r="BX1065">
        <v>0</v>
      </c>
      <c r="BY1065">
        <v>0</v>
      </c>
      <c r="BZ1065">
        <v>0</v>
      </c>
      <c r="CA1065" t="s">
        <v>83</v>
      </c>
      <c r="CB1065" t="s">
        <v>134</v>
      </c>
      <c r="CC1065" t="s">
        <v>83</v>
      </c>
      <c r="CD1065">
        <v>0</v>
      </c>
      <c r="CE1065">
        <v>7</v>
      </c>
      <c r="CF1065">
        <v>2006</v>
      </c>
      <c r="CG1065" t="str">
        <f t="shared" si="118"/>
        <v>7/2006</v>
      </c>
      <c r="CH1065" t="s">
        <v>110</v>
      </c>
      <c r="CI1065" t="s">
        <v>111</v>
      </c>
      <c r="CJ1065" s="1">
        <v>110500</v>
      </c>
    </row>
    <row r="1066" spans="1:88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 t="str">
        <f t="shared" si="114"/>
        <v>60's</v>
      </c>
      <c r="V1066">
        <v>1966</v>
      </c>
      <c r="W1066">
        <f t="shared" si="112"/>
        <v>0</v>
      </c>
      <c r="X1066" t="str">
        <f t="shared" si="113"/>
        <v>N</v>
      </c>
      <c r="Y1066" t="str">
        <f t="shared" si="115"/>
        <v>N</v>
      </c>
      <c r="Z1066" t="str">
        <f t="shared" si="116"/>
        <v>N</v>
      </c>
      <c r="AA1066" t="str">
        <f t="shared" si="117"/>
        <v>N</v>
      </c>
      <c r="AB1066" t="s">
        <v>93</v>
      </c>
      <c r="AC1066" t="s">
        <v>94</v>
      </c>
      <c r="AD1066" t="s">
        <v>161</v>
      </c>
      <c r="AE1066" t="s">
        <v>161</v>
      </c>
      <c r="AF1066" t="s">
        <v>96</v>
      </c>
      <c r="AG1066">
        <v>200</v>
      </c>
      <c r="AH1066" t="s">
        <v>98</v>
      </c>
      <c r="AI1066" t="s">
        <v>98</v>
      </c>
      <c r="AJ1066" t="s">
        <v>118</v>
      </c>
      <c r="AK1066" t="s">
        <v>98</v>
      </c>
      <c r="AL1066" t="s">
        <v>98</v>
      </c>
      <c r="AM1066" t="s">
        <v>121</v>
      </c>
      <c r="AN1066" t="s">
        <v>141</v>
      </c>
      <c r="AO1066">
        <v>740</v>
      </c>
      <c r="AP1066" t="s">
        <v>153</v>
      </c>
      <c r="AQ1066">
        <v>230</v>
      </c>
      <c r="AR1066">
        <v>184</v>
      </c>
      <c r="AS1066">
        <v>1154</v>
      </c>
      <c r="AT1066" t="s">
        <v>103</v>
      </c>
      <c r="AU1066" t="s">
        <v>104</v>
      </c>
      <c r="AV1066" t="s">
        <v>105</v>
      </c>
      <c r="AW1066" t="s">
        <v>106</v>
      </c>
      <c r="AX1066">
        <v>1154</v>
      </c>
      <c r="AY1066">
        <v>0</v>
      </c>
      <c r="AZ1066">
        <v>0</v>
      </c>
      <c r="BA1066">
        <v>1154</v>
      </c>
      <c r="BB1066">
        <v>0</v>
      </c>
      <c r="BC1066">
        <v>0</v>
      </c>
      <c r="BD1066">
        <v>1</v>
      </c>
      <c r="BE1066">
        <v>1</v>
      </c>
      <c r="BF1066">
        <v>3</v>
      </c>
      <c r="BG1066">
        <v>1</v>
      </c>
      <c r="BH1066" t="s">
        <v>98</v>
      </c>
      <c r="BI1066">
        <v>6</v>
      </c>
      <c r="BJ1066" t="s">
        <v>107</v>
      </c>
      <c r="BK1066">
        <v>1</v>
      </c>
      <c r="BL1066" t="s">
        <v>212</v>
      </c>
      <c r="BM1066" t="s">
        <v>108</v>
      </c>
      <c r="BN1066">
        <v>1966</v>
      </c>
      <c r="BO1066" t="s">
        <v>109</v>
      </c>
      <c r="BP1066">
        <v>2</v>
      </c>
      <c r="BQ1066">
        <v>480</v>
      </c>
      <c r="BR1066" t="s">
        <v>98</v>
      </c>
      <c r="BS1066" t="s">
        <v>98</v>
      </c>
      <c r="BT1066" t="s">
        <v>105</v>
      </c>
      <c r="BU1066">
        <v>0</v>
      </c>
      <c r="BV1066">
        <v>58</v>
      </c>
      <c r="BW1066">
        <v>0</v>
      </c>
      <c r="BX1066">
        <v>0</v>
      </c>
      <c r="BY1066">
        <v>0</v>
      </c>
      <c r="BZ1066">
        <v>0</v>
      </c>
      <c r="CA1066" t="s">
        <v>83</v>
      </c>
      <c r="CB1066" t="s">
        <v>134</v>
      </c>
      <c r="CC1066" t="s">
        <v>83</v>
      </c>
      <c r="CD1066">
        <v>0</v>
      </c>
      <c r="CE1066">
        <v>11</v>
      </c>
      <c r="CF1066">
        <v>2009</v>
      </c>
      <c r="CG1066" t="str">
        <f t="shared" si="118"/>
        <v>11/2009</v>
      </c>
      <c r="CH1066" t="s">
        <v>110</v>
      </c>
      <c r="CI1066" t="s">
        <v>111</v>
      </c>
      <c r="CJ1066" s="1">
        <v>154000</v>
      </c>
    </row>
    <row r="1067" spans="1:88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 t="str">
        <f t="shared" si="114"/>
        <v>90's</v>
      </c>
      <c r="V1067">
        <v>1997</v>
      </c>
      <c r="W1067">
        <f t="shared" si="112"/>
        <v>1</v>
      </c>
      <c r="X1067" t="str">
        <f t="shared" si="113"/>
        <v>Y</v>
      </c>
      <c r="Y1067" t="str">
        <f t="shared" si="115"/>
        <v>N</v>
      </c>
      <c r="Z1067" t="str">
        <f t="shared" si="116"/>
        <v>N</v>
      </c>
      <c r="AA1067" t="str">
        <f t="shared" si="117"/>
        <v>Y</v>
      </c>
      <c r="AB1067" t="s">
        <v>93</v>
      </c>
      <c r="AC1067" t="s">
        <v>94</v>
      </c>
      <c r="AD1067" t="s">
        <v>124</v>
      </c>
      <c r="AE1067" t="s">
        <v>124</v>
      </c>
      <c r="AF1067" t="s">
        <v>117</v>
      </c>
      <c r="AG1067">
        <v>0</v>
      </c>
      <c r="AH1067" t="s">
        <v>97</v>
      </c>
      <c r="AI1067" t="s">
        <v>98</v>
      </c>
      <c r="AJ1067" t="s">
        <v>99</v>
      </c>
      <c r="AK1067" t="s">
        <v>104</v>
      </c>
      <c r="AL1067" t="s">
        <v>98</v>
      </c>
      <c r="AM1067" t="s">
        <v>97</v>
      </c>
      <c r="AN1067" t="s">
        <v>101</v>
      </c>
      <c r="AO1067">
        <v>1201</v>
      </c>
      <c r="AP1067" t="s">
        <v>102</v>
      </c>
      <c r="AQ1067">
        <v>0</v>
      </c>
      <c r="AR1067">
        <v>105</v>
      </c>
      <c r="AS1067">
        <v>1306</v>
      </c>
      <c r="AT1067" t="s">
        <v>103</v>
      </c>
      <c r="AU1067" t="s">
        <v>104</v>
      </c>
      <c r="AV1067" t="s">
        <v>105</v>
      </c>
      <c r="AW1067" t="s">
        <v>106</v>
      </c>
      <c r="AX1067">
        <v>1306</v>
      </c>
      <c r="AY1067">
        <v>954</v>
      </c>
      <c r="AZ1067">
        <v>0</v>
      </c>
      <c r="BA1067">
        <v>2260</v>
      </c>
      <c r="BB1067">
        <v>1</v>
      </c>
      <c r="BC1067">
        <v>0</v>
      </c>
      <c r="BD1067">
        <v>2</v>
      </c>
      <c r="BE1067">
        <v>1</v>
      </c>
      <c r="BF1067">
        <v>3</v>
      </c>
      <c r="BG1067">
        <v>1</v>
      </c>
      <c r="BH1067" t="s">
        <v>97</v>
      </c>
      <c r="BI1067">
        <v>7</v>
      </c>
      <c r="BJ1067" t="s">
        <v>107</v>
      </c>
      <c r="BK1067">
        <v>0</v>
      </c>
      <c r="BL1067" t="s">
        <v>83</v>
      </c>
      <c r="BM1067" t="s">
        <v>108</v>
      </c>
      <c r="BN1067">
        <v>1996</v>
      </c>
      <c r="BO1067" t="s">
        <v>109</v>
      </c>
      <c r="BP1067">
        <v>2</v>
      </c>
      <c r="BQ1067">
        <v>533</v>
      </c>
      <c r="BR1067" t="s">
        <v>98</v>
      </c>
      <c r="BS1067" t="s">
        <v>98</v>
      </c>
      <c r="BT1067" t="s">
        <v>105</v>
      </c>
      <c r="BU1067">
        <v>296</v>
      </c>
      <c r="BV1067">
        <v>44</v>
      </c>
      <c r="BW1067">
        <v>0</v>
      </c>
      <c r="BX1067">
        <v>0</v>
      </c>
      <c r="BY1067">
        <v>0</v>
      </c>
      <c r="BZ1067">
        <v>0</v>
      </c>
      <c r="CA1067" t="s">
        <v>83</v>
      </c>
      <c r="CB1067" t="s">
        <v>83</v>
      </c>
      <c r="CC1067" t="s">
        <v>83</v>
      </c>
      <c r="CD1067">
        <v>0</v>
      </c>
      <c r="CE1067">
        <v>4</v>
      </c>
      <c r="CF1067">
        <v>2010</v>
      </c>
      <c r="CG1067" t="str">
        <f t="shared" si="118"/>
        <v>4/2010</v>
      </c>
      <c r="CH1067" t="s">
        <v>110</v>
      </c>
      <c r="CI1067" t="s">
        <v>111</v>
      </c>
      <c r="CJ1067" s="1">
        <v>328000</v>
      </c>
    </row>
    <row r="1068" spans="1:88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 t="str">
        <f t="shared" si="114"/>
        <v>90's</v>
      </c>
      <c r="V1068">
        <v>1994</v>
      </c>
      <c r="W1068">
        <f t="shared" si="112"/>
        <v>1</v>
      </c>
      <c r="X1068" t="str">
        <f t="shared" si="113"/>
        <v>Y</v>
      </c>
      <c r="Y1068" t="str">
        <f t="shared" si="115"/>
        <v>N</v>
      </c>
      <c r="Z1068" t="str">
        <f t="shared" si="116"/>
        <v>N</v>
      </c>
      <c r="AA1068" t="str">
        <f t="shared" si="117"/>
        <v>N</v>
      </c>
      <c r="AB1068" t="s">
        <v>93</v>
      </c>
      <c r="AC1068" t="s">
        <v>94</v>
      </c>
      <c r="AD1068" t="s">
        <v>95</v>
      </c>
      <c r="AE1068" t="s">
        <v>95</v>
      </c>
      <c r="AF1068" t="s">
        <v>117</v>
      </c>
      <c r="AG1068">
        <v>0</v>
      </c>
      <c r="AH1068" t="s">
        <v>97</v>
      </c>
      <c r="AI1068" t="s">
        <v>98</v>
      </c>
      <c r="AJ1068" t="s">
        <v>99</v>
      </c>
      <c r="AK1068" t="s">
        <v>97</v>
      </c>
      <c r="AL1068" t="s">
        <v>98</v>
      </c>
      <c r="AM1068" t="s">
        <v>100</v>
      </c>
      <c r="AN1068" t="s">
        <v>102</v>
      </c>
      <c r="AO1068">
        <v>0</v>
      </c>
      <c r="AP1068" t="s">
        <v>102</v>
      </c>
      <c r="AQ1068">
        <v>0</v>
      </c>
      <c r="AR1068">
        <v>799</v>
      </c>
      <c r="AS1068">
        <v>799</v>
      </c>
      <c r="AT1068" t="s">
        <v>103</v>
      </c>
      <c r="AU1068" t="s">
        <v>97</v>
      </c>
      <c r="AV1068" t="s">
        <v>105</v>
      </c>
      <c r="AW1068" t="s">
        <v>106</v>
      </c>
      <c r="AX1068">
        <v>799</v>
      </c>
      <c r="AY1068">
        <v>772</v>
      </c>
      <c r="AZ1068">
        <v>0</v>
      </c>
      <c r="BA1068">
        <v>1571</v>
      </c>
      <c r="BB1068">
        <v>0</v>
      </c>
      <c r="BC1068">
        <v>0</v>
      </c>
      <c r="BD1068">
        <v>2</v>
      </c>
      <c r="BE1068">
        <v>1</v>
      </c>
      <c r="BF1068">
        <v>3</v>
      </c>
      <c r="BG1068">
        <v>1</v>
      </c>
      <c r="BH1068" t="s">
        <v>98</v>
      </c>
      <c r="BI1068">
        <v>7</v>
      </c>
      <c r="BJ1068" t="s">
        <v>107</v>
      </c>
      <c r="BK1068">
        <v>1</v>
      </c>
      <c r="BL1068" t="s">
        <v>98</v>
      </c>
      <c r="BM1068" t="s">
        <v>108</v>
      </c>
      <c r="BN1068">
        <v>1993</v>
      </c>
      <c r="BO1068" t="s">
        <v>109</v>
      </c>
      <c r="BP1068">
        <v>2</v>
      </c>
      <c r="BQ1068">
        <v>380</v>
      </c>
      <c r="BR1068" t="s">
        <v>98</v>
      </c>
      <c r="BS1068" t="s">
        <v>98</v>
      </c>
      <c r="BT1068" t="s">
        <v>105</v>
      </c>
      <c r="BU1068">
        <v>0</v>
      </c>
      <c r="BV1068">
        <v>40</v>
      </c>
      <c r="BW1068">
        <v>0</v>
      </c>
      <c r="BX1068">
        <v>0</v>
      </c>
      <c r="BY1068">
        <v>0</v>
      </c>
      <c r="BZ1068">
        <v>0</v>
      </c>
      <c r="CA1068" t="s">
        <v>83</v>
      </c>
      <c r="CB1068" t="s">
        <v>83</v>
      </c>
      <c r="CC1068" t="s">
        <v>83</v>
      </c>
      <c r="CD1068">
        <v>0</v>
      </c>
      <c r="CE1068">
        <v>5</v>
      </c>
      <c r="CF1068">
        <v>2009</v>
      </c>
      <c r="CG1068" t="str">
        <f t="shared" si="118"/>
        <v>5/2009</v>
      </c>
      <c r="CH1068" t="s">
        <v>110</v>
      </c>
      <c r="CI1068" t="s">
        <v>111</v>
      </c>
      <c r="CJ1068" s="1">
        <v>178000</v>
      </c>
    </row>
    <row r="1069" spans="1:88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 t="str">
        <f t="shared" si="114"/>
        <v>60's</v>
      </c>
      <c r="V1069">
        <v>1964</v>
      </c>
      <c r="W1069">
        <f t="shared" si="112"/>
        <v>0</v>
      </c>
      <c r="X1069" t="str">
        <f t="shared" si="113"/>
        <v>N</v>
      </c>
      <c r="Y1069" t="str">
        <f t="shared" si="115"/>
        <v>N</v>
      </c>
      <c r="Z1069" t="str">
        <f t="shared" si="116"/>
        <v>N</v>
      </c>
      <c r="AA1069" t="str">
        <f t="shared" si="117"/>
        <v>N</v>
      </c>
      <c r="AB1069" t="s">
        <v>93</v>
      </c>
      <c r="AC1069" t="s">
        <v>94</v>
      </c>
      <c r="AD1069" t="s">
        <v>140</v>
      </c>
      <c r="AE1069" t="s">
        <v>140</v>
      </c>
      <c r="AF1069" t="s">
        <v>96</v>
      </c>
      <c r="AG1069">
        <v>360</v>
      </c>
      <c r="AH1069" t="s">
        <v>98</v>
      </c>
      <c r="AI1069" t="s">
        <v>98</v>
      </c>
      <c r="AJ1069" t="s">
        <v>118</v>
      </c>
      <c r="AK1069" t="s">
        <v>98</v>
      </c>
      <c r="AL1069" t="s">
        <v>98</v>
      </c>
      <c r="AM1069" t="s">
        <v>97</v>
      </c>
      <c r="AN1069" t="s">
        <v>101</v>
      </c>
      <c r="AO1069">
        <v>674</v>
      </c>
      <c r="AP1069" t="s">
        <v>172</v>
      </c>
      <c r="AQ1069">
        <v>106</v>
      </c>
      <c r="AR1069">
        <v>0</v>
      </c>
      <c r="AS1069">
        <v>780</v>
      </c>
      <c r="AT1069" t="s">
        <v>103</v>
      </c>
      <c r="AU1069" t="s">
        <v>98</v>
      </c>
      <c r="AV1069" t="s">
        <v>105</v>
      </c>
      <c r="AW1069" t="s">
        <v>106</v>
      </c>
      <c r="AX1069">
        <v>798</v>
      </c>
      <c r="AY1069">
        <v>813</v>
      </c>
      <c r="AZ1069">
        <v>0</v>
      </c>
      <c r="BA1069">
        <v>1611</v>
      </c>
      <c r="BB1069">
        <v>1</v>
      </c>
      <c r="BC1069">
        <v>0</v>
      </c>
      <c r="BD1069">
        <v>1</v>
      </c>
      <c r="BE1069">
        <v>1</v>
      </c>
      <c r="BF1069">
        <v>4</v>
      </c>
      <c r="BG1069">
        <v>1</v>
      </c>
      <c r="BH1069" t="s">
        <v>98</v>
      </c>
      <c r="BI1069">
        <v>7</v>
      </c>
      <c r="BJ1069" t="s">
        <v>107</v>
      </c>
      <c r="BK1069">
        <v>0</v>
      </c>
      <c r="BL1069" t="s">
        <v>83</v>
      </c>
      <c r="BM1069" t="s">
        <v>108</v>
      </c>
      <c r="BN1069">
        <v>1964</v>
      </c>
      <c r="BO1069" t="s">
        <v>109</v>
      </c>
      <c r="BP1069">
        <v>2</v>
      </c>
      <c r="BQ1069">
        <v>442</v>
      </c>
      <c r="BR1069" t="s">
        <v>98</v>
      </c>
      <c r="BS1069" t="s">
        <v>98</v>
      </c>
      <c r="BT1069" t="s">
        <v>105</v>
      </c>
      <c r="BU1069">
        <v>328</v>
      </c>
      <c r="BV1069">
        <v>128</v>
      </c>
      <c r="BW1069">
        <v>0</v>
      </c>
      <c r="BX1069">
        <v>0</v>
      </c>
      <c r="BY1069">
        <v>189</v>
      </c>
      <c r="BZ1069">
        <v>0</v>
      </c>
      <c r="CA1069" t="s">
        <v>83</v>
      </c>
      <c r="CB1069" t="s">
        <v>83</v>
      </c>
      <c r="CC1069" t="s">
        <v>83</v>
      </c>
      <c r="CD1069">
        <v>0</v>
      </c>
      <c r="CE1069">
        <v>6</v>
      </c>
      <c r="CF1069">
        <v>2008</v>
      </c>
      <c r="CG1069" t="str">
        <f t="shared" si="118"/>
        <v>6/2008</v>
      </c>
      <c r="CH1069" t="s">
        <v>110</v>
      </c>
      <c r="CI1069" t="s">
        <v>111</v>
      </c>
      <c r="CJ1069" s="1">
        <v>167900</v>
      </c>
    </row>
    <row r="1070" spans="1:88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 t="str">
        <f t="shared" si="114"/>
        <v>70's</v>
      </c>
      <c r="V1070">
        <v>1973</v>
      </c>
      <c r="W1070">
        <f t="shared" si="112"/>
        <v>0</v>
      </c>
      <c r="X1070" t="str">
        <f t="shared" si="113"/>
        <v>N</v>
      </c>
      <c r="Y1070" t="str">
        <f t="shared" si="115"/>
        <v>N</v>
      </c>
      <c r="Z1070" t="str">
        <f t="shared" si="116"/>
        <v>N</v>
      </c>
      <c r="AA1070" t="str">
        <f t="shared" si="117"/>
        <v>N</v>
      </c>
      <c r="AB1070" t="s">
        <v>93</v>
      </c>
      <c r="AC1070" t="s">
        <v>94</v>
      </c>
      <c r="AD1070" t="s">
        <v>180</v>
      </c>
      <c r="AE1070" t="s">
        <v>181</v>
      </c>
      <c r="AF1070" t="s">
        <v>117</v>
      </c>
      <c r="AG1070">
        <v>0</v>
      </c>
      <c r="AH1070" t="s">
        <v>98</v>
      </c>
      <c r="AI1070" t="s">
        <v>98</v>
      </c>
      <c r="AJ1070" t="s">
        <v>118</v>
      </c>
      <c r="AK1070" t="s">
        <v>97</v>
      </c>
      <c r="AL1070" t="s">
        <v>98</v>
      </c>
      <c r="AM1070" t="s">
        <v>100</v>
      </c>
      <c r="AN1070" t="s">
        <v>119</v>
      </c>
      <c r="AO1070">
        <v>837</v>
      </c>
      <c r="AP1070" t="s">
        <v>102</v>
      </c>
      <c r="AQ1070">
        <v>0</v>
      </c>
      <c r="AR1070">
        <v>105</v>
      </c>
      <c r="AS1070">
        <v>942</v>
      </c>
      <c r="AT1070" t="s">
        <v>103</v>
      </c>
      <c r="AU1070" t="s">
        <v>97</v>
      </c>
      <c r="AV1070" t="s">
        <v>105</v>
      </c>
      <c r="AW1070" t="s">
        <v>106</v>
      </c>
      <c r="AX1070">
        <v>1291</v>
      </c>
      <c r="AY1070">
        <v>1230</v>
      </c>
      <c r="AZ1070">
        <v>0</v>
      </c>
      <c r="BA1070">
        <v>2521</v>
      </c>
      <c r="BB1070">
        <v>1</v>
      </c>
      <c r="BC1070">
        <v>0</v>
      </c>
      <c r="BD1070">
        <v>2</v>
      </c>
      <c r="BE1070">
        <v>1</v>
      </c>
      <c r="BF1070">
        <v>5</v>
      </c>
      <c r="BG1070">
        <v>1</v>
      </c>
      <c r="BH1070" t="s">
        <v>98</v>
      </c>
      <c r="BI1070">
        <v>10</v>
      </c>
      <c r="BJ1070" t="s">
        <v>221</v>
      </c>
      <c r="BK1070">
        <v>1</v>
      </c>
      <c r="BL1070" t="s">
        <v>97</v>
      </c>
      <c r="BM1070" t="s">
        <v>108</v>
      </c>
      <c r="BN1070">
        <v>1973</v>
      </c>
      <c r="BO1070" t="s">
        <v>157</v>
      </c>
      <c r="BP1070">
        <v>2</v>
      </c>
      <c r="BQ1070">
        <v>576</v>
      </c>
      <c r="BR1070" t="s">
        <v>98</v>
      </c>
      <c r="BS1070" t="s">
        <v>98</v>
      </c>
      <c r="BT1070" t="s">
        <v>105</v>
      </c>
      <c r="BU1070">
        <v>728</v>
      </c>
      <c r="BV1070">
        <v>20</v>
      </c>
      <c r="BW1070">
        <v>0</v>
      </c>
      <c r="BX1070">
        <v>0</v>
      </c>
      <c r="BY1070">
        <v>0</v>
      </c>
      <c r="BZ1070">
        <v>0</v>
      </c>
      <c r="CA1070" t="s">
        <v>83</v>
      </c>
      <c r="CB1070" t="s">
        <v>165</v>
      </c>
      <c r="CC1070" t="s">
        <v>83</v>
      </c>
      <c r="CD1070">
        <v>0</v>
      </c>
      <c r="CE1070">
        <v>6</v>
      </c>
      <c r="CF1070">
        <v>2006</v>
      </c>
      <c r="CG1070" t="str">
        <f t="shared" si="118"/>
        <v>6/2006</v>
      </c>
      <c r="CH1070" t="s">
        <v>110</v>
      </c>
      <c r="CI1070" t="s">
        <v>111</v>
      </c>
      <c r="CJ1070" s="1">
        <v>151400</v>
      </c>
    </row>
    <row r="1071" spans="1:88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 t="str">
        <f t="shared" si="114"/>
        <v>40's</v>
      </c>
      <c r="V1071">
        <v>2003</v>
      </c>
      <c r="W1071">
        <f t="shared" si="112"/>
        <v>54</v>
      </c>
      <c r="X1071" t="str">
        <f t="shared" si="113"/>
        <v>Y</v>
      </c>
      <c r="Y1071" t="str">
        <f t="shared" si="115"/>
        <v>N</v>
      </c>
      <c r="Z1071" t="str">
        <f t="shared" si="116"/>
        <v>Y</v>
      </c>
      <c r="AA1071" t="str">
        <f t="shared" si="117"/>
        <v>Y</v>
      </c>
      <c r="AB1071" t="s">
        <v>93</v>
      </c>
      <c r="AC1071" t="s">
        <v>94</v>
      </c>
      <c r="AD1071" t="s">
        <v>116</v>
      </c>
      <c r="AE1071" t="s">
        <v>116</v>
      </c>
      <c r="AF1071" t="s">
        <v>117</v>
      </c>
      <c r="AG1071">
        <v>0</v>
      </c>
      <c r="AH1071" t="s">
        <v>98</v>
      </c>
      <c r="AI1071" t="s">
        <v>98</v>
      </c>
      <c r="AJ1071" t="s">
        <v>118</v>
      </c>
      <c r="AK1071" t="s">
        <v>98</v>
      </c>
      <c r="AL1071" t="s">
        <v>98</v>
      </c>
      <c r="AM1071" t="s">
        <v>100</v>
      </c>
      <c r="AN1071" t="s">
        <v>119</v>
      </c>
      <c r="AO1071">
        <v>220</v>
      </c>
      <c r="AP1071" t="s">
        <v>102</v>
      </c>
      <c r="AQ1071">
        <v>0</v>
      </c>
      <c r="AR1071">
        <v>625</v>
      </c>
      <c r="AS1071">
        <v>845</v>
      </c>
      <c r="AT1071" t="s">
        <v>103</v>
      </c>
      <c r="AU1071" t="s">
        <v>98</v>
      </c>
      <c r="AV1071" t="s">
        <v>105</v>
      </c>
      <c r="AW1071" t="s">
        <v>106</v>
      </c>
      <c r="AX1071">
        <v>893</v>
      </c>
      <c r="AY1071">
        <v>0</v>
      </c>
      <c r="AZ1071">
        <v>0</v>
      </c>
      <c r="BA1071">
        <v>893</v>
      </c>
      <c r="BB1071">
        <v>0</v>
      </c>
      <c r="BC1071">
        <v>1</v>
      </c>
      <c r="BD1071">
        <v>1</v>
      </c>
      <c r="BE1071">
        <v>0</v>
      </c>
      <c r="BF1071">
        <v>2</v>
      </c>
      <c r="BG1071">
        <v>1</v>
      </c>
      <c r="BH1071" t="s">
        <v>97</v>
      </c>
      <c r="BI1071">
        <v>4</v>
      </c>
      <c r="BJ1071" t="s">
        <v>107</v>
      </c>
      <c r="BK1071">
        <v>0</v>
      </c>
      <c r="BL1071" t="s">
        <v>83</v>
      </c>
      <c r="BM1071" t="s">
        <v>127</v>
      </c>
      <c r="BN1071">
        <v>1985</v>
      </c>
      <c r="BO1071" t="s">
        <v>102</v>
      </c>
      <c r="BP1071">
        <v>2</v>
      </c>
      <c r="BQ1071">
        <v>576</v>
      </c>
      <c r="BR1071" t="s">
        <v>98</v>
      </c>
      <c r="BS1071" t="s">
        <v>98</v>
      </c>
      <c r="BT1071" t="s">
        <v>105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 t="s">
        <v>83</v>
      </c>
      <c r="CB1071" t="s">
        <v>83</v>
      </c>
      <c r="CC1071" t="s">
        <v>83</v>
      </c>
      <c r="CD1071">
        <v>0</v>
      </c>
      <c r="CE1071">
        <v>5</v>
      </c>
      <c r="CF1071">
        <v>2007</v>
      </c>
      <c r="CG1071" t="str">
        <f t="shared" si="118"/>
        <v>5/2007</v>
      </c>
      <c r="CH1071" t="s">
        <v>110</v>
      </c>
      <c r="CI1071" t="s">
        <v>111</v>
      </c>
      <c r="CJ1071" s="1">
        <v>135000</v>
      </c>
    </row>
    <row r="1072" spans="1:88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 t="str">
        <f t="shared" si="114"/>
        <v>50's</v>
      </c>
      <c r="V1072">
        <v>1956</v>
      </c>
      <c r="W1072">
        <f t="shared" si="112"/>
        <v>0</v>
      </c>
      <c r="X1072" t="str">
        <f t="shared" si="113"/>
        <v>N</v>
      </c>
      <c r="Y1072" t="str">
        <f t="shared" si="115"/>
        <v>N</v>
      </c>
      <c r="Z1072" t="str">
        <f t="shared" si="116"/>
        <v>N</v>
      </c>
      <c r="AA1072" t="str">
        <f t="shared" si="117"/>
        <v>N</v>
      </c>
      <c r="AB1072" t="s">
        <v>152</v>
      </c>
      <c r="AC1072" t="s">
        <v>94</v>
      </c>
      <c r="AD1072" t="s">
        <v>116</v>
      </c>
      <c r="AE1072" t="s">
        <v>116</v>
      </c>
      <c r="AF1072" t="s">
        <v>96</v>
      </c>
      <c r="AG1072">
        <v>120</v>
      </c>
      <c r="AH1072" t="s">
        <v>98</v>
      </c>
      <c r="AI1072" t="s">
        <v>98</v>
      </c>
      <c r="AJ1072" t="s">
        <v>118</v>
      </c>
      <c r="AK1072" t="s">
        <v>98</v>
      </c>
      <c r="AL1072" t="s">
        <v>98</v>
      </c>
      <c r="AM1072" t="s">
        <v>100</v>
      </c>
      <c r="AN1072" t="s">
        <v>141</v>
      </c>
      <c r="AO1072">
        <v>586</v>
      </c>
      <c r="AP1072" t="s">
        <v>102</v>
      </c>
      <c r="AQ1072">
        <v>0</v>
      </c>
      <c r="AR1072">
        <v>462</v>
      </c>
      <c r="AS1072">
        <v>1048</v>
      </c>
      <c r="AT1072" t="s">
        <v>103</v>
      </c>
      <c r="AU1072" t="s">
        <v>98</v>
      </c>
      <c r="AV1072" t="s">
        <v>105</v>
      </c>
      <c r="AW1072" t="s">
        <v>106</v>
      </c>
      <c r="AX1072">
        <v>1048</v>
      </c>
      <c r="AY1072">
        <v>0</v>
      </c>
      <c r="AZ1072">
        <v>0</v>
      </c>
      <c r="BA1072">
        <v>1048</v>
      </c>
      <c r="BB1072">
        <v>1</v>
      </c>
      <c r="BC1072">
        <v>0</v>
      </c>
      <c r="BD1072">
        <v>1</v>
      </c>
      <c r="BE1072">
        <v>0</v>
      </c>
      <c r="BF1072">
        <v>3</v>
      </c>
      <c r="BG1072">
        <v>1</v>
      </c>
      <c r="BH1072" t="s">
        <v>98</v>
      </c>
      <c r="BI1072">
        <v>6</v>
      </c>
      <c r="BJ1072" t="s">
        <v>107</v>
      </c>
      <c r="BK1072">
        <v>0</v>
      </c>
      <c r="BL1072" t="s">
        <v>83</v>
      </c>
      <c r="BM1072" t="s">
        <v>108</v>
      </c>
      <c r="BN1072">
        <v>1956</v>
      </c>
      <c r="BO1072" t="s">
        <v>102</v>
      </c>
      <c r="BP1072">
        <v>1</v>
      </c>
      <c r="BQ1072">
        <v>286</v>
      </c>
      <c r="BR1072" t="s">
        <v>98</v>
      </c>
      <c r="BS1072" t="s">
        <v>98</v>
      </c>
      <c r="BT1072" t="s">
        <v>105</v>
      </c>
      <c r="BU1072">
        <v>0</v>
      </c>
      <c r="BV1072">
        <v>20</v>
      </c>
      <c r="BW1072">
        <v>0</v>
      </c>
      <c r="BX1072">
        <v>0</v>
      </c>
      <c r="BY1072">
        <v>192</v>
      </c>
      <c r="BZ1072">
        <v>0</v>
      </c>
      <c r="CA1072" t="s">
        <v>83</v>
      </c>
      <c r="CB1072" t="s">
        <v>83</v>
      </c>
      <c r="CC1072" t="s">
        <v>83</v>
      </c>
      <c r="CD1072">
        <v>0</v>
      </c>
      <c r="CE1072">
        <v>6</v>
      </c>
      <c r="CF1072">
        <v>2007</v>
      </c>
      <c r="CG1072" t="str">
        <f t="shared" si="118"/>
        <v>6/2007</v>
      </c>
      <c r="CH1072" t="s">
        <v>110</v>
      </c>
      <c r="CI1072" t="s">
        <v>111</v>
      </c>
      <c r="CJ1072" s="1">
        <v>135000</v>
      </c>
    </row>
    <row r="1073" spans="1:88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 t="str">
        <f t="shared" si="114"/>
        <v>60's</v>
      </c>
      <c r="V1073">
        <v>1968</v>
      </c>
      <c r="W1073">
        <f t="shared" si="112"/>
        <v>0</v>
      </c>
      <c r="X1073" t="str">
        <f t="shared" si="113"/>
        <v>N</v>
      </c>
      <c r="Y1073" t="str">
        <f t="shared" si="115"/>
        <v>N</v>
      </c>
      <c r="Z1073" t="str">
        <f t="shared" si="116"/>
        <v>N</v>
      </c>
      <c r="AA1073" t="str">
        <f t="shared" si="117"/>
        <v>N</v>
      </c>
      <c r="AB1073" t="s">
        <v>93</v>
      </c>
      <c r="AC1073" t="s">
        <v>94</v>
      </c>
      <c r="AD1073" t="s">
        <v>116</v>
      </c>
      <c r="AE1073" t="s">
        <v>116</v>
      </c>
      <c r="AF1073" t="s">
        <v>117</v>
      </c>
      <c r="AG1073">
        <v>0</v>
      </c>
      <c r="AH1073" t="s">
        <v>98</v>
      </c>
      <c r="AI1073" t="s">
        <v>98</v>
      </c>
      <c r="AJ1073" t="s">
        <v>118</v>
      </c>
      <c r="AK1073" t="s">
        <v>98</v>
      </c>
      <c r="AL1073" t="s">
        <v>98</v>
      </c>
      <c r="AM1073" t="s">
        <v>100</v>
      </c>
      <c r="AN1073" t="s">
        <v>153</v>
      </c>
      <c r="AO1073">
        <v>298</v>
      </c>
      <c r="AP1073" t="s">
        <v>102</v>
      </c>
      <c r="AQ1073">
        <v>0</v>
      </c>
      <c r="AR1073">
        <v>429</v>
      </c>
      <c r="AS1073">
        <v>727</v>
      </c>
      <c r="AT1073" t="s">
        <v>103</v>
      </c>
      <c r="AU1073" t="s">
        <v>104</v>
      </c>
      <c r="AV1073" t="s">
        <v>105</v>
      </c>
      <c r="AW1073" t="s">
        <v>106</v>
      </c>
      <c r="AX1073">
        <v>829</v>
      </c>
      <c r="AY1073">
        <v>727</v>
      </c>
      <c r="AZ1073">
        <v>0</v>
      </c>
      <c r="BA1073">
        <v>1556</v>
      </c>
      <c r="BB1073">
        <v>0</v>
      </c>
      <c r="BC1073">
        <v>0</v>
      </c>
      <c r="BD1073">
        <v>1</v>
      </c>
      <c r="BE1073">
        <v>1</v>
      </c>
      <c r="BF1073">
        <v>4</v>
      </c>
      <c r="BG1073">
        <v>1</v>
      </c>
      <c r="BH1073" t="s">
        <v>98</v>
      </c>
      <c r="BI1073">
        <v>8</v>
      </c>
      <c r="BJ1073" t="s">
        <v>107</v>
      </c>
      <c r="BK1073">
        <v>0</v>
      </c>
      <c r="BL1073" t="s">
        <v>83</v>
      </c>
      <c r="BM1073" t="s">
        <v>108</v>
      </c>
      <c r="BN1073">
        <v>1968</v>
      </c>
      <c r="BO1073" t="s">
        <v>102</v>
      </c>
      <c r="BP1073">
        <v>2</v>
      </c>
      <c r="BQ1073">
        <v>441</v>
      </c>
      <c r="BR1073" t="s">
        <v>98</v>
      </c>
      <c r="BS1073" t="s">
        <v>98</v>
      </c>
      <c r="BT1073" t="s">
        <v>105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 t="s">
        <v>83</v>
      </c>
      <c r="CB1073" t="s">
        <v>83</v>
      </c>
      <c r="CC1073" t="s">
        <v>83</v>
      </c>
      <c r="CD1073">
        <v>0</v>
      </c>
      <c r="CE1073">
        <v>5</v>
      </c>
      <c r="CF1073">
        <v>2009</v>
      </c>
      <c r="CG1073" t="str">
        <f t="shared" si="118"/>
        <v>5/2009</v>
      </c>
      <c r="CH1073" t="s">
        <v>110</v>
      </c>
      <c r="CI1073" t="s">
        <v>111</v>
      </c>
      <c r="CJ1073" s="1">
        <v>154000</v>
      </c>
    </row>
    <row r="1074" spans="1:88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 t="str">
        <f t="shared" si="114"/>
        <v>40's</v>
      </c>
      <c r="V1074">
        <v>1950</v>
      </c>
      <c r="W1074">
        <f t="shared" si="112"/>
        <v>2</v>
      </c>
      <c r="X1074" t="str">
        <f t="shared" si="113"/>
        <v>Y</v>
      </c>
      <c r="Y1074" t="str">
        <f t="shared" si="115"/>
        <v>N</v>
      </c>
      <c r="Z1074" t="str">
        <f t="shared" si="116"/>
        <v>N</v>
      </c>
      <c r="AA1074" t="str">
        <f t="shared" si="117"/>
        <v>N</v>
      </c>
      <c r="AB1074" t="s">
        <v>93</v>
      </c>
      <c r="AC1074" t="s">
        <v>94</v>
      </c>
      <c r="AD1074" t="s">
        <v>116</v>
      </c>
      <c r="AE1074" t="s">
        <v>116</v>
      </c>
      <c r="AF1074" t="s">
        <v>117</v>
      </c>
      <c r="AG1074">
        <v>0</v>
      </c>
      <c r="AH1074" t="s">
        <v>98</v>
      </c>
      <c r="AI1074" t="s">
        <v>98</v>
      </c>
      <c r="AJ1074" t="s">
        <v>118</v>
      </c>
      <c r="AK1074" t="s">
        <v>147</v>
      </c>
      <c r="AL1074" t="s">
        <v>147</v>
      </c>
      <c r="AM1074" t="s">
        <v>121</v>
      </c>
      <c r="AN1074" t="s">
        <v>102</v>
      </c>
      <c r="AO1074">
        <v>0</v>
      </c>
      <c r="AP1074" t="s">
        <v>102</v>
      </c>
      <c r="AQ1074">
        <v>0</v>
      </c>
      <c r="AR1074">
        <v>810</v>
      </c>
      <c r="AS1074">
        <v>810</v>
      </c>
      <c r="AT1074" t="s">
        <v>103</v>
      </c>
      <c r="AU1074" t="s">
        <v>147</v>
      </c>
      <c r="AV1074" t="s">
        <v>105</v>
      </c>
      <c r="AW1074" t="s">
        <v>164</v>
      </c>
      <c r="AX1074">
        <v>1002</v>
      </c>
      <c r="AY1074">
        <v>454</v>
      </c>
      <c r="AZ1074">
        <v>0</v>
      </c>
      <c r="BA1074">
        <v>1456</v>
      </c>
      <c r="BB1074">
        <v>1</v>
      </c>
      <c r="BC1074">
        <v>1</v>
      </c>
      <c r="BD1074">
        <v>1</v>
      </c>
      <c r="BE1074">
        <v>0</v>
      </c>
      <c r="BF1074">
        <v>4</v>
      </c>
      <c r="BG1074">
        <v>1</v>
      </c>
      <c r="BH1074" t="s">
        <v>98</v>
      </c>
      <c r="BI1074">
        <v>7</v>
      </c>
      <c r="BJ1074" t="s">
        <v>107</v>
      </c>
      <c r="BK1074">
        <v>1</v>
      </c>
      <c r="BL1074" t="s">
        <v>98</v>
      </c>
      <c r="BM1074" t="s">
        <v>127</v>
      </c>
      <c r="BN1074">
        <v>1954</v>
      </c>
      <c r="BO1074" t="s">
        <v>102</v>
      </c>
      <c r="BP1074">
        <v>1</v>
      </c>
      <c r="BQ1074">
        <v>280</v>
      </c>
      <c r="BR1074" t="s">
        <v>98</v>
      </c>
      <c r="BS1074" t="s">
        <v>98</v>
      </c>
      <c r="BT1074" t="s">
        <v>190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 t="s">
        <v>83</v>
      </c>
      <c r="CB1074" t="s">
        <v>83</v>
      </c>
      <c r="CC1074" t="s">
        <v>83</v>
      </c>
      <c r="CD1074">
        <v>0</v>
      </c>
      <c r="CE1074">
        <v>8</v>
      </c>
      <c r="CF1074">
        <v>2006</v>
      </c>
      <c r="CG1074" t="str">
        <f t="shared" si="118"/>
        <v>8/2006</v>
      </c>
      <c r="CH1074" t="s">
        <v>110</v>
      </c>
      <c r="CI1074" t="s">
        <v>111</v>
      </c>
      <c r="CJ1074" s="1">
        <v>91500</v>
      </c>
    </row>
    <row r="1075" spans="1:88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 t="str">
        <f t="shared" si="114"/>
        <v>70's</v>
      </c>
      <c r="V1075">
        <v>1977</v>
      </c>
      <c r="W1075">
        <f t="shared" si="112"/>
        <v>0</v>
      </c>
      <c r="X1075" t="str">
        <f t="shared" si="113"/>
        <v>N</v>
      </c>
      <c r="Y1075" t="str">
        <f t="shared" si="115"/>
        <v>N</v>
      </c>
      <c r="Z1075" t="str">
        <f t="shared" si="116"/>
        <v>N</v>
      </c>
      <c r="AA1075" t="str">
        <f t="shared" si="117"/>
        <v>N</v>
      </c>
      <c r="AB1075" t="s">
        <v>152</v>
      </c>
      <c r="AC1075" t="s">
        <v>94</v>
      </c>
      <c r="AD1075" t="s">
        <v>140</v>
      </c>
      <c r="AE1075" t="s">
        <v>161</v>
      </c>
      <c r="AF1075" t="s">
        <v>96</v>
      </c>
      <c r="AG1075">
        <v>140</v>
      </c>
      <c r="AH1075" t="s">
        <v>98</v>
      </c>
      <c r="AI1075" t="s">
        <v>98</v>
      </c>
      <c r="AJ1075" t="s">
        <v>118</v>
      </c>
      <c r="AK1075" t="s">
        <v>98</v>
      </c>
      <c r="AL1075" t="s">
        <v>98</v>
      </c>
      <c r="AM1075" t="s">
        <v>100</v>
      </c>
      <c r="AN1075" t="s">
        <v>141</v>
      </c>
      <c r="AO1075">
        <v>535</v>
      </c>
      <c r="AP1075" t="s">
        <v>102</v>
      </c>
      <c r="AQ1075">
        <v>0</v>
      </c>
      <c r="AR1075">
        <v>155</v>
      </c>
      <c r="AS1075">
        <v>690</v>
      </c>
      <c r="AT1075" t="s">
        <v>103</v>
      </c>
      <c r="AU1075" t="s">
        <v>98</v>
      </c>
      <c r="AV1075" t="s">
        <v>105</v>
      </c>
      <c r="AW1075" t="s">
        <v>106</v>
      </c>
      <c r="AX1075">
        <v>698</v>
      </c>
      <c r="AY1075">
        <v>728</v>
      </c>
      <c r="AZ1075">
        <v>0</v>
      </c>
      <c r="BA1075">
        <v>1426</v>
      </c>
      <c r="BB1075">
        <v>0</v>
      </c>
      <c r="BC1075">
        <v>0</v>
      </c>
      <c r="BD1075">
        <v>1</v>
      </c>
      <c r="BE1075">
        <v>1</v>
      </c>
      <c r="BF1075">
        <v>3</v>
      </c>
      <c r="BG1075">
        <v>1</v>
      </c>
      <c r="BH1075" t="s">
        <v>98</v>
      </c>
      <c r="BI1075">
        <v>6</v>
      </c>
      <c r="BJ1075" t="s">
        <v>107</v>
      </c>
      <c r="BK1075">
        <v>0</v>
      </c>
      <c r="BL1075" t="s">
        <v>83</v>
      </c>
      <c r="BM1075" t="s">
        <v>108</v>
      </c>
      <c r="BN1075">
        <v>1977</v>
      </c>
      <c r="BO1075" t="s">
        <v>157</v>
      </c>
      <c r="BP1075">
        <v>2</v>
      </c>
      <c r="BQ1075">
        <v>440</v>
      </c>
      <c r="BR1075" t="s">
        <v>98</v>
      </c>
      <c r="BS1075" t="s">
        <v>98</v>
      </c>
      <c r="BT1075" t="s">
        <v>105</v>
      </c>
      <c r="BU1075">
        <v>252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 t="s">
        <v>83</v>
      </c>
      <c r="CB1075" t="s">
        <v>134</v>
      </c>
      <c r="CC1075" t="s">
        <v>83</v>
      </c>
      <c r="CD1075">
        <v>0</v>
      </c>
      <c r="CE1075">
        <v>7</v>
      </c>
      <c r="CF1075">
        <v>2009</v>
      </c>
      <c r="CG1075" t="str">
        <f t="shared" si="118"/>
        <v>7/2009</v>
      </c>
      <c r="CH1075" t="s">
        <v>110</v>
      </c>
      <c r="CI1075" t="s">
        <v>111</v>
      </c>
      <c r="CJ1075" s="1">
        <v>159500</v>
      </c>
    </row>
    <row r="1076" spans="1:88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 t="str">
        <f t="shared" si="114"/>
        <v>2000's</v>
      </c>
      <c r="V1076">
        <v>2006</v>
      </c>
      <c r="W1076">
        <f t="shared" si="112"/>
        <v>0</v>
      </c>
      <c r="X1076" t="str">
        <f t="shared" si="113"/>
        <v>N</v>
      </c>
      <c r="Y1076" t="str">
        <f t="shared" si="115"/>
        <v>Y</v>
      </c>
      <c r="Z1076" t="str">
        <f t="shared" si="116"/>
        <v>Y</v>
      </c>
      <c r="AA1076" t="str">
        <f t="shared" si="117"/>
        <v>Y</v>
      </c>
      <c r="AB1076" t="s">
        <v>93</v>
      </c>
      <c r="AC1076" t="s">
        <v>94</v>
      </c>
      <c r="AD1076" t="s">
        <v>95</v>
      </c>
      <c r="AE1076" t="s">
        <v>95</v>
      </c>
      <c r="AF1076" t="s">
        <v>117</v>
      </c>
      <c r="AG1076">
        <v>0</v>
      </c>
      <c r="AH1076" t="s">
        <v>97</v>
      </c>
      <c r="AI1076" t="s">
        <v>98</v>
      </c>
      <c r="AJ1076" t="s">
        <v>99</v>
      </c>
      <c r="AK1076" t="s">
        <v>97</v>
      </c>
      <c r="AL1076" t="s">
        <v>98</v>
      </c>
      <c r="AM1076" t="s">
        <v>130</v>
      </c>
      <c r="AN1076" t="s">
        <v>102</v>
      </c>
      <c r="AO1076">
        <v>0</v>
      </c>
      <c r="AP1076" t="s">
        <v>102</v>
      </c>
      <c r="AQ1076">
        <v>0</v>
      </c>
      <c r="AR1076">
        <v>1240</v>
      </c>
      <c r="AS1076">
        <v>1240</v>
      </c>
      <c r="AT1076" t="s">
        <v>103</v>
      </c>
      <c r="AU1076" t="s">
        <v>104</v>
      </c>
      <c r="AV1076" t="s">
        <v>105</v>
      </c>
      <c r="AW1076" t="s">
        <v>106</v>
      </c>
      <c r="AX1076">
        <v>1240</v>
      </c>
      <c r="AY1076">
        <v>0</v>
      </c>
      <c r="AZ1076">
        <v>0</v>
      </c>
      <c r="BA1076">
        <v>1240</v>
      </c>
      <c r="BB1076">
        <v>0</v>
      </c>
      <c r="BC1076">
        <v>0</v>
      </c>
      <c r="BD1076">
        <v>2</v>
      </c>
      <c r="BE1076">
        <v>0</v>
      </c>
      <c r="BF1076">
        <v>2</v>
      </c>
      <c r="BG1076">
        <v>1</v>
      </c>
      <c r="BH1076" t="s">
        <v>97</v>
      </c>
      <c r="BI1076">
        <v>5</v>
      </c>
      <c r="BJ1076" t="s">
        <v>107</v>
      </c>
      <c r="BK1076">
        <v>0</v>
      </c>
      <c r="BL1076" t="s">
        <v>83</v>
      </c>
      <c r="BM1076" t="s">
        <v>108</v>
      </c>
      <c r="BN1076">
        <v>2006</v>
      </c>
      <c r="BO1076" t="s">
        <v>109</v>
      </c>
      <c r="BP1076">
        <v>3</v>
      </c>
      <c r="BQ1076">
        <v>826</v>
      </c>
      <c r="BR1076" t="s">
        <v>98</v>
      </c>
      <c r="BS1076" t="s">
        <v>98</v>
      </c>
      <c r="BT1076" t="s">
        <v>105</v>
      </c>
      <c r="BU1076">
        <v>140</v>
      </c>
      <c r="BV1076">
        <v>93</v>
      </c>
      <c r="BW1076">
        <v>0</v>
      </c>
      <c r="BX1076">
        <v>0</v>
      </c>
      <c r="BY1076">
        <v>0</v>
      </c>
      <c r="BZ1076">
        <v>0</v>
      </c>
      <c r="CA1076" t="s">
        <v>83</v>
      </c>
      <c r="CB1076" t="s">
        <v>83</v>
      </c>
      <c r="CC1076" t="s">
        <v>83</v>
      </c>
      <c r="CD1076">
        <v>0</v>
      </c>
      <c r="CE1076">
        <v>5</v>
      </c>
      <c r="CF1076">
        <v>2007</v>
      </c>
      <c r="CG1076" t="str">
        <f t="shared" si="118"/>
        <v>5/2007</v>
      </c>
      <c r="CH1076" t="s">
        <v>110</v>
      </c>
      <c r="CI1076" t="s">
        <v>111</v>
      </c>
      <c r="CJ1076" s="1">
        <v>194000</v>
      </c>
    </row>
    <row r="1077" spans="1:88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 t="str">
        <f t="shared" si="114"/>
        <v>40's</v>
      </c>
      <c r="V1077">
        <v>1984</v>
      </c>
      <c r="W1077">
        <f t="shared" si="112"/>
        <v>44</v>
      </c>
      <c r="X1077" t="str">
        <f t="shared" si="113"/>
        <v>Y</v>
      </c>
      <c r="Y1077" t="str">
        <f t="shared" si="115"/>
        <v>N</v>
      </c>
      <c r="Z1077" t="str">
        <f t="shared" si="116"/>
        <v>N</v>
      </c>
      <c r="AA1077" t="str">
        <f t="shared" si="117"/>
        <v>N</v>
      </c>
      <c r="AB1077" t="s">
        <v>93</v>
      </c>
      <c r="AC1077" t="s">
        <v>94</v>
      </c>
      <c r="AD1077" t="s">
        <v>124</v>
      </c>
      <c r="AE1077" t="s">
        <v>124</v>
      </c>
      <c r="AF1077" t="s">
        <v>117</v>
      </c>
      <c r="AG1077">
        <v>0</v>
      </c>
      <c r="AH1077" t="s">
        <v>98</v>
      </c>
      <c r="AI1077" t="s">
        <v>98</v>
      </c>
      <c r="AJ1077" t="s">
        <v>118</v>
      </c>
      <c r="AK1077" t="s">
        <v>98</v>
      </c>
      <c r="AL1077" t="s">
        <v>98</v>
      </c>
      <c r="AM1077" t="s">
        <v>100</v>
      </c>
      <c r="AN1077" t="s">
        <v>141</v>
      </c>
      <c r="AO1077">
        <v>410</v>
      </c>
      <c r="AP1077" t="s">
        <v>102</v>
      </c>
      <c r="AQ1077">
        <v>0</v>
      </c>
      <c r="AR1077">
        <v>390</v>
      </c>
      <c r="AS1077">
        <v>800</v>
      </c>
      <c r="AT1077" t="s">
        <v>103</v>
      </c>
      <c r="AU1077" t="s">
        <v>98</v>
      </c>
      <c r="AV1077" t="s">
        <v>105</v>
      </c>
      <c r="AW1077" t="s">
        <v>106</v>
      </c>
      <c r="AX1077">
        <v>960</v>
      </c>
      <c r="AY1077">
        <v>780</v>
      </c>
      <c r="AZ1077">
        <v>0</v>
      </c>
      <c r="BA1077">
        <v>1740</v>
      </c>
      <c r="BB1077">
        <v>0</v>
      </c>
      <c r="BC1077">
        <v>0</v>
      </c>
      <c r="BD1077">
        <v>1</v>
      </c>
      <c r="BE1077">
        <v>1</v>
      </c>
      <c r="BF1077">
        <v>3</v>
      </c>
      <c r="BG1077">
        <v>1</v>
      </c>
      <c r="BH1077" t="s">
        <v>98</v>
      </c>
      <c r="BI1077">
        <v>6</v>
      </c>
      <c r="BJ1077" t="s">
        <v>107</v>
      </c>
      <c r="BK1077">
        <v>2</v>
      </c>
      <c r="BL1077" t="s">
        <v>97</v>
      </c>
      <c r="BM1077" t="s">
        <v>108</v>
      </c>
      <c r="BN1077">
        <v>1940</v>
      </c>
      <c r="BO1077" t="s">
        <v>102</v>
      </c>
      <c r="BP1077">
        <v>1</v>
      </c>
      <c r="BQ1077">
        <v>240</v>
      </c>
      <c r="BR1077" t="s">
        <v>98</v>
      </c>
      <c r="BS1077" t="s">
        <v>98</v>
      </c>
      <c r="BT1077" t="s">
        <v>105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 t="s">
        <v>83</v>
      </c>
      <c r="CB1077" t="s">
        <v>83</v>
      </c>
      <c r="CC1077" t="s">
        <v>83</v>
      </c>
      <c r="CD1077">
        <v>0</v>
      </c>
      <c r="CE1077">
        <v>7</v>
      </c>
      <c r="CF1077">
        <v>2007</v>
      </c>
      <c r="CG1077" t="str">
        <f t="shared" si="118"/>
        <v>7/2007</v>
      </c>
      <c r="CH1077" t="s">
        <v>230</v>
      </c>
      <c r="CI1077" t="s">
        <v>111</v>
      </c>
      <c r="CJ1077" s="1">
        <v>219500</v>
      </c>
    </row>
    <row r="1078" spans="1:88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 t="str">
        <f t="shared" si="114"/>
        <v>30's</v>
      </c>
      <c r="V1078">
        <v>1989</v>
      </c>
      <c r="W1078">
        <f t="shared" si="112"/>
        <v>53</v>
      </c>
      <c r="X1078" t="str">
        <f t="shared" si="113"/>
        <v>Y</v>
      </c>
      <c r="Y1078" t="str">
        <f t="shared" si="115"/>
        <v>N</v>
      </c>
      <c r="Z1078" t="str">
        <f t="shared" si="116"/>
        <v>N</v>
      </c>
      <c r="AA1078" t="str">
        <f t="shared" si="117"/>
        <v>N</v>
      </c>
      <c r="AB1078" t="s">
        <v>93</v>
      </c>
      <c r="AC1078" t="s">
        <v>94</v>
      </c>
      <c r="AD1078" t="s">
        <v>124</v>
      </c>
      <c r="AE1078" t="s">
        <v>124</v>
      </c>
      <c r="AF1078" t="s">
        <v>117</v>
      </c>
      <c r="AG1078">
        <v>0</v>
      </c>
      <c r="AH1078" t="s">
        <v>98</v>
      </c>
      <c r="AI1078" t="s">
        <v>98</v>
      </c>
      <c r="AJ1078" t="s">
        <v>118</v>
      </c>
      <c r="AK1078" t="s">
        <v>147</v>
      </c>
      <c r="AL1078" t="s">
        <v>98</v>
      </c>
      <c r="AM1078" t="s">
        <v>100</v>
      </c>
      <c r="AN1078" t="s">
        <v>119</v>
      </c>
      <c r="AO1078">
        <v>626</v>
      </c>
      <c r="AP1078" t="s">
        <v>102</v>
      </c>
      <c r="AQ1078">
        <v>0</v>
      </c>
      <c r="AR1078">
        <v>170</v>
      </c>
      <c r="AS1078">
        <v>796</v>
      </c>
      <c r="AT1078" t="s">
        <v>103</v>
      </c>
      <c r="AU1078" t="s">
        <v>97</v>
      </c>
      <c r="AV1078" t="s">
        <v>105</v>
      </c>
      <c r="AW1078" t="s">
        <v>106</v>
      </c>
      <c r="AX1078">
        <v>1096</v>
      </c>
      <c r="AY1078">
        <v>370</v>
      </c>
      <c r="AZ1078">
        <v>0</v>
      </c>
      <c r="BA1078">
        <v>1466</v>
      </c>
      <c r="BB1078">
        <v>0</v>
      </c>
      <c r="BC1078">
        <v>1</v>
      </c>
      <c r="BD1078">
        <v>2</v>
      </c>
      <c r="BE1078">
        <v>0</v>
      </c>
      <c r="BF1078">
        <v>3</v>
      </c>
      <c r="BG1078">
        <v>1</v>
      </c>
      <c r="BH1078" t="s">
        <v>97</v>
      </c>
      <c r="BI1078">
        <v>7</v>
      </c>
      <c r="BJ1078" t="s">
        <v>146</v>
      </c>
      <c r="BK1078">
        <v>1</v>
      </c>
      <c r="BL1078" t="s">
        <v>98</v>
      </c>
      <c r="BM1078" t="s">
        <v>108</v>
      </c>
      <c r="BN1078">
        <v>1950</v>
      </c>
      <c r="BO1078" t="s">
        <v>102</v>
      </c>
      <c r="BP1078">
        <v>2</v>
      </c>
      <c r="BQ1078">
        <v>566</v>
      </c>
      <c r="BR1078" t="s">
        <v>98</v>
      </c>
      <c r="BS1078" t="s">
        <v>98</v>
      </c>
      <c r="BT1078" t="s">
        <v>105</v>
      </c>
      <c r="BU1078">
        <v>436</v>
      </c>
      <c r="BV1078">
        <v>21</v>
      </c>
      <c r="BW1078">
        <v>0</v>
      </c>
      <c r="BX1078">
        <v>0</v>
      </c>
      <c r="BY1078">
        <v>0</v>
      </c>
      <c r="BZ1078">
        <v>0</v>
      </c>
      <c r="CA1078" t="s">
        <v>83</v>
      </c>
      <c r="CB1078" t="s">
        <v>83</v>
      </c>
      <c r="CC1078" t="s">
        <v>135</v>
      </c>
      <c r="CD1078">
        <v>500</v>
      </c>
      <c r="CE1078">
        <v>4</v>
      </c>
      <c r="CF1078">
        <v>2006</v>
      </c>
      <c r="CG1078" t="str">
        <f t="shared" si="118"/>
        <v>4/2006</v>
      </c>
      <c r="CH1078" t="s">
        <v>110</v>
      </c>
      <c r="CI1078" t="s">
        <v>111</v>
      </c>
      <c r="CJ1078" s="1">
        <v>170000</v>
      </c>
    </row>
    <row r="1079" spans="1:88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 t="str">
        <f t="shared" si="114"/>
        <v>60's</v>
      </c>
      <c r="V1079">
        <v>1969</v>
      </c>
      <c r="W1079">
        <f t="shared" si="112"/>
        <v>0</v>
      </c>
      <c r="X1079" t="str">
        <f t="shared" si="113"/>
        <v>N</v>
      </c>
      <c r="Y1079" t="str">
        <f t="shared" si="115"/>
        <v>N</v>
      </c>
      <c r="Z1079" t="str">
        <f t="shared" si="116"/>
        <v>N</v>
      </c>
      <c r="AA1079" t="str">
        <f t="shared" si="117"/>
        <v>N</v>
      </c>
      <c r="AB1079" t="s">
        <v>93</v>
      </c>
      <c r="AC1079" t="s">
        <v>94</v>
      </c>
      <c r="AD1079" t="s">
        <v>95</v>
      </c>
      <c r="AE1079" t="s">
        <v>161</v>
      </c>
      <c r="AF1079" t="s">
        <v>117</v>
      </c>
      <c r="AG1079">
        <v>0</v>
      </c>
      <c r="AH1079" t="s">
        <v>98</v>
      </c>
      <c r="AI1079" t="s">
        <v>98</v>
      </c>
      <c r="AJ1079" t="s">
        <v>118</v>
      </c>
      <c r="AK1079" t="s">
        <v>98</v>
      </c>
      <c r="AL1079" t="s">
        <v>98</v>
      </c>
      <c r="AM1079" t="s">
        <v>121</v>
      </c>
      <c r="AN1079" t="s">
        <v>141</v>
      </c>
      <c r="AO1079">
        <v>75</v>
      </c>
      <c r="AP1079" t="s">
        <v>153</v>
      </c>
      <c r="AQ1079">
        <v>791</v>
      </c>
      <c r="AR1079">
        <v>230</v>
      </c>
      <c r="AS1079">
        <v>1096</v>
      </c>
      <c r="AT1079" t="s">
        <v>103</v>
      </c>
      <c r="AU1079" t="s">
        <v>104</v>
      </c>
      <c r="AV1079" t="s">
        <v>105</v>
      </c>
      <c r="AW1079" t="s">
        <v>106</v>
      </c>
      <c r="AX1079">
        <v>1096</v>
      </c>
      <c r="AY1079">
        <v>0</v>
      </c>
      <c r="AZ1079">
        <v>0</v>
      </c>
      <c r="BA1079">
        <v>1096</v>
      </c>
      <c r="BB1079">
        <v>1</v>
      </c>
      <c r="BC1079">
        <v>0</v>
      </c>
      <c r="BD1079">
        <v>1</v>
      </c>
      <c r="BE1079">
        <v>0</v>
      </c>
      <c r="BF1079">
        <v>3</v>
      </c>
      <c r="BG1079">
        <v>1</v>
      </c>
      <c r="BH1079" t="s">
        <v>98</v>
      </c>
      <c r="BI1079">
        <v>6</v>
      </c>
      <c r="BJ1079" t="s">
        <v>107</v>
      </c>
      <c r="BK1079">
        <v>0</v>
      </c>
      <c r="BL1079" t="s">
        <v>83</v>
      </c>
      <c r="BM1079" t="s">
        <v>108</v>
      </c>
      <c r="BN1079">
        <v>1969</v>
      </c>
      <c r="BO1079" t="s">
        <v>157</v>
      </c>
      <c r="BP1079">
        <v>1</v>
      </c>
      <c r="BQ1079">
        <v>299</v>
      </c>
      <c r="BR1079" t="s">
        <v>98</v>
      </c>
      <c r="BS1079" t="s">
        <v>98</v>
      </c>
      <c r="BT1079" t="s">
        <v>105</v>
      </c>
      <c r="BU1079">
        <v>240</v>
      </c>
      <c r="BV1079">
        <v>32</v>
      </c>
      <c r="BW1079">
        <v>0</v>
      </c>
      <c r="BX1079">
        <v>0</v>
      </c>
      <c r="BY1079">
        <v>0</v>
      </c>
      <c r="BZ1079">
        <v>0</v>
      </c>
      <c r="CA1079" t="s">
        <v>83</v>
      </c>
      <c r="CB1079" t="s">
        <v>83</v>
      </c>
      <c r="CC1079" t="s">
        <v>83</v>
      </c>
      <c r="CD1079">
        <v>0</v>
      </c>
      <c r="CE1079">
        <v>3</v>
      </c>
      <c r="CF1079">
        <v>2006</v>
      </c>
      <c r="CG1079" t="str">
        <f t="shared" si="118"/>
        <v>3/2006</v>
      </c>
      <c r="CH1079" t="s">
        <v>110</v>
      </c>
      <c r="CI1079" t="s">
        <v>128</v>
      </c>
      <c r="CJ1079" s="1">
        <v>138800</v>
      </c>
    </row>
    <row r="1080" spans="1:88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 t="str">
        <f t="shared" si="114"/>
        <v>2000's</v>
      </c>
      <c r="V1080">
        <v>2004</v>
      </c>
      <c r="W1080">
        <f t="shared" si="112"/>
        <v>0</v>
      </c>
      <c r="X1080" t="str">
        <f t="shared" si="113"/>
        <v>N</v>
      </c>
      <c r="Y1080" t="str">
        <f t="shared" si="115"/>
        <v>N</v>
      </c>
      <c r="Z1080" t="str">
        <f t="shared" si="116"/>
        <v>Y</v>
      </c>
      <c r="AA1080" t="str">
        <f t="shared" si="117"/>
        <v>Y</v>
      </c>
      <c r="AB1080" t="s">
        <v>93</v>
      </c>
      <c r="AC1080" t="s">
        <v>94</v>
      </c>
      <c r="AD1080" t="s">
        <v>95</v>
      </c>
      <c r="AE1080" t="s">
        <v>95</v>
      </c>
      <c r="AF1080" t="s">
        <v>96</v>
      </c>
      <c r="AG1080">
        <v>169</v>
      </c>
      <c r="AH1080" t="s">
        <v>97</v>
      </c>
      <c r="AI1080" t="s">
        <v>98</v>
      </c>
      <c r="AJ1080" t="s">
        <v>99</v>
      </c>
      <c r="AK1080" t="s">
        <v>97</v>
      </c>
      <c r="AL1080" t="s">
        <v>98</v>
      </c>
      <c r="AM1080" t="s">
        <v>121</v>
      </c>
      <c r="AN1080" t="s">
        <v>101</v>
      </c>
      <c r="AO1080">
        <v>662</v>
      </c>
      <c r="AP1080" t="s">
        <v>102</v>
      </c>
      <c r="AQ1080">
        <v>0</v>
      </c>
      <c r="AR1080">
        <v>186</v>
      </c>
      <c r="AS1080">
        <v>848</v>
      </c>
      <c r="AT1080" t="s">
        <v>103</v>
      </c>
      <c r="AU1080" t="s">
        <v>104</v>
      </c>
      <c r="AV1080" t="s">
        <v>105</v>
      </c>
      <c r="AW1080" t="s">
        <v>106</v>
      </c>
      <c r="AX1080">
        <v>848</v>
      </c>
      <c r="AY1080">
        <v>0</v>
      </c>
      <c r="AZ1080">
        <v>0</v>
      </c>
      <c r="BA1080">
        <v>848</v>
      </c>
      <c r="BB1080">
        <v>1</v>
      </c>
      <c r="BC1080">
        <v>0</v>
      </c>
      <c r="BD1080">
        <v>1</v>
      </c>
      <c r="BE1080">
        <v>0</v>
      </c>
      <c r="BF1080">
        <v>1</v>
      </c>
      <c r="BG1080">
        <v>1</v>
      </c>
      <c r="BH1080" t="s">
        <v>97</v>
      </c>
      <c r="BI1080">
        <v>3</v>
      </c>
      <c r="BJ1080" t="s">
        <v>107</v>
      </c>
      <c r="BK1080">
        <v>1</v>
      </c>
      <c r="BL1080" t="s">
        <v>97</v>
      </c>
      <c r="BM1080" t="s">
        <v>108</v>
      </c>
      <c r="BN1080">
        <v>2004</v>
      </c>
      <c r="BO1080" t="s">
        <v>109</v>
      </c>
      <c r="BP1080">
        <v>2</v>
      </c>
      <c r="BQ1080">
        <v>420</v>
      </c>
      <c r="BR1080" t="s">
        <v>98</v>
      </c>
      <c r="BS1080" t="s">
        <v>98</v>
      </c>
      <c r="BT1080" t="s">
        <v>105</v>
      </c>
      <c r="BU1080">
        <v>140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 t="s">
        <v>83</v>
      </c>
      <c r="CB1080" t="s">
        <v>83</v>
      </c>
      <c r="CC1080" t="s">
        <v>83</v>
      </c>
      <c r="CD1080">
        <v>0</v>
      </c>
      <c r="CE1080">
        <v>5</v>
      </c>
      <c r="CF1080">
        <v>2006</v>
      </c>
      <c r="CG1080" t="str">
        <f t="shared" si="118"/>
        <v>5/2006</v>
      </c>
      <c r="CH1080" t="s">
        <v>110</v>
      </c>
      <c r="CI1080" t="s">
        <v>111</v>
      </c>
      <c r="CJ1080" s="1">
        <v>155900</v>
      </c>
    </row>
    <row r="1081" spans="1:88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 t="str">
        <f t="shared" si="114"/>
        <v>90's</v>
      </c>
      <c r="V1081">
        <v>1994</v>
      </c>
      <c r="W1081">
        <f t="shared" si="112"/>
        <v>0</v>
      </c>
      <c r="X1081" t="str">
        <f t="shared" si="113"/>
        <v>N</v>
      </c>
      <c r="Y1081" t="str">
        <f t="shared" si="115"/>
        <v>N</v>
      </c>
      <c r="Z1081" t="str">
        <f t="shared" si="116"/>
        <v>N</v>
      </c>
      <c r="AA1081" t="str">
        <f t="shared" si="117"/>
        <v>N</v>
      </c>
      <c r="AB1081" t="s">
        <v>93</v>
      </c>
      <c r="AC1081" t="s">
        <v>94</v>
      </c>
      <c r="AD1081" t="s">
        <v>95</v>
      </c>
      <c r="AE1081" t="s">
        <v>95</v>
      </c>
      <c r="AF1081" t="s">
        <v>117</v>
      </c>
      <c r="AG1081">
        <v>0</v>
      </c>
      <c r="AH1081" t="s">
        <v>98</v>
      </c>
      <c r="AI1081" t="s">
        <v>98</v>
      </c>
      <c r="AJ1081" t="s">
        <v>99</v>
      </c>
      <c r="AK1081" t="s">
        <v>97</v>
      </c>
      <c r="AL1081" t="s">
        <v>98</v>
      </c>
      <c r="AM1081" t="s">
        <v>100</v>
      </c>
      <c r="AN1081" t="s">
        <v>101</v>
      </c>
      <c r="AO1081">
        <v>495</v>
      </c>
      <c r="AP1081" t="s">
        <v>102</v>
      </c>
      <c r="AQ1081">
        <v>0</v>
      </c>
      <c r="AR1081">
        <v>495</v>
      </c>
      <c r="AS1081">
        <v>990</v>
      </c>
      <c r="AT1081" t="s">
        <v>103</v>
      </c>
      <c r="AU1081" t="s">
        <v>97</v>
      </c>
      <c r="AV1081" t="s">
        <v>105</v>
      </c>
      <c r="AW1081" t="s">
        <v>106</v>
      </c>
      <c r="AX1081">
        <v>990</v>
      </c>
      <c r="AY1081">
        <v>0</v>
      </c>
      <c r="AZ1081">
        <v>0</v>
      </c>
      <c r="BA1081">
        <v>990</v>
      </c>
      <c r="BB1081">
        <v>0</v>
      </c>
      <c r="BC1081">
        <v>0</v>
      </c>
      <c r="BD1081">
        <v>1</v>
      </c>
      <c r="BE1081">
        <v>0</v>
      </c>
      <c r="BF1081">
        <v>3</v>
      </c>
      <c r="BG1081">
        <v>1</v>
      </c>
      <c r="BH1081" t="s">
        <v>98</v>
      </c>
      <c r="BI1081">
        <v>5</v>
      </c>
      <c r="BJ1081" t="s">
        <v>107</v>
      </c>
      <c r="BK1081">
        <v>0</v>
      </c>
      <c r="BL1081" t="s">
        <v>83</v>
      </c>
      <c r="BM1081" t="s">
        <v>108</v>
      </c>
      <c r="BN1081">
        <v>1996</v>
      </c>
      <c r="BO1081" t="s">
        <v>102</v>
      </c>
      <c r="BP1081">
        <v>1</v>
      </c>
      <c r="BQ1081">
        <v>299</v>
      </c>
      <c r="BR1081" t="s">
        <v>98</v>
      </c>
      <c r="BS1081" t="s">
        <v>98</v>
      </c>
      <c r="BT1081" t="s">
        <v>105</v>
      </c>
      <c r="BU1081">
        <v>0</v>
      </c>
      <c r="BV1081">
        <v>64</v>
      </c>
      <c r="BW1081">
        <v>0</v>
      </c>
      <c r="BX1081">
        <v>0</v>
      </c>
      <c r="BY1081">
        <v>0</v>
      </c>
      <c r="BZ1081">
        <v>0</v>
      </c>
      <c r="CA1081" t="s">
        <v>83</v>
      </c>
      <c r="CB1081" t="s">
        <v>83</v>
      </c>
      <c r="CC1081" t="s">
        <v>83</v>
      </c>
      <c r="CD1081">
        <v>0</v>
      </c>
      <c r="CE1081">
        <v>4</v>
      </c>
      <c r="CF1081">
        <v>2007</v>
      </c>
      <c r="CG1081" t="str">
        <f t="shared" si="118"/>
        <v>4/2007</v>
      </c>
      <c r="CH1081" t="s">
        <v>110</v>
      </c>
      <c r="CI1081" t="s">
        <v>111</v>
      </c>
      <c r="CJ1081" s="1">
        <v>126000</v>
      </c>
    </row>
    <row r="1082" spans="1:88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 t="str">
        <f t="shared" si="114"/>
        <v>70's</v>
      </c>
      <c r="V1082">
        <v>2004</v>
      </c>
      <c r="W1082">
        <f t="shared" si="112"/>
        <v>33</v>
      </c>
      <c r="X1082" t="str">
        <f t="shared" si="113"/>
        <v>Y</v>
      </c>
      <c r="Y1082" t="str">
        <f t="shared" si="115"/>
        <v>N</v>
      </c>
      <c r="Z1082" t="str">
        <f t="shared" si="116"/>
        <v>Y</v>
      </c>
      <c r="AA1082" t="str">
        <f t="shared" si="117"/>
        <v>Y</v>
      </c>
      <c r="AB1082" t="s">
        <v>93</v>
      </c>
      <c r="AC1082" t="s">
        <v>94</v>
      </c>
      <c r="AD1082" t="s">
        <v>95</v>
      </c>
      <c r="AE1082" t="s">
        <v>95</v>
      </c>
      <c r="AF1082" t="s">
        <v>96</v>
      </c>
      <c r="AG1082">
        <v>144</v>
      </c>
      <c r="AH1082" t="s">
        <v>97</v>
      </c>
      <c r="AI1082" t="s">
        <v>97</v>
      </c>
      <c r="AJ1082" t="s">
        <v>118</v>
      </c>
      <c r="AK1082" t="s">
        <v>98</v>
      </c>
      <c r="AL1082" t="s">
        <v>98</v>
      </c>
      <c r="AM1082" t="s">
        <v>100</v>
      </c>
      <c r="AN1082" t="s">
        <v>119</v>
      </c>
      <c r="AO1082">
        <v>656</v>
      </c>
      <c r="AP1082" t="s">
        <v>102</v>
      </c>
      <c r="AQ1082">
        <v>0</v>
      </c>
      <c r="AR1082">
        <v>602</v>
      </c>
      <c r="AS1082">
        <v>1258</v>
      </c>
      <c r="AT1082" t="s">
        <v>103</v>
      </c>
      <c r="AU1082" t="s">
        <v>104</v>
      </c>
      <c r="AV1082" t="s">
        <v>105</v>
      </c>
      <c r="AW1082" t="s">
        <v>106</v>
      </c>
      <c r="AX1082">
        <v>1258</v>
      </c>
      <c r="AY1082">
        <v>0</v>
      </c>
      <c r="AZ1082">
        <v>0</v>
      </c>
      <c r="BA1082">
        <v>1258</v>
      </c>
      <c r="BB1082">
        <v>0</v>
      </c>
      <c r="BC1082">
        <v>1</v>
      </c>
      <c r="BD1082">
        <v>2</v>
      </c>
      <c r="BE1082">
        <v>0</v>
      </c>
      <c r="BF1082">
        <v>3</v>
      </c>
      <c r="BG1082">
        <v>1</v>
      </c>
      <c r="BH1082" t="s">
        <v>97</v>
      </c>
      <c r="BI1082">
        <v>5</v>
      </c>
      <c r="BJ1082" t="s">
        <v>107</v>
      </c>
      <c r="BK1082">
        <v>0</v>
      </c>
      <c r="BL1082" t="s">
        <v>83</v>
      </c>
      <c r="BM1082" t="s">
        <v>108</v>
      </c>
      <c r="BN1082">
        <v>1971</v>
      </c>
      <c r="BO1082" t="s">
        <v>109</v>
      </c>
      <c r="BP1082">
        <v>2</v>
      </c>
      <c r="BQ1082">
        <v>528</v>
      </c>
      <c r="BR1082" t="s">
        <v>98</v>
      </c>
      <c r="BS1082" t="s">
        <v>98</v>
      </c>
      <c r="BT1082" t="s">
        <v>105</v>
      </c>
      <c r="BU1082">
        <v>55</v>
      </c>
      <c r="BV1082">
        <v>0</v>
      </c>
      <c r="BW1082">
        <v>0</v>
      </c>
      <c r="BX1082">
        <v>216</v>
      </c>
      <c r="BY1082">
        <v>0</v>
      </c>
      <c r="BZ1082">
        <v>0</v>
      </c>
      <c r="CA1082" t="s">
        <v>83</v>
      </c>
      <c r="CB1082" t="s">
        <v>83</v>
      </c>
      <c r="CC1082" t="s">
        <v>83</v>
      </c>
      <c r="CD1082">
        <v>0</v>
      </c>
      <c r="CE1082">
        <v>10</v>
      </c>
      <c r="CF1082">
        <v>2008</v>
      </c>
      <c r="CG1082" t="str">
        <f t="shared" si="118"/>
        <v>10/2008</v>
      </c>
      <c r="CH1082" t="s">
        <v>173</v>
      </c>
      <c r="CI1082" t="s">
        <v>128</v>
      </c>
      <c r="CJ1082" s="1">
        <v>145000</v>
      </c>
    </row>
    <row r="1083" spans="1:88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 t="str">
        <f t="shared" si="114"/>
        <v>60's</v>
      </c>
      <c r="V1083">
        <v>1963</v>
      </c>
      <c r="W1083">
        <f t="shared" si="112"/>
        <v>0</v>
      </c>
      <c r="X1083" t="str">
        <f t="shared" si="113"/>
        <v>N</v>
      </c>
      <c r="Y1083" t="str">
        <f t="shared" si="115"/>
        <v>N</v>
      </c>
      <c r="Z1083" t="str">
        <f t="shared" si="116"/>
        <v>N</v>
      </c>
      <c r="AA1083" t="str">
        <f t="shared" si="117"/>
        <v>N</v>
      </c>
      <c r="AB1083" t="s">
        <v>93</v>
      </c>
      <c r="AC1083" t="s">
        <v>94</v>
      </c>
      <c r="AD1083" t="s">
        <v>140</v>
      </c>
      <c r="AE1083" t="s">
        <v>140</v>
      </c>
      <c r="AF1083" t="s">
        <v>117</v>
      </c>
      <c r="AG1083">
        <v>0</v>
      </c>
      <c r="AH1083" t="s">
        <v>98</v>
      </c>
      <c r="AI1083" t="s">
        <v>98</v>
      </c>
      <c r="AJ1083" t="s">
        <v>118</v>
      </c>
      <c r="AK1083" t="s">
        <v>98</v>
      </c>
      <c r="AL1083" t="s">
        <v>98</v>
      </c>
      <c r="AM1083" t="s">
        <v>100</v>
      </c>
      <c r="AN1083" t="s">
        <v>119</v>
      </c>
      <c r="AO1083">
        <v>824</v>
      </c>
      <c r="AP1083" t="s">
        <v>102</v>
      </c>
      <c r="AQ1083">
        <v>0</v>
      </c>
      <c r="AR1083">
        <v>216</v>
      </c>
      <c r="AS1083">
        <v>1040</v>
      </c>
      <c r="AT1083" t="s">
        <v>103</v>
      </c>
      <c r="AU1083" t="s">
        <v>147</v>
      </c>
      <c r="AV1083" t="s">
        <v>105</v>
      </c>
      <c r="AW1083" t="s">
        <v>106</v>
      </c>
      <c r="AX1083">
        <v>1040</v>
      </c>
      <c r="AY1083">
        <v>0</v>
      </c>
      <c r="AZ1083">
        <v>0</v>
      </c>
      <c r="BA1083">
        <v>1040</v>
      </c>
      <c r="BB1083">
        <v>1</v>
      </c>
      <c r="BC1083">
        <v>0</v>
      </c>
      <c r="BD1083">
        <v>1</v>
      </c>
      <c r="BE1083">
        <v>1</v>
      </c>
      <c r="BF1083">
        <v>3</v>
      </c>
      <c r="BG1083">
        <v>1</v>
      </c>
      <c r="BH1083" t="s">
        <v>98</v>
      </c>
      <c r="BI1083">
        <v>5</v>
      </c>
      <c r="BJ1083" t="s">
        <v>107</v>
      </c>
      <c r="BK1083">
        <v>0</v>
      </c>
      <c r="BL1083" t="s">
        <v>83</v>
      </c>
      <c r="BM1083" t="s">
        <v>108</v>
      </c>
      <c r="BN1083">
        <v>1963</v>
      </c>
      <c r="BO1083" t="s">
        <v>157</v>
      </c>
      <c r="BP1083">
        <v>1</v>
      </c>
      <c r="BQ1083">
        <v>308</v>
      </c>
      <c r="BR1083" t="s">
        <v>98</v>
      </c>
      <c r="BS1083" t="s">
        <v>98</v>
      </c>
      <c r="BT1083" t="s">
        <v>105</v>
      </c>
      <c r="BU1083">
        <v>0</v>
      </c>
      <c r="BV1083">
        <v>0</v>
      </c>
      <c r="BW1083">
        <v>220</v>
      </c>
      <c r="BX1083">
        <v>0</v>
      </c>
      <c r="BY1083">
        <v>0</v>
      </c>
      <c r="BZ1083">
        <v>0</v>
      </c>
      <c r="CA1083" t="s">
        <v>83</v>
      </c>
      <c r="CB1083" t="s">
        <v>134</v>
      </c>
      <c r="CC1083" t="s">
        <v>83</v>
      </c>
      <c r="CD1083">
        <v>0</v>
      </c>
      <c r="CE1083">
        <v>6</v>
      </c>
      <c r="CF1083">
        <v>2010</v>
      </c>
      <c r="CG1083" t="str">
        <f t="shared" si="118"/>
        <v>6/2010</v>
      </c>
      <c r="CH1083" t="s">
        <v>110</v>
      </c>
      <c r="CI1083" t="s">
        <v>111</v>
      </c>
      <c r="CJ1083" s="1">
        <v>133000</v>
      </c>
    </row>
    <row r="1084" spans="1:88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 t="str">
        <f t="shared" si="114"/>
        <v>2000's</v>
      </c>
      <c r="V1084">
        <v>2002</v>
      </c>
      <c r="W1084">
        <f t="shared" si="112"/>
        <v>0</v>
      </c>
      <c r="X1084" t="str">
        <f t="shared" si="113"/>
        <v>N</v>
      </c>
      <c r="Y1084" t="str">
        <f t="shared" si="115"/>
        <v>N</v>
      </c>
      <c r="Z1084" t="str">
        <f t="shared" si="116"/>
        <v>Y</v>
      </c>
      <c r="AA1084" t="str">
        <f t="shared" si="117"/>
        <v>Y</v>
      </c>
      <c r="AB1084" t="s">
        <v>93</v>
      </c>
      <c r="AC1084" t="s">
        <v>94</v>
      </c>
      <c r="AD1084" t="s">
        <v>95</v>
      </c>
      <c r="AE1084" t="s">
        <v>95</v>
      </c>
      <c r="AF1084" t="s">
        <v>96</v>
      </c>
      <c r="AG1084">
        <v>100</v>
      </c>
      <c r="AH1084" t="s">
        <v>97</v>
      </c>
      <c r="AI1084" t="s">
        <v>98</v>
      </c>
      <c r="AJ1084" t="s">
        <v>99</v>
      </c>
      <c r="AK1084" t="s">
        <v>97</v>
      </c>
      <c r="AL1084" t="s">
        <v>98</v>
      </c>
      <c r="AM1084" t="s">
        <v>100</v>
      </c>
      <c r="AN1084" t="s">
        <v>102</v>
      </c>
      <c r="AO1084">
        <v>0</v>
      </c>
      <c r="AP1084" t="s">
        <v>102</v>
      </c>
      <c r="AQ1084">
        <v>0</v>
      </c>
      <c r="AR1084">
        <v>1459</v>
      </c>
      <c r="AS1084">
        <v>1459</v>
      </c>
      <c r="AT1084" t="s">
        <v>103</v>
      </c>
      <c r="AU1084" t="s">
        <v>104</v>
      </c>
      <c r="AV1084" t="s">
        <v>105</v>
      </c>
      <c r="AW1084" t="s">
        <v>106</v>
      </c>
      <c r="AX1084">
        <v>1459</v>
      </c>
      <c r="AY1084">
        <v>0</v>
      </c>
      <c r="AZ1084">
        <v>0</v>
      </c>
      <c r="BA1084">
        <v>1459</v>
      </c>
      <c r="BB1084">
        <v>0</v>
      </c>
      <c r="BC1084">
        <v>0</v>
      </c>
      <c r="BD1084">
        <v>2</v>
      </c>
      <c r="BE1084">
        <v>0</v>
      </c>
      <c r="BF1084">
        <v>3</v>
      </c>
      <c r="BG1084">
        <v>1</v>
      </c>
      <c r="BH1084" t="s">
        <v>97</v>
      </c>
      <c r="BI1084">
        <v>6</v>
      </c>
      <c r="BJ1084" t="s">
        <v>107</v>
      </c>
      <c r="BK1084">
        <v>1</v>
      </c>
      <c r="BL1084" t="s">
        <v>97</v>
      </c>
      <c r="BM1084" t="s">
        <v>108</v>
      </c>
      <c r="BN1084">
        <v>2002</v>
      </c>
      <c r="BO1084" t="s">
        <v>109</v>
      </c>
      <c r="BP1084">
        <v>2</v>
      </c>
      <c r="BQ1084">
        <v>527</v>
      </c>
      <c r="BR1084" t="s">
        <v>98</v>
      </c>
      <c r="BS1084" t="s">
        <v>98</v>
      </c>
      <c r="BT1084" t="s">
        <v>105</v>
      </c>
      <c r="BU1084">
        <v>192</v>
      </c>
      <c r="BV1084">
        <v>39</v>
      </c>
      <c r="BW1084">
        <v>0</v>
      </c>
      <c r="BX1084">
        <v>0</v>
      </c>
      <c r="BY1084">
        <v>0</v>
      </c>
      <c r="BZ1084">
        <v>0</v>
      </c>
      <c r="CA1084" t="s">
        <v>83</v>
      </c>
      <c r="CB1084" t="s">
        <v>83</v>
      </c>
      <c r="CC1084" t="s">
        <v>83</v>
      </c>
      <c r="CD1084">
        <v>0</v>
      </c>
      <c r="CE1084">
        <v>9</v>
      </c>
      <c r="CF1084">
        <v>2007</v>
      </c>
      <c r="CG1084" t="str">
        <f t="shared" si="118"/>
        <v>9/2007</v>
      </c>
      <c r="CH1084" t="s">
        <v>110</v>
      </c>
      <c r="CI1084" t="s">
        <v>111</v>
      </c>
      <c r="CJ1084" s="1">
        <v>192000</v>
      </c>
    </row>
    <row r="1085" spans="1:88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 t="str">
        <f t="shared" si="114"/>
        <v>60's</v>
      </c>
      <c r="V1085">
        <v>1964</v>
      </c>
      <c r="W1085">
        <f t="shared" si="112"/>
        <v>0</v>
      </c>
      <c r="X1085" t="str">
        <f t="shared" si="113"/>
        <v>N</v>
      </c>
      <c r="Y1085" t="str">
        <f t="shared" si="115"/>
        <v>N</v>
      </c>
      <c r="Z1085" t="str">
        <f t="shared" si="116"/>
        <v>N</v>
      </c>
      <c r="AA1085" t="str">
        <f t="shared" si="117"/>
        <v>N</v>
      </c>
      <c r="AB1085" t="s">
        <v>152</v>
      </c>
      <c r="AC1085" t="s">
        <v>94</v>
      </c>
      <c r="AD1085" t="s">
        <v>140</v>
      </c>
      <c r="AE1085" t="s">
        <v>140</v>
      </c>
      <c r="AF1085" t="s">
        <v>96</v>
      </c>
      <c r="AG1085">
        <v>425</v>
      </c>
      <c r="AH1085" t="s">
        <v>98</v>
      </c>
      <c r="AI1085" t="s">
        <v>98</v>
      </c>
      <c r="AJ1085" t="s">
        <v>118</v>
      </c>
      <c r="AK1085" t="s">
        <v>98</v>
      </c>
      <c r="AL1085" t="s">
        <v>98</v>
      </c>
      <c r="AM1085" t="s">
        <v>100</v>
      </c>
      <c r="AN1085" t="s">
        <v>141</v>
      </c>
      <c r="AO1085">
        <v>553</v>
      </c>
      <c r="AP1085" t="s">
        <v>102</v>
      </c>
      <c r="AQ1085">
        <v>0</v>
      </c>
      <c r="AR1085">
        <v>698</v>
      </c>
      <c r="AS1085">
        <v>1251</v>
      </c>
      <c r="AT1085" t="s">
        <v>103</v>
      </c>
      <c r="AU1085" t="s">
        <v>98</v>
      </c>
      <c r="AV1085" t="s">
        <v>105</v>
      </c>
      <c r="AW1085" t="s">
        <v>106</v>
      </c>
      <c r="AX1085">
        <v>1251</v>
      </c>
      <c r="AY1085">
        <v>0</v>
      </c>
      <c r="AZ1085">
        <v>0</v>
      </c>
      <c r="BA1085">
        <v>1251</v>
      </c>
      <c r="BB1085">
        <v>1</v>
      </c>
      <c r="BC1085">
        <v>0</v>
      </c>
      <c r="BD1085">
        <v>1</v>
      </c>
      <c r="BE1085">
        <v>0</v>
      </c>
      <c r="BF1085">
        <v>3</v>
      </c>
      <c r="BG1085">
        <v>1</v>
      </c>
      <c r="BH1085" t="s">
        <v>98</v>
      </c>
      <c r="BI1085">
        <v>6</v>
      </c>
      <c r="BJ1085" t="s">
        <v>107</v>
      </c>
      <c r="BK1085">
        <v>2</v>
      </c>
      <c r="BL1085" t="s">
        <v>97</v>
      </c>
      <c r="BM1085" t="s">
        <v>108</v>
      </c>
      <c r="BN1085">
        <v>1964</v>
      </c>
      <c r="BO1085" t="s">
        <v>109</v>
      </c>
      <c r="BP1085">
        <v>1</v>
      </c>
      <c r="BQ1085">
        <v>461</v>
      </c>
      <c r="BR1085" t="s">
        <v>98</v>
      </c>
      <c r="BS1085" t="s">
        <v>98</v>
      </c>
      <c r="BT1085" t="s">
        <v>105</v>
      </c>
      <c r="BU1085">
        <v>0</v>
      </c>
      <c r="BV1085">
        <v>116</v>
      </c>
      <c r="BW1085">
        <v>0</v>
      </c>
      <c r="BX1085">
        <v>0</v>
      </c>
      <c r="BY1085">
        <v>0</v>
      </c>
      <c r="BZ1085">
        <v>0</v>
      </c>
      <c r="CA1085" t="s">
        <v>83</v>
      </c>
      <c r="CB1085" t="s">
        <v>134</v>
      </c>
      <c r="CC1085" t="s">
        <v>135</v>
      </c>
      <c r="CD1085">
        <v>700</v>
      </c>
      <c r="CE1085">
        <v>3</v>
      </c>
      <c r="CF1085">
        <v>2006</v>
      </c>
      <c r="CG1085" t="str">
        <f t="shared" si="118"/>
        <v>3/2006</v>
      </c>
      <c r="CH1085" t="s">
        <v>110</v>
      </c>
      <c r="CI1085" t="s">
        <v>111</v>
      </c>
      <c r="CJ1085" s="1">
        <v>160000</v>
      </c>
    </row>
    <row r="1086" spans="1:88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 t="str">
        <f t="shared" si="114"/>
        <v>90's</v>
      </c>
      <c r="V1086">
        <v>1996</v>
      </c>
      <c r="W1086">
        <f t="shared" si="112"/>
        <v>1</v>
      </c>
      <c r="X1086" t="str">
        <f t="shared" si="113"/>
        <v>Y</v>
      </c>
      <c r="Y1086" t="str">
        <f t="shared" si="115"/>
        <v>N</v>
      </c>
      <c r="Z1086" t="str">
        <f t="shared" si="116"/>
        <v>N</v>
      </c>
      <c r="AA1086" t="str">
        <f t="shared" si="117"/>
        <v>Y</v>
      </c>
      <c r="AB1086" t="s">
        <v>93</v>
      </c>
      <c r="AC1086" t="s">
        <v>94</v>
      </c>
      <c r="AD1086" t="s">
        <v>140</v>
      </c>
      <c r="AE1086" t="s">
        <v>140</v>
      </c>
      <c r="AF1086" t="s">
        <v>117</v>
      </c>
      <c r="AG1086">
        <v>0</v>
      </c>
      <c r="AH1086" t="s">
        <v>98</v>
      </c>
      <c r="AI1086" t="s">
        <v>98</v>
      </c>
      <c r="AJ1086" t="s">
        <v>99</v>
      </c>
      <c r="AK1086" t="s">
        <v>97</v>
      </c>
      <c r="AL1086" t="s">
        <v>98</v>
      </c>
      <c r="AM1086" t="s">
        <v>100</v>
      </c>
      <c r="AN1086" t="s">
        <v>119</v>
      </c>
      <c r="AO1086">
        <v>592</v>
      </c>
      <c r="AP1086" t="s">
        <v>102</v>
      </c>
      <c r="AQ1086">
        <v>0</v>
      </c>
      <c r="AR1086">
        <v>99</v>
      </c>
      <c r="AS1086">
        <v>691</v>
      </c>
      <c r="AT1086" t="s">
        <v>103</v>
      </c>
      <c r="AU1086" t="s">
        <v>97</v>
      </c>
      <c r="AV1086" t="s">
        <v>105</v>
      </c>
      <c r="AW1086" t="s">
        <v>106</v>
      </c>
      <c r="AX1086">
        <v>691</v>
      </c>
      <c r="AY1086">
        <v>807</v>
      </c>
      <c r="AZ1086">
        <v>0</v>
      </c>
      <c r="BA1086">
        <v>1498</v>
      </c>
      <c r="BB1086">
        <v>0</v>
      </c>
      <c r="BC1086">
        <v>0</v>
      </c>
      <c r="BD1086">
        <v>2</v>
      </c>
      <c r="BE1086">
        <v>1</v>
      </c>
      <c r="BF1086">
        <v>3</v>
      </c>
      <c r="BG1086">
        <v>1</v>
      </c>
      <c r="BH1086" t="s">
        <v>98</v>
      </c>
      <c r="BI1086">
        <v>6</v>
      </c>
      <c r="BJ1086" t="s">
        <v>107</v>
      </c>
      <c r="BK1086">
        <v>1</v>
      </c>
      <c r="BL1086" t="s">
        <v>98</v>
      </c>
      <c r="BM1086" t="s">
        <v>108</v>
      </c>
      <c r="BN1086">
        <v>1995</v>
      </c>
      <c r="BO1086" t="s">
        <v>157</v>
      </c>
      <c r="BP1086">
        <v>2</v>
      </c>
      <c r="BQ1086">
        <v>409</v>
      </c>
      <c r="BR1086" t="s">
        <v>98</v>
      </c>
      <c r="BS1086" t="s">
        <v>98</v>
      </c>
      <c r="BT1086" t="s">
        <v>105</v>
      </c>
      <c r="BU1086">
        <v>315</v>
      </c>
      <c r="BV1086">
        <v>44</v>
      </c>
      <c r="BW1086">
        <v>0</v>
      </c>
      <c r="BX1086">
        <v>0</v>
      </c>
      <c r="BY1086">
        <v>0</v>
      </c>
      <c r="BZ1086">
        <v>0</v>
      </c>
      <c r="CA1086" t="s">
        <v>83</v>
      </c>
      <c r="CB1086" t="s">
        <v>83</v>
      </c>
      <c r="CC1086" t="s">
        <v>83</v>
      </c>
      <c r="CD1086">
        <v>0</v>
      </c>
      <c r="CE1086">
        <v>7</v>
      </c>
      <c r="CF1086">
        <v>2006</v>
      </c>
      <c r="CG1086" t="str">
        <f t="shared" si="118"/>
        <v>7/2006</v>
      </c>
      <c r="CH1086" t="s">
        <v>110</v>
      </c>
      <c r="CI1086" t="s">
        <v>111</v>
      </c>
      <c r="CJ1086" s="1">
        <v>187500</v>
      </c>
    </row>
    <row r="1087" spans="1:88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 t="str">
        <f t="shared" si="114"/>
        <v>90's</v>
      </c>
      <c r="V1087">
        <v>1992</v>
      </c>
      <c r="W1087">
        <f t="shared" si="112"/>
        <v>0</v>
      </c>
      <c r="X1087" t="str">
        <f t="shared" si="113"/>
        <v>N</v>
      </c>
      <c r="Y1087" t="str">
        <f t="shared" si="115"/>
        <v>N</v>
      </c>
      <c r="Z1087" t="str">
        <f t="shared" si="116"/>
        <v>N</v>
      </c>
      <c r="AA1087" t="str">
        <f t="shared" si="117"/>
        <v>N</v>
      </c>
      <c r="AB1087" t="s">
        <v>93</v>
      </c>
      <c r="AC1087" t="s">
        <v>94</v>
      </c>
      <c r="AD1087" t="s">
        <v>140</v>
      </c>
      <c r="AE1087" t="s">
        <v>140</v>
      </c>
      <c r="AF1087" t="s">
        <v>117</v>
      </c>
      <c r="AG1087">
        <v>0</v>
      </c>
      <c r="AH1087" t="s">
        <v>98</v>
      </c>
      <c r="AI1087" t="s">
        <v>98</v>
      </c>
      <c r="AJ1087" t="s">
        <v>99</v>
      </c>
      <c r="AK1087" t="s">
        <v>97</v>
      </c>
      <c r="AL1087" t="s">
        <v>98</v>
      </c>
      <c r="AM1087" t="s">
        <v>130</v>
      </c>
      <c r="AN1087" t="s">
        <v>101</v>
      </c>
      <c r="AO1087">
        <v>747</v>
      </c>
      <c r="AP1087" t="s">
        <v>102</v>
      </c>
      <c r="AQ1087">
        <v>0</v>
      </c>
      <c r="AR1087">
        <v>189</v>
      </c>
      <c r="AS1087">
        <v>936</v>
      </c>
      <c r="AT1087" t="s">
        <v>103</v>
      </c>
      <c r="AU1087" t="s">
        <v>104</v>
      </c>
      <c r="AV1087" t="s">
        <v>105</v>
      </c>
      <c r="AW1087" t="s">
        <v>106</v>
      </c>
      <c r="AX1087">
        <v>996</v>
      </c>
      <c r="AY1087">
        <v>0</v>
      </c>
      <c r="AZ1087">
        <v>0</v>
      </c>
      <c r="BA1087">
        <v>996</v>
      </c>
      <c r="BB1087">
        <v>1</v>
      </c>
      <c r="BC1087">
        <v>0</v>
      </c>
      <c r="BD1087">
        <v>1</v>
      </c>
      <c r="BE1087">
        <v>0</v>
      </c>
      <c r="BF1087">
        <v>2</v>
      </c>
      <c r="BG1087">
        <v>1</v>
      </c>
      <c r="BH1087" t="s">
        <v>97</v>
      </c>
      <c r="BI1087">
        <v>5</v>
      </c>
      <c r="BJ1087" t="s">
        <v>107</v>
      </c>
      <c r="BK1087">
        <v>0</v>
      </c>
      <c r="BL1087" t="s">
        <v>83</v>
      </c>
      <c r="BM1087" t="s">
        <v>108</v>
      </c>
      <c r="BN1087">
        <v>1992</v>
      </c>
      <c r="BO1087" t="s">
        <v>102</v>
      </c>
      <c r="BP1087">
        <v>2</v>
      </c>
      <c r="BQ1087">
        <v>564</v>
      </c>
      <c r="BR1087" t="s">
        <v>98</v>
      </c>
      <c r="BS1087" t="s">
        <v>98</v>
      </c>
      <c r="BT1087" t="s">
        <v>105</v>
      </c>
      <c r="BU1087">
        <v>120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 t="s">
        <v>83</v>
      </c>
      <c r="CB1087" t="s">
        <v>83</v>
      </c>
      <c r="CC1087" t="s">
        <v>83</v>
      </c>
      <c r="CD1087">
        <v>0</v>
      </c>
      <c r="CE1087">
        <v>4</v>
      </c>
      <c r="CF1087">
        <v>2010</v>
      </c>
      <c r="CG1087" t="str">
        <f t="shared" si="118"/>
        <v>4/2010</v>
      </c>
      <c r="CH1087" t="s">
        <v>110</v>
      </c>
      <c r="CI1087" t="s">
        <v>111</v>
      </c>
      <c r="CJ1087" s="1">
        <v>147000</v>
      </c>
    </row>
    <row r="1088" spans="1:88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 t="str">
        <f t="shared" si="114"/>
        <v>70's</v>
      </c>
      <c r="V1088">
        <v>1973</v>
      </c>
      <c r="W1088">
        <f t="shared" si="112"/>
        <v>0</v>
      </c>
      <c r="X1088" t="str">
        <f t="shared" si="113"/>
        <v>N</v>
      </c>
      <c r="Y1088" t="str">
        <f t="shared" si="115"/>
        <v>N</v>
      </c>
      <c r="Z1088" t="str">
        <f t="shared" si="116"/>
        <v>N</v>
      </c>
      <c r="AA1088" t="str">
        <f t="shared" si="117"/>
        <v>N</v>
      </c>
      <c r="AB1088" t="s">
        <v>93</v>
      </c>
      <c r="AC1088" t="s">
        <v>94</v>
      </c>
      <c r="AD1088" t="s">
        <v>180</v>
      </c>
      <c r="AE1088" t="s">
        <v>181</v>
      </c>
      <c r="AF1088" t="s">
        <v>117</v>
      </c>
      <c r="AG1088">
        <v>0</v>
      </c>
      <c r="AH1088" t="s">
        <v>98</v>
      </c>
      <c r="AI1088" t="s">
        <v>98</v>
      </c>
      <c r="AJ1088" t="s">
        <v>118</v>
      </c>
      <c r="AK1088" t="s">
        <v>98</v>
      </c>
      <c r="AL1088" t="s">
        <v>98</v>
      </c>
      <c r="AM1088" t="s">
        <v>100</v>
      </c>
      <c r="AN1088" t="s">
        <v>141</v>
      </c>
      <c r="AO1088">
        <v>334</v>
      </c>
      <c r="AP1088" t="s">
        <v>102</v>
      </c>
      <c r="AQ1088">
        <v>0</v>
      </c>
      <c r="AR1088">
        <v>212</v>
      </c>
      <c r="AS1088">
        <v>546</v>
      </c>
      <c r="AT1088" t="s">
        <v>103</v>
      </c>
      <c r="AU1088" t="s">
        <v>98</v>
      </c>
      <c r="AV1088" t="s">
        <v>105</v>
      </c>
      <c r="AW1088" t="s">
        <v>106</v>
      </c>
      <c r="AX1088">
        <v>546</v>
      </c>
      <c r="AY1088">
        <v>546</v>
      </c>
      <c r="AZ1088">
        <v>0</v>
      </c>
      <c r="BA1088">
        <v>1092</v>
      </c>
      <c r="BB1088">
        <v>0</v>
      </c>
      <c r="BC1088">
        <v>0</v>
      </c>
      <c r="BD1088">
        <v>1</v>
      </c>
      <c r="BE1088">
        <v>1</v>
      </c>
      <c r="BF1088">
        <v>3</v>
      </c>
      <c r="BG1088">
        <v>1</v>
      </c>
      <c r="BH1088" t="s">
        <v>98</v>
      </c>
      <c r="BI1088">
        <v>6</v>
      </c>
      <c r="BJ1088" t="s">
        <v>107</v>
      </c>
      <c r="BK1088">
        <v>0</v>
      </c>
      <c r="BL1088" t="s">
        <v>83</v>
      </c>
      <c r="BM1088" t="s">
        <v>108</v>
      </c>
      <c r="BN1088">
        <v>1973</v>
      </c>
      <c r="BO1088" t="s">
        <v>109</v>
      </c>
      <c r="BP1088">
        <v>1</v>
      </c>
      <c r="BQ1088">
        <v>286</v>
      </c>
      <c r="BR1088" t="s">
        <v>98</v>
      </c>
      <c r="BS1088" t="s">
        <v>98</v>
      </c>
      <c r="BT1088" t="s">
        <v>105</v>
      </c>
      <c r="BU1088">
        <v>120</v>
      </c>
      <c r="BV1088">
        <v>96</v>
      </c>
      <c r="BW1088">
        <v>0</v>
      </c>
      <c r="BX1088">
        <v>0</v>
      </c>
      <c r="BY1088">
        <v>0</v>
      </c>
      <c r="BZ1088">
        <v>0</v>
      </c>
      <c r="CA1088" t="s">
        <v>83</v>
      </c>
      <c r="CB1088" t="s">
        <v>83</v>
      </c>
      <c r="CC1088" t="s">
        <v>83</v>
      </c>
      <c r="CD1088">
        <v>0</v>
      </c>
      <c r="CE1088">
        <v>5</v>
      </c>
      <c r="CF1088">
        <v>2010</v>
      </c>
      <c r="CG1088" t="str">
        <f t="shared" si="118"/>
        <v>5/2010</v>
      </c>
      <c r="CH1088" t="s">
        <v>110</v>
      </c>
      <c r="CI1088" t="s">
        <v>111</v>
      </c>
      <c r="CJ1088" s="1">
        <v>83500</v>
      </c>
    </row>
    <row r="1089" spans="1:88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 t="str">
        <f t="shared" si="114"/>
        <v>2000's</v>
      </c>
      <c r="V1089">
        <v>2006</v>
      </c>
      <c r="W1089">
        <f t="shared" si="112"/>
        <v>1</v>
      </c>
      <c r="X1089" t="str">
        <f t="shared" si="113"/>
        <v>Y</v>
      </c>
      <c r="Y1089" t="str">
        <f t="shared" si="115"/>
        <v>Y</v>
      </c>
      <c r="Z1089" t="str">
        <f t="shared" si="116"/>
        <v>Y</v>
      </c>
      <c r="AA1089" t="str">
        <f t="shared" si="117"/>
        <v>Y</v>
      </c>
      <c r="AB1089" t="s">
        <v>93</v>
      </c>
      <c r="AC1089" t="s">
        <v>94</v>
      </c>
      <c r="AD1089" t="s">
        <v>95</v>
      </c>
      <c r="AE1089" t="s">
        <v>95</v>
      </c>
      <c r="AF1089" t="s">
        <v>117</v>
      </c>
      <c r="AG1089">
        <v>0</v>
      </c>
      <c r="AH1089" t="s">
        <v>97</v>
      </c>
      <c r="AI1089" t="s">
        <v>98</v>
      </c>
      <c r="AJ1089" t="s">
        <v>99</v>
      </c>
      <c r="AK1089" t="s">
        <v>97</v>
      </c>
      <c r="AL1089" t="s">
        <v>98</v>
      </c>
      <c r="AM1089" t="s">
        <v>121</v>
      </c>
      <c r="AN1089" t="s">
        <v>102</v>
      </c>
      <c r="AO1089">
        <v>0</v>
      </c>
      <c r="AP1089" t="s">
        <v>102</v>
      </c>
      <c r="AQ1089">
        <v>0</v>
      </c>
      <c r="AR1089">
        <v>1082</v>
      </c>
      <c r="AS1089">
        <v>1082</v>
      </c>
      <c r="AT1089" t="s">
        <v>103</v>
      </c>
      <c r="AU1089" t="s">
        <v>104</v>
      </c>
      <c r="AV1089" t="s">
        <v>105</v>
      </c>
      <c r="AW1089" t="s">
        <v>106</v>
      </c>
      <c r="AX1089">
        <v>1082</v>
      </c>
      <c r="AY1089">
        <v>871</v>
      </c>
      <c r="AZ1089">
        <v>0</v>
      </c>
      <c r="BA1089">
        <v>1953</v>
      </c>
      <c r="BB1089">
        <v>0</v>
      </c>
      <c r="BC1089">
        <v>0</v>
      </c>
      <c r="BD1089">
        <v>2</v>
      </c>
      <c r="BE1089">
        <v>1</v>
      </c>
      <c r="BF1089">
        <v>3</v>
      </c>
      <c r="BG1089">
        <v>1</v>
      </c>
      <c r="BH1089" t="s">
        <v>97</v>
      </c>
      <c r="BI1089">
        <v>9</v>
      </c>
      <c r="BJ1089" t="s">
        <v>107</v>
      </c>
      <c r="BK1089">
        <v>1</v>
      </c>
      <c r="BL1089" t="s">
        <v>97</v>
      </c>
      <c r="BM1089" t="s">
        <v>108</v>
      </c>
      <c r="BN1089">
        <v>2005</v>
      </c>
      <c r="BO1089" t="s">
        <v>109</v>
      </c>
      <c r="BP1089">
        <v>3</v>
      </c>
      <c r="BQ1089">
        <v>1043</v>
      </c>
      <c r="BR1089" t="s">
        <v>98</v>
      </c>
      <c r="BS1089" t="s">
        <v>98</v>
      </c>
      <c r="BT1089" t="s">
        <v>105</v>
      </c>
      <c r="BU1089">
        <v>160</v>
      </c>
      <c r="BV1089">
        <v>50</v>
      </c>
      <c r="BW1089">
        <v>0</v>
      </c>
      <c r="BX1089">
        <v>0</v>
      </c>
      <c r="BY1089">
        <v>0</v>
      </c>
      <c r="BZ1089">
        <v>0</v>
      </c>
      <c r="CA1089" t="s">
        <v>83</v>
      </c>
      <c r="CB1089" t="s">
        <v>83</v>
      </c>
      <c r="CC1089" t="s">
        <v>83</v>
      </c>
      <c r="CD1089">
        <v>0</v>
      </c>
      <c r="CE1089">
        <v>5</v>
      </c>
      <c r="CF1089">
        <v>2009</v>
      </c>
      <c r="CG1089" t="str">
        <f t="shared" si="118"/>
        <v>5/2009</v>
      </c>
      <c r="CH1089" t="s">
        <v>110</v>
      </c>
      <c r="CI1089" t="s">
        <v>111</v>
      </c>
      <c r="CJ1089" s="1">
        <v>252000</v>
      </c>
    </row>
    <row r="1090" spans="1:88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 t="str">
        <f t="shared" si="114"/>
        <v>2000's</v>
      </c>
      <c r="V1090">
        <v>2004</v>
      </c>
      <c r="W1090">
        <f t="shared" ref="W1090:W1153" si="119">V1090-T1090</f>
        <v>0</v>
      </c>
      <c r="X1090" t="str">
        <f t="shared" ref="X1090:X1153" si="120">IF($W1090&gt;0, "Y", "N")</f>
        <v>N</v>
      </c>
      <c r="Y1090" t="str">
        <f t="shared" si="115"/>
        <v>N</v>
      </c>
      <c r="Z1090" t="str">
        <f t="shared" si="116"/>
        <v>Y</v>
      </c>
      <c r="AA1090" t="str">
        <f t="shared" si="117"/>
        <v>Y</v>
      </c>
      <c r="AB1090" t="s">
        <v>93</v>
      </c>
      <c r="AC1090" t="s">
        <v>94</v>
      </c>
      <c r="AD1090" t="s">
        <v>95</v>
      </c>
      <c r="AE1090" t="s">
        <v>95</v>
      </c>
      <c r="AF1090" t="s">
        <v>137</v>
      </c>
      <c r="AG1090">
        <v>50</v>
      </c>
      <c r="AH1090" t="s">
        <v>97</v>
      </c>
      <c r="AI1090" t="s">
        <v>98</v>
      </c>
      <c r="AJ1090" t="s">
        <v>99</v>
      </c>
      <c r="AK1090" t="s">
        <v>97</v>
      </c>
      <c r="AL1090" t="s">
        <v>98</v>
      </c>
      <c r="AM1090" t="s">
        <v>100</v>
      </c>
      <c r="AN1090" t="s">
        <v>102</v>
      </c>
      <c r="AO1090">
        <v>0</v>
      </c>
      <c r="AP1090" t="s">
        <v>102</v>
      </c>
      <c r="AQ1090">
        <v>0</v>
      </c>
      <c r="AR1090">
        <v>970</v>
      </c>
      <c r="AS1090">
        <v>970</v>
      </c>
      <c r="AT1090" t="s">
        <v>103</v>
      </c>
      <c r="AU1090" t="s">
        <v>104</v>
      </c>
      <c r="AV1090" t="s">
        <v>105</v>
      </c>
      <c r="AW1090" t="s">
        <v>106</v>
      </c>
      <c r="AX1090">
        <v>970</v>
      </c>
      <c r="AY1090">
        <v>739</v>
      </c>
      <c r="AZ1090">
        <v>0</v>
      </c>
      <c r="BA1090">
        <v>1709</v>
      </c>
      <c r="BB1090">
        <v>0</v>
      </c>
      <c r="BC1090">
        <v>0</v>
      </c>
      <c r="BD1090">
        <v>2</v>
      </c>
      <c r="BE1090">
        <v>0</v>
      </c>
      <c r="BF1090">
        <v>3</v>
      </c>
      <c r="BG1090">
        <v>1</v>
      </c>
      <c r="BH1090" t="s">
        <v>97</v>
      </c>
      <c r="BI1090">
        <v>7</v>
      </c>
      <c r="BJ1090" t="s">
        <v>221</v>
      </c>
      <c r="BK1090">
        <v>0</v>
      </c>
      <c r="BL1090" t="s">
        <v>83</v>
      </c>
      <c r="BM1090" t="s">
        <v>127</v>
      </c>
      <c r="BN1090">
        <v>2004</v>
      </c>
      <c r="BO1090" t="s">
        <v>102</v>
      </c>
      <c r="BP1090">
        <v>2</v>
      </c>
      <c r="BQ1090">
        <v>380</v>
      </c>
      <c r="BR1090" t="s">
        <v>98</v>
      </c>
      <c r="BS1090" t="s">
        <v>98</v>
      </c>
      <c r="BT1090" t="s">
        <v>105</v>
      </c>
      <c r="BU1090">
        <v>0</v>
      </c>
      <c r="BV1090">
        <v>40</v>
      </c>
      <c r="BW1090">
        <v>0</v>
      </c>
      <c r="BX1090">
        <v>0</v>
      </c>
      <c r="BY1090">
        <v>0</v>
      </c>
      <c r="BZ1090">
        <v>0</v>
      </c>
      <c r="CA1090" t="s">
        <v>83</v>
      </c>
      <c r="CB1090" t="s">
        <v>83</v>
      </c>
      <c r="CC1090" t="s">
        <v>83</v>
      </c>
      <c r="CD1090">
        <v>0</v>
      </c>
      <c r="CE1090">
        <v>4</v>
      </c>
      <c r="CF1090">
        <v>2006</v>
      </c>
      <c r="CG1090" t="str">
        <f t="shared" si="118"/>
        <v>4/2006</v>
      </c>
      <c r="CH1090" t="s">
        <v>110</v>
      </c>
      <c r="CI1090" t="s">
        <v>111</v>
      </c>
      <c r="CJ1090" s="1">
        <v>137500</v>
      </c>
    </row>
    <row r="1091" spans="1:88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 t="str">
        <f t="shared" ref="U1091:U1154" si="121">IF($T1091&gt;=2010, "2010's", IF($T1091&gt;=2000, "2000's", IF($T1091&gt;=1990, "90's", IF($T1091&gt;=1980, "80's", IF($T1091&gt;=1970, "70's", IF($T1091&gt;=1960, "60's", IF($T1091&gt;=1950, "50's", IF($T1091&gt;=1940, "40's", IF($T1091&gt;=1930, "30's", IF($T1091&gt;=1920, "20's", IF($T1091&gt;1910, "10's", IF($T1091&gt;=1900, "1900's", IF($T1091&gt;=1890, "1890's", IF($T1091&gt;=1880, "1880's", "1870's"))))))))))))))</f>
        <v>2000's</v>
      </c>
      <c r="V1091">
        <v>2005</v>
      </c>
      <c r="W1091">
        <f t="shared" si="119"/>
        <v>0</v>
      </c>
      <c r="X1091" t="str">
        <f t="shared" si="120"/>
        <v>N</v>
      </c>
      <c r="Y1091" t="str">
        <f t="shared" ref="Y1091:Y1154" si="122">IF($V1091&gt;2004, "Y", "N")</f>
        <v>Y</v>
      </c>
      <c r="Z1091" t="str">
        <f t="shared" ref="Z1091:Z1154" si="123">IF($V1091&gt;1999, "Y", "N")</f>
        <v>Y</v>
      </c>
      <c r="AA1091" t="str">
        <f t="shared" ref="AA1091:AA1154" si="124">IF($V1091&gt;1994, "Y", "N")</f>
        <v>Y</v>
      </c>
      <c r="AB1091" t="s">
        <v>93</v>
      </c>
      <c r="AC1091" t="s">
        <v>94</v>
      </c>
      <c r="AD1091" t="s">
        <v>116</v>
      </c>
      <c r="AE1091" t="s">
        <v>116</v>
      </c>
      <c r="AF1091" t="s">
        <v>117</v>
      </c>
      <c r="AG1091">
        <v>0</v>
      </c>
      <c r="AH1091" t="s">
        <v>97</v>
      </c>
      <c r="AI1091" t="s">
        <v>98</v>
      </c>
      <c r="AJ1091" t="s">
        <v>99</v>
      </c>
      <c r="AK1091" t="s">
        <v>97</v>
      </c>
      <c r="AL1091" t="s">
        <v>98</v>
      </c>
      <c r="AM1091" t="s">
        <v>100</v>
      </c>
      <c r="AN1091" t="s">
        <v>101</v>
      </c>
      <c r="AO1091">
        <v>1039</v>
      </c>
      <c r="AP1091" t="s">
        <v>102</v>
      </c>
      <c r="AQ1091">
        <v>0</v>
      </c>
      <c r="AR1091">
        <v>208</v>
      </c>
      <c r="AS1091">
        <v>1247</v>
      </c>
      <c r="AT1091" t="s">
        <v>103</v>
      </c>
      <c r="AU1091" t="s">
        <v>104</v>
      </c>
      <c r="AV1091" t="s">
        <v>105</v>
      </c>
      <c r="AW1091" t="s">
        <v>106</v>
      </c>
      <c r="AX1091">
        <v>1247</v>
      </c>
      <c r="AY1091">
        <v>0</v>
      </c>
      <c r="AZ1091">
        <v>0</v>
      </c>
      <c r="BA1091">
        <v>1247</v>
      </c>
      <c r="BB1091">
        <v>1</v>
      </c>
      <c r="BC1091">
        <v>0</v>
      </c>
      <c r="BD1091">
        <v>1</v>
      </c>
      <c r="BE1091">
        <v>1</v>
      </c>
      <c r="BF1091">
        <v>1</v>
      </c>
      <c r="BG1091">
        <v>1</v>
      </c>
      <c r="BH1091" t="s">
        <v>97</v>
      </c>
      <c r="BI1091">
        <v>4</v>
      </c>
      <c r="BJ1091" t="s">
        <v>107</v>
      </c>
      <c r="BK1091">
        <v>1</v>
      </c>
      <c r="BL1091" t="s">
        <v>97</v>
      </c>
      <c r="BM1091" t="s">
        <v>108</v>
      </c>
      <c r="BN1091">
        <v>2005</v>
      </c>
      <c r="BO1091" t="s">
        <v>157</v>
      </c>
      <c r="BP1091">
        <v>2</v>
      </c>
      <c r="BQ1091">
        <v>550</v>
      </c>
      <c r="BR1091" t="s">
        <v>98</v>
      </c>
      <c r="BS1091" t="s">
        <v>98</v>
      </c>
      <c r="BT1091" t="s">
        <v>105</v>
      </c>
      <c r="BU1091">
        <v>0</v>
      </c>
      <c r="BV1091">
        <v>84</v>
      </c>
      <c r="BW1091">
        <v>0</v>
      </c>
      <c r="BX1091">
        <v>0</v>
      </c>
      <c r="BY1091">
        <v>0</v>
      </c>
      <c r="BZ1091">
        <v>0</v>
      </c>
      <c r="CA1091" t="s">
        <v>83</v>
      </c>
      <c r="CB1091" t="s">
        <v>83</v>
      </c>
      <c r="CC1091" t="s">
        <v>83</v>
      </c>
      <c r="CD1091">
        <v>0</v>
      </c>
      <c r="CE1091">
        <v>4</v>
      </c>
      <c r="CF1091">
        <v>2006</v>
      </c>
      <c r="CG1091" t="str">
        <f t="shared" ref="CG1091:CG1154" si="125">_xlfn.CONCAT(CE1091, "/",CF1091)</f>
        <v>4/2006</v>
      </c>
      <c r="CH1091" t="s">
        <v>110</v>
      </c>
      <c r="CI1091" t="s">
        <v>111</v>
      </c>
      <c r="CJ1091" s="1">
        <v>197000</v>
      </c>
    </row>
    <row r="1092" spans="1:88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 t="str">
        <f t="shared" si="121"/>
        <v>50's</v>
      </c>
      <c r="V1092">
        <v>1950</v>
      </c>
      <c r="W1092">
        <f t="shared" si="119"/>
        <v>0</v>
      </c>
      <c r="X1092" t="str">
        <f t="shared" si="120"/>
        <v>N</v>
      </c>
      <c r="Y1092" t="str">
        <f t="shared" si="122"/>
        <v>N</v>
      </c>
      <c r="Z1092" t="str">
        <f t="shared" si="123"/>
        <v>N</v>
      </c>
      <c r="AA1092" t="str">
        <f t="shared" si="124"/>
        <v>N</v>
      </c>
      <c r="AB1092" t="s">
        <v>93</v>
      </c>
      <c r="AC1092" t="s">
        <v>94</v>
      </c>
      <c r="AD1092" t="s">
        <v>96</v>
      </c>
      <c r="AE1092" t="s">
        <v>96</v>
      </c>
      <c r="AF1092" t="s">
        <v>117</v>
      </c>
      <c r="AG1092">
        <v>0</v>
      </c>
      <c r="AH1092" t="s">
        <v>98</v>
      </c>
      <c r="AI1092" t="s">
        <v>98</v>
      </c>
      <c r="AJ1092" t="s">
        <v>168</v>
      </c>
      <c r="AK1092" t="s">
        <v>83</v>
      </c>
      <c r="AL1092" t="s">
        <v>83</v>
      </c>
      <c r="AM1092" t="s">
        <v>83</v>
      </c>
      <c r="AN1092" t="s">
        <v>83</v>
      </c>
      <c r="AO1092">
        <v>0</v>
      </c>
      <c r="AP1092" t="s">
        <v>83</v>
      </c>
      <c r="AQ1092">
        <v>0</v>
      </c>
      <c r="AR1092">
        <v>0</v>
      </c>
      <c r="AS1092">
        <v>0</v>
      </c>
      <c r="AT1092" t="s">
        <v>240</v>
      </c>
      <c r="AU1092" t="s">
        <v>147</v>
      </c>
      <c r="AV1092" t="s">
        <v>177</v>
      </c>
      <c r="AW1092" t="s">
        <v>164</v>
      </c>
      <c r="AX1092">
        <v>1040</v>
      </c>
      <c r="AY1092">
        <v>0</v>
      </c>
      <c r="AZ1092">
        <v>0</v>
      </c>
      <c r="BA1092">
        <v>1040</v>
      </c>
      <c r="BB1092">
        <v>0</v>
      </c>
      <c r="BC1092">
        <v>0</v>
      </c>
      <c r="BD1092">
        <v>2</v>
      </c>
      <c r="BE1092">
        <v>0</v>
      </c>
      <c r="BF1092">
        <v>2</v>
      </c>
      <c r="BG1092">
        <v>2</v>
      </c>
      <c r="BH1092" t="s">
        <v>98</v>
      </c>
      <c r="BI1092">
        <v>6</v>
      </c>
      <c r="BJ1092" t="s">
        <v>107</v>
      </c>
      <c r="BK1092">
        <v>0</v>
      </c>
      <c r="BL1092" t="s">
        <v>83</v>
      </c>
      <c r="BM1092" t="s">
        <v>127</v>
      </c>
      <c r="BN1092">
        <v>1987</v>
      </c>
      <c r="BO1092" t="s">
        <v>102</v>
      </c>
      <c r="BP1092">
        <v>2</v>
      </c>
      <c r="BQ1092">
        <v>400</v>
      </c>
      <c r="BR1092" t="s">
        <v>98</v>
      </c>
      <c r="BS1092" t="s">
        <v>98</v>
      </c>
      <c r="BT1092" t="s">
        <v>105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 t="s">
        <v>83</v>
      </c>
      <c r="CB1092" t="s">
        <v>83</v>
      </c>
      <c r="CC1092" t="s">
        <v>83</v>
      </c>
      <c r="CD1092">
        <v>0</v>
      </c>
      <c r="CE1092">
        <v>6</v>
      </c>
      <c r="CF1092">
        <v>2009</v>
      </c>
      <c r="CG1092" t="str">
        <f t="shared" si="125"/>
        <v>6/2009</v>
      </c>
      <c r="CH1092" t="s">
        <v>110</v>
      </c>
      <c r="CI1092" t="s">
        <v>111</v>
      </c>
      <c r="CJ1092" s="1">
        <v>92900</v>
      </c>
    </row>
    <row r="1093" spans="1:88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 t="str">
        <f t="shared" si="121"/>
        <v>90's</v>
      </c>
      <c r="V1093">
        <v>2000</v>
      </c>
      <c r="W1093">
        <f t="shared" si="119"/>
        <v>1</v>
      </c>
      <c r="X1093" t="str">
        <f t="shared" si="120"/>
        <v>Y</v>
      </c>
      <c r="Y1093" t="str">
        <f t="shared" si="122"/>
        <v>N</v>
      </c>
      <c r="Z1093" t="str">
        <f t="shared" si="123"/>
        <v>Y</v>
      </c>
      <c r="AA1093" t="str">
        <f t="shared" si="124"/>
        <v>Y</v>
      </c>
      <c r="AB1093" t="s">
        <v>93</v>
      </c>
      <c r="AC1093" t="s">
        <v>94</v>
      </c>
      <c r="AD1093" t="s">
        <v>116</v>
      </c>
      <c r="AE1093" t="s">
        <v>116</v>
      </c>
      <c r="AF1093" t="s">
        <v>96</v>
      </c>
      <c r="AG1093">
        <v>212</v>
      </c>
      <c r="AH1093" t="s">
        <v>97</v>
      </c>
      <c r="AI1093" t="s">
        <v>98</v>
      </c>
      <c r="AJ1093" t="s">
        <v>99</v>
      </c>
      <c r="AK1093" t="s">
        <v>97</v>
      </c>
      <c r="AL1093" t="s">
        <v>98</v>
      </c>
      <c r="AM1093" t="s">
        <v>100</v>
      </c>
      <c r="AN1093" t="s">
        <v>141</v>
      </c>
      <c r="AO1093">
        <v>510</v>
      </c>
      <c r="AP1093" t="s">
        <v>102</v>
      </c>
      <c r="AQ1093">
        <v>0</v>
      </c>
      <c r="AR1093">
        <v>90</v>
      </c>
      <c r="AS1093">
        <v>600</v>
      </c>
      <c r="AT1093" t="s">
        <v>103</v>
      </c>
      <c r="AU1093" t="s">
        <v>104</v>
      </c>
      <c r="AV1093" t="s">
        <v>105</v>
      </c>
      <c r="AW1093" t="s">
        <v>106</v>
      </c>
      <c r="AX1093">
        <v>624</v>
      </c>
      <c r="AY1093">
        <v>628</v>
      </c>
      <c r="AZ1093">
        <v>0</v>
      </c>
      <c r="BA1093">
        <v>1252</v>
      </c>
      <c r="BB1093">
        <v>1</v>
      </c>
      <c r="BC1093">
        <v>0</v>
      </c>
      <c r="BD1093">
        <v>2</v>
      </c>
      <c r="BE1093">
        <v>1</v>
      </c>
      <c r="BF1093">
        <v>2</v>
      </c>
      <c r="BG1093">
        <v>1</v>
      </c>
      <c r="BH1093" t="s">
        <v>97</v>
      </c>
      <c r="BI1093">
        <v>4</v>
      </c>
      <c r="BJ1093" t="s">
        <v>107</v>
      </c>
      <c r="BK1093">
        <v>0</v>
      </c>
      <c r="BL1093" t="s">
        <v>83</v>
      </c>
      <c r="BM1093" t="s">
        <v>127</v>
      </c>
      <c r="BN1093">
        <v>1999</v>
      </c>
      <c r="BO1093" t="s">
        <v>102</v>
      </c>
      <c r="BP1093">
        <v>2</v>
      </c>
      <c r="BQ1093">
        <v>462</v>
      </c>
      <c r="BR1093" t="s">
        <v>98</v>
      </c>
      <c r="BS1093" t="s">
        <v>98</v>
      </c>
      <c r="BT1093" t="s">
        <v>105</v>
      </c>
      <c r="BU1093">
        <v>0</v>
      </c>
      <c r="BV1093">
        <v>48</v>
      </c>
      <c r="BW1093">
        <v>0</v>
      </c>
      <c r="BX1093">
        <v>0</v>
      </c>
      <c r="BY1093">
        <v>0</v>
      </c>
      <c r="BZ1093">
        <v>0</v>
      </c>
      <c r="CA1093" t="s">
        <v>83</v>
      </c>
      <c r="CB1093" t="s">
        <v>83</v>
      </c>
      <c r="CC1093" t="s">
        <v>83</v>
      </c>
      <c r="CD1093">
        <v>0</v>
      </c>
      <c r="CE1093">
        <v>3</v>
      </c>
      <c r="CF1093">
        <v>2008</v>
      </c>
      <c r="CG1093" t="str">
        <f t="shared" si="125"/>
        <v>3/2008</v>
      </c>
      <c r="CH1093" t="s">
        <v>110</v>
      </c>
      <c r="CI1093" t="s">
        <v>111</v>
      </c>
      <c r="CJ1093" s="1">
        <v>160000</v>
      </c>
    </row>
    <row r="1094" spans="1:88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 t="str">
        <f t="shared" si="121"/>
        <v>20's</v>
      </c>
      <c r="V1094">
        <v>1950</v>
      </c>
      <c r="W1094">
        <f t="shared" si="119"/>
        <v>25</v>
      </c>
      <c r="X1094" t="str">
        <f t="shared" si="120"/>
        <v>Y</v>
      </c>
      <c r="Y1094" t="str">
        <f t="shared" si="122"/>
        <v>N</v>
      </c>
      <c r="Z1094" t="str">
        <f t="shared" si="123"/>
        <v>N</v>
      </c>
      <c r="AA1094" t="str">
        <f t="shared" si="124"/>
        <v>N</v>
      </c>
      <c r="AB1094" t="s">
        <v>93</v>
      </c>
      <c r="AC1094" t="s">
        <v>94</v>
      </c>
      <c r="AD1094" t="s">
        <v>116</v>
      </c>
      <c r="AE1094" t="s">
        <v>116</v>
      </c>
      <c r="AF1094" t="s">
        <v>117</v>
      </c>
      <c r="AG1094">
        <v>0</v>
      </c>
      <c r="AH1094" t="s">
        <v>98</v>
      </c>
      <c r="AI1094" t="s">
        <v>98</v>
      </c>
      <c r="AJ1094" t="s">
        <v>99</v>
      </c>
      <c r="AK1094" t="s">
        <v>98</v>
      </c>
      <c r="AL1094" t="s">
        <v>98</v>
      </c>
      <c r="AM1094" t="s">
        <v>100</v>
      </c>
      <c r="AN1094" t="s">
        <v>153</v>
      </c>
      <c r="AO1094">
        <v>423</v>
      </c>
      <c r="AP1094" t="s">
        <v>102</v>
      </c>
      <c r="AQ1094">
        <v>0</v>
      </c>
      <c r="AR1094">
        <v>758</v>
      </c>
      <c r="AS1094">
        <v>1181</v>
      </c>
      <c r="AT1094" t="s">
        <v>103</v>
      </c>
      <c r="AU1094" t="s">
        <v>147</v>
      </c>
      <c r="AV1094" t="s">
        <v>105</v>
      </c>
      <c r="AW1094" t="s">
        <v>106</v>
      </c>
      <c r="AX1094">
        <v>1390</v>
      </c>
      <c r="AY1094">
        <v>304</v>
      </c>
      <c r="AZ1094">
        <v>0</v>
      </c>
      <c r="BA1094">
        <v>1694</v>
      </c>
      <c r="BB1094">
        <v>0</v>
      </c>
      <c r="BC1094">
        <v>0</v>
      </c>
      <c r="BD1094">
        <v>2</v>
      </c>
      <c r="BE1094">
        <v>0</v>
      </c>
      <c r="BF1094">
        <v>4</v>
      </c>
      <c r="BG1094">
        <v>1</v>
      </c>
      <c r="BH1094" t="s">
        <v>98</v>
      </c>
      <c r="BI1094">
        <v>7</v>
      </c>
      <c r="BJ1094" t="s">
        <v>107</v>
      </c>
      <c r="BK1094">
        <v>1</v>
      </c>
      <c r="BL1094" t="s">
        <v>97</v>
      </c>
      <c r="BM1094" t="s">
        <v>127</v>
      </c>
      <c r="BN1094">
        <v>1925</v>
      </c>
      <c r="BO1094" t="s">
        <v>102</v>
      </c>
      <c r="BP1094">
        <v>2</v>
      </c>
      <c r="BQ1094">
        <v>576</v>
      </c>
      <c r="BR1094" t="s">
        <v>98</v>
      </c>
      <c r="BS1094" t="s">
        <v>98</v>
      </c>
      <c r="BT1094" t="s">
        <v>105</v>
      </c>
      <c r="BU1094">
        <v>342</v>
      </c>
      <c r="BV1094">
        <v>0</v>
      </c>
      <c r="BW1094">
        <v>128</v>
      </c>
      <c r="BX1094">
        <v>0</v>
      </c>
      <c r="BY1094">
        <v>0</v>
      </c>
      <c r="BZ1094">
        <v>0</v>
      </c>
      <c r="CA1094" t="s">
        <v>83</v>
      </c>
      <c r="CB1094" t="s">
        <v>83</v>
      </c>
      <c r="CC1094" t="s">
        <v>83</v>
      </c>
      <c r="CD1094">
        <v>0</v>
      </c>
      <c r="CE1094">
        <v>6</v>
      </c>
      <c r="CF1094">
        <v>2008</v>
      </c>
      <c r="CG1094" t="str">
        <f t="shared" si="125"/>
        <v>6/2008</v>
      </c>
      <c r="CH1094" t="s">
        <v>110</v>
      </c>
      <c r="CI1094" t="s">
        <v>111</v>
      </c>
      <c r="CJ1094" s="1">
        <v>136500</v>
      </c>
    </row>
    <row r="1095" spans="1:88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 t="str">
        <f t="shared" si="121"/>
        <v>60's</v>
      </c>
      <c r="V1095">
        <v>1998</v>
      </c>
      <c r="W1095">
        <f t="shared" si="119"/>
        <v>33</v>
      </c>
      <c r="X1095" t="str">
        <f t="shared" si="120"/>
        <v>Y</v>
      </c>
      <c r="Y1095" t="str">
        <f t="shared" si="122"/>
        <v>N</v>
      </c>
      <c r="Z1095" t="str">
        <f t="shared" si="123"/>
        <v>N</v>
      </c>
      <c r="AA1095" t="str">
        <f t="shared" si="124"/>
        <v>Y</v>
      </c>
      <c r="AB1095" t="s">
        <v>152</v>
      </c>
      <c r="AC1095" t="s">
        <v>94</v>
      </c>
      <c r="AD1095" t="s">
        <v>116</v>
      </c>
      <c r="AE1095" t="s">
        <v>116</v>
      </c>
      <c r="AF1095" t="s">
        <v>96</v>
      </c>
      <c r="AG1095">
        <v>166</v>
      </c>
      <c r="AH1095" t="s">
        <v>98</v>
      </c>
      <c r="AI1095" t="s">
        <v>98</v>
      </c>
      <c r="AJ1095" t="s">
        <v>118</v>
      </c>
      <c r="AK1095" t="s">
        <v>98</v>
      </c>
      <c r="AL1095" t="s">
        <v>98</v>
      </c>
      <c r="AM1095" t="s">
        <v>121</v>
      </c>
      <c r="AN1095" t="s">
        <v>101</v>
      </c>
      <c r="AO1095">
        <v>661</v>
      </c>
      <c r="AP1095" t="s">
        <v>102</v>
      </c>
      <c r="AQ1095">
        <v>0</v>
      </c>
      <c r="AR1095">
        <v>203</v>
      </c>
      <c r="AS1095">
        <v>864</v>
      </c>
      <c r="AT1095" t="s">
        <v>103</v>
      </c>
      <c r="AU1095" t="s">
        <v>97</v>
      </c>
      <c r="AV1095" t="s">
        <v>105</v>
      </c>
      <c r="AW1095" t="s">
        <v>106</v>
      </c>
      <c r="AX1095">
        <v>1200</v>
      </c>
      <c r="AY1095">
        <v>0</v>
      </c>
      <c r="AZ1095">
        <v>0</v>
      </c>
      <c r="BA1095">
        <v>1200</v>
      </c>
      <c r="BB1095">
        <v>1</v>
      </c>
      <c r="BC1095">
        <v>0</v>
      </c>
      <c r="BD1095">
        <v>1</v>
      </c>
      <c r="BE1095">
        <v>1</v>
      </c>
      <c r="BF1095">
        <v>1</v>
      </c>
      <c r="BG1095">
        <v>1</v>
      </c>
      <c r="BH1095" t="s">
        <v>97</v>
      </c>
      <c r="BI1095">
        <v>6</v>
      </c>
      <c r="BJ1095" t="s">
        <v>107</v>
      </c>
      <c r="BK1095">
        <v>0</v>
      </c>
      <c r="BL1095" t="s">
        <v>83</v>
      </c>
      <c r="BM1095" t="s">
        <v>127</v>
      </c>
      <c r="BN1095">
        <v>1977</v>
      </c>
      <c r="BO1095" t="s">
        <v>102</v>
      </c>
      <c r="BP1095">
        <v>2</v>
      </c>
      <c r="BQ1095">
        <v>884</v>
      </c>
      <c r="BR1095" t="s">
        <v>98</v>
      </c>
      <c r="BS1095" t="s">
        <v>98</v>
      </c>
      <c r="BT1095" t="s">
        <v>105</v>
      </c>
      <c r="BU1095">
        <v>0</v>
      </c>
      <c r="BV1095">
        <v>64</v>
      </c>
      <c r="BW1095">
        <v>0</v>
      </c>
      <c r="BX1095">
        <v>0</v>
      </c>
      <c r="BY1095">
        <v>0</v>
      </c>
      <c r="BZ1095">
        <v>0</v>
      </c>
      <c r="CA1095" t="s">
        <v>83</v>
      </c>
      <c r="CB1095" t="s">
        <v>134</v>
      </c>
      <c r="CC1095" t="s">
        <v>83</v>
      </c>
      <c r="CD1095">
        <v>0</v>
      </c>
      <c r="CE1095">
        <v>10</v>
      </c>
      <c r="CF1095">
        <v>2006</v>
      </c>
      <c r="CG1095" t="str">
        <f t="shared" si="125"/>
        <v>10/2006</v>
      </c>
      <c r="CH1095" t="s">
        <v>110</v>
      </c>
      <c r="CI1095" t="s">
        <v>111</v>
      </c>
      <c r="CJ1095" s="1">
        <v>146000</v>
      </c>
    </row>
    <row r="1096" spans="1:88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 t="str">
        <f t="shared" si="121"/>
        <v>50's</v>
      </c>
      <c r="V1096">
        <v>2000</v>
      </c>
      <c r="W1096">
        <f t="shared" si="119"/>
        <v>44</v>
      </c>
      <c r="X1096" t="str">
        <f t="shared" si="120"/>
        <v>Y</v>
      </c>
      <c r="Y1096" t="str">
        <f t="shared" si="122"/>
        <v>N</v>
      </c>
      <c r="Z1096" t="str">
        <f t="shared" si="123"/>
        <v>Y</v>
      </c>
      <c r="AA1096" t="str">
        <f t="shared" si="124"/>
        <v>Y</v>
      </c>
      <c r="AB1096" t="s">
        <v>93</v>
      </c>
      <c r="AC1096" t="s">
        <v>94</v>
      </c>
      <c r="AD1096" t="s">
        <v>116</v>
      </c>
      <c r="AE1096" t="s">
        <v>116</v>
      </c>
      <c r="AF1096" t="s">
        <v>117</v>
      </c>
      <c r="AG1096">
        <v>0</v>
      </c>
      <c r="AH1096" t="s">
        <v>98</v>
      </c>
      <c r="AI1096" t="s">
        <v>98</v>
      </c>
      <c r="AJ1096" t="s">
        <v>118</v>
      </c>
      <c r="AK1096" t="s">
        <v>98</v>
      </c>
      <c r="AL1096" t="s">
        <v>98</v>
      </c>
      <c r="AM1096" t="s">
        <v>100</v>
      </c>
      <c r="AN1096" t="s">
        <v>141</v>
      </c>
      <c r="AO1096">
        <v>248</v>
      </c>
      <c r="AP1096" t="s">
        <v>153</v>
      </c>
      <c r="AQ1096">
        <v>240</v>
      </c>
      <c r="AR1096">
        <v>448</v>
      </c>
      <c r="AS1096">
        <v>936</v>
      </c>
      <c r="AT1096" t="s">
        <v>103</v>
      </c>
      <c r="AU1096" t="s">
        <v>104</v>
      </c>
      <c r="AV1096" t="s">
        <v>105</v>
      </c>
      <c r="AW1096" t="s">
        <v>106</v>
      </c>
      <c r="AX1096">
        <v>936</v>
      </c>
      <c r="AY1096">
        <v>0</v>
      </c>
      <c r="AZ1096">
        <v>0</v>
      </c>
      <c r="BA1096">
        <v>936</v>
      </c>
      <c r="BB1096">
        <v>1</v>
      </c>
      <c r="BC1096">
        <v>0</v>
      </c>
      <c r="BD1096">
        <v>1</v>
      </c>
      <c r="BE1096">
        <v>0</v>
      </c>
      <c r="BF1096">
        <v>2</v>
      </c>
      <c r="BG1096">
        <v>1</v>
      </c>
      <c r="BH1096" t="s">
        <v>98</v>
      </c>
      <c r="BI1096">
        <v>4</v>
      </c>
      <c r="BJ1096" t="s">
        <v>107</v>
      </c>
      <c r="BK1096">
        <v>0</v>
      </c>
      <c r="BL1096" t="s">
        <v>83</v>
      </c>
      <c r="BM1096" t="s">
        <v>108</v>
      </c>
      <c r="BN1096">
        <v>1956</v>
      </c>
      <c r="BO1096" t="s">
        <v>157</v>
      </c>
      <c r="BP1096">
        <v>1</v>
      </c>
      <c r="BQ1096">
        <v>308</v>
      </c>
      <c r="BR1096" t="s">
        <v>98</v>
      </c>
      <c r="BS1096" t="s">
        <v>98</v>
      </c>
      <c r="BT1096" t="s">
        <v>105</v>
      </c>
      <c r="BU1096">
        <v>0</v>
      </c>
      <c r="BV1096">
        <v>0</v>
      </c>
      <c r="BW1096">
        <v>80</v>
      </c>
      <c r="BX1096">
        <v>0</v>
      </c>
      <c r="BY1096">
        <v>160</v>
      </c>
      <c r="BZ1096">
        <v>0</v>
      </c>
      <c r="CA1096" t="s">
        <v>83</v>
      </c>
      <c r="CB1096" t="s">
        <v>83</v>
      </c>
      <c r="CC1096" t="s">
        <v>83</v>
      </c>
      <c r="CD1096">
        <v>0</v>
      </c>
      <c r="CE1096">
        <v>5</v>
      </c>
      <c r="CF1096">
        <v>2010</v>
      </c>
      <c r="CG1096" t="str">
        <f t="shared" si="125"/>
        <v>5/2010</v>
      </c>
      <c r="CH1096" t="s">
        <v>110</v>
      </c>
      <c r="CI1096" t="s">
        <v>111</v>
      </c>
      <c r="CJ1096" s="1">
        <v>129000</v>
      </c>
    </row>
    <row r="1097" spans="1:88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 t="str">
        <f t="shared" si="121"/>
        <v>2000's</v>
      </c>
      <c r="V1097">
        <v>2006</v>
      </c>
      <c r="W1097">
        <f t="shared" si="119"/>
        <v>0</v>
      </c>
      <c r="X1097" t="str">
        <f t="shared" si="120"/>
        <v>N</v>
      </c>
      <c r="Y1097" t="str">
        <f t="shared" si="122"/>
        <v>Y</v>
      </c>
      <c r="Z1097" t="str">
        <f t="shared" si="123"/>
        <v>Y</v>
      </c>
      <c r="AA1097" t="str">
        <f t="shared" si="124"/>
        <v>Y</v>
      </c>
      <c r="AB1097" t="s">
        <v>93</v>
      </c>
      <c r="AC1097" t="s">
        <v>94</v>
      </c>
      <c r="AD1097" t="s">
        <v>95</v>
      </c>
      <c r="AE1097" t="s">
        <v>95</v>
      </c>
      <c r="AF1097" t="s">
        <v>117</v>
      </c>
      <c r="AG1097">
        <v>0</v>
      </c>
      <c r="AH1097" t="s">
        <v>97</v>
      </c>
      <c r="AI1097" t="s">
        <v>98</v>
      </c>
      <c r="AJ1097" t="s">
        <v>99</v>
      </c>
      <c r="AK1097" t="s">
        <v>97</v>
      </c>
      <c r="AL1097" t="s">
        <v>98</v>
      </c>
      <c r="AM1097" t="s">
        <v>100</v>
      </c>
      <c r="AN1097" t="s">
        <v>101</v>
      </c>
      <c r="AO1097">
        <v>24</v>
      </c>
      <c r="AP1097" t="s">
        <v>102</v>
      </c>
      <c r="AQ1097">
        <v>0</v>
      </c>
      <c r="AR1097">
        <v>1290</v>
      </c>
      <c r="AS1097">
        <v>1314</v>
      </c>
      <c r="AT1097" t="s">
        <v>103</v>
      </c>
      <c r="AU1097" t="s">
        <v>97</v>
      </c>
      <c r="AV1097" t="s">
        <v>105</v>
      </c>
      <c r="AW1097" t="s">
        <v>106</v>
      </c>
      <c r="AX1097">
        <v>1314</v>
      </c>
      <c r="AY1097">
        <v>0</v>
      </c>
      <c r="AZ1097">
        <v>0</v>
      </c>
      <c r="BA1097">
        <v>1314</v>
      </c>
      <c r="BB1097">
        <v>0</v>
      </c>
      <c r="BC1097">
        <v>0</v>
      </c>
      <c r="BD1097">
        <v>2</v>
      </c>
      <c r="BE1097">
        <v>0</v>
      </c>
      <c r="BF1097">
        <v>3</v>
      </c>
      <c r="BG1097">
        <v>1</v>
      </c>
      <c r="BH1097" t="s">
        <v>97</v>
      </c>
      <c r="BI1097">
        <v>6</v>
      </c>
      <c r="BJ1097" t="s">
        <v>107</v>
      </c>
      <c r="BK1097">
        <v>1</v>
      </c>
      <c r="BL1097" t="s">
        <v>97</v>
      </c>
      <c r="BM1097" t="s">
        <v>108</v>
      </c>
      <c r="BN1097">
        <v>2006</v>
      </c>
      <c r="BO1097" t="s">
        <v>109</v>
      </c>
      <c r="BP1097">
        <v>2</v>
      </c>
      <c r="BQ1097">
        <v>440</v>
      </c>
      <c r="BR1097" t="s">
        <v>98</v>
      </c>
      <c r="BS1097" t="s">
        <v>98</v>
      </c>
      <c r="BT1097" t="s">
        <v>105</v>
      </c>
      <c r="BU1097">
        <v>0</v>
      </c>
      <c r="BV1097">
        <v>22</v>
      </c>
      <c r="BW1097">
        <v>0</v>
      </c>
      <c r="BX1097">
        <v>0</v>
      </c>
      <c r="BY1097">
        <v>0</v>
      </c>
      <c r="BZ1097">
        <v>0</v>
      </c>
      <c r="CA1097" t="s">
        <v>83</v>
      </c>
      <c r="CB1097" t="s">
        <v>83</v>
      </c>
      <c r="CC1097" t="s">
        <v>83</v>
      </c>
      <c r="CD1097">
        <v>0</v>
      </c>
      <c r="CE1097">
        <v>3</v>
      </c>
      <c r="CF1097">
        <v>2007</v>
      </c>
      <c r="CG1097" t="str">
        <f t="shared" si="125"/>
        <v>3/2007</v>
      </c>
      <c r="CH1097" t="s">
        <v>110</v>
      </c>
      <c r="CI1097" t="s">
        <v>111</v>
      </c>
      <c r="CJ1097" s="1">
        <v>176432</v>
      </c>
    </row>
    <row r="1098" spans="1:88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 t="str">
        <f t="shared" si="121"/>
        <v>10's</v>
      </c>
      <c r="V1098">
        <v>2006</v>
      </c>
      <c r="W1098">
        <f t="shared" si="119"/>
        <v>92</v>
      </c>
      <c r="X1098" t="str">
        <f t="shared" si="120"/>
        <v>Y</v>
      </c>
      <c r="Y1098" t="str">
        <f t="shared" si="122"/>
        <v>Y</v>
      </c>
      <c r="Z1098" t="str">
        <f t="shared" si="123"/>
        <v>Y</v>
      </c>
      <c r="AA1098" t="str">
        <f t="shared" si="124"/>
        <v>Y</v>
      </c>
      <c r="AB1098" t="s">
        <v>93</v>
      </c>
      <c r="AC1098" t="s">
        <v>94</v>
      </c>
      <c r="AD1098" t="s">
        <v>124</v>
      </c>
      <c r="AE1098" t="s">
        <v>124</v>
      </c>
      <c r="AF1098" t="s">
        <v>117</v>
      </c>
      <c r="AG1098">
        <v>0</v>
      </c>
      <c r="AH1098" t="s">
        <v>98</v>
      </c>
      <c r="AI1098" t="s">
        <v>98</v>
      </c>
      <c r="AJ1098" t="s">
        <v>99</v>
      </c>
      <c r="AK1098" t="s">
        <v>98</v>
      </c>
      <c r="AL1098" t="s">
        <v>98</v>
      </c>
      <c r="AM1098" t="s">
        <v>100</v>
      </c>
      <c r="AN1098" t="s">
        <v>102</v>
      </c>
      <c r="AO1098">
        <v>0</v>
      </c>
      <c r="AP1098" t="s">
        <v>102</v>
      </c>
      <c r="AQ1098">
        <v>0</v>
      </c>
      <c r="AR1098">
        <v>684</v>
      </c>
      <c r="AS1098">
        <v>684</v>
      </c>
      <c r="AT1098" t="s">
        <v>103</v>
      </c>
      <c r="AU1098" t="s">
        <v>98</v>
      </c>
      <c r="AV1098" t="s">
        <v>105</v>
      </c>
      <c r="AW1098" t="s">
        <v>106</v>
      </c>
      <c r="AX1098">
        <v>773</v>
      </c>
      <c r="AY1098">
        <v>582</v>
      </c>
      <c r="AZ1098">
        <v>0</v>
      </c>
      <c r="BA1098">
        <v>1355</v>
      </c>
      <c r="BB1098">
        <v>0</v>
      </c>
      <c r="BC1098">
        <v>0</v>
      </c>
      <c r="BD1098">
        <v>1</v>
      </c>
      <c r="BE1098">
        <v>1</v>
      </c>
      <c r="BF1098">
        <v>3</v>
      </c>
      <c r="BG1098">
        <v>1</v>
      </c>
      <c r="BH1098" t="s">
        <v>97</v>
      </c>
      <c r="BI1098">
        <v>7</v>
      </c>
      <c r="BJ1098" t="s">
        <v>107</v>
      </c>
      <c r="BK1098">
        <v>0</v>
      </c>
      <c r="BL1098" t="s">
        <v>83</v>
      </c>
      <c r="BM1098" t="s">
        <v>83</v>
      </c>
      <c r="BN1098" t="s">
        <v>83</v>
      </c>
      <c r="BO1098" t="s">
        <v>83</v>
      </c>
      <c r="BP1098">
        <v>0</v>
      </c>
      <c r="BQ1098">
        <v>0</v>
      </c>
      <c r="BR1098" t="s">
        <v>83</v>
      </c>
      <c r="BS1098" t="s">
        <v>83</v>
      </c>
      <c r="BT1098" t="s">
        <v>105</v>
      </c>
      <c r="BU1098">
        <v>136</v>
      </c>
      <c r="BV1098">
        <v>0</v>
      </c>
      <c r="BW1098">
        <v>115</v>
      </c>
      <c r="BX1098">
        <v>0</v>
      </c>
      <c r="BY1098">
        <v>0</v>
      </c>
      <c r="BZ1098">
        <v>0</v>
      </c>
      <c r="CA1098" t="s">
        <v>83</v>
      </c>
      <c r="CB1098" t="s">
        <v>83</v>
      </c>
      <c r="CC1098" t="s">
        <v>83</v>
      </c>
      <c r="CD1098">
        <v>0</v>
      </c>
      <c r="CE1098">
        <v>3</v>
      </c>
      <c r="CF1098">
        <v>2007</v>
      </c>
      <c r="CG1098" t="str">
        <f t="shared" si="125"/>
        <v>3/2007</v>
      </c>
      <c r="CH1098" t="s">
        <v>110</v>
      </c>
      <c r="CI1098" t="s">
        <v>111</v>
      </c>
      <c r="CJ1098" s="1">
        <v>127000</v>
      </c>
    </row>
    <row r="1099" spans="1:88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 t="str">
        <f t="shared" si="121"/>
        <v>80's</v>
      </c>
      <c r="V1099">
        <v>1986</v>
      </c>
      <c r="W1099">
        <f t="shared" si="119"/>
        <v>0</v>
      </c>
      <c r="X1099" t="str">
        <f t="shared" si="120"/>
        <v>N</v>
      </c>
      <c r="Y1099" t="str">
        <f t="shared" si="122"/>
        <v>N</v>
      </c>
      <c r="Z1099" t="str">
        <f t="shared" si="123"/>
        <v>N</v>
      </c>
      <c r="AA1099" t="str">
        <f t="shared" si="124"/>
        <v>N</v>
      </c>
      <c r="AB1099" t="s">
        <v>93</v>
      </c>
      <c r="AC1099" t="s">
        <v>94</v>
      </c>
      <c r="AD1099" t="s">
        <v>140</v>
      </c>
      <c r="AE1099" t="s">
        <v>140</v>
      </c>
      <c r="AF1099" t="s">
        <v>117</v>
      </c>
      <c r="AG1099">
        <v>0</v>
      </c>
      <c r="AH1099" t="s">
        <v>97</v>
      </c>
      <c r="AI1099" t="s">
        <v>98</v>
      </c>
      <c r="AJ1099" t="s">
        <v>118</v>
      </c>
      <c r="AK1099" t="s">
        <v>97</v>
      </c>
      <c r="AL1099" t="s">
        <v>98</v>
      </c>
      <c r="AM1099" t="s">
        <v>100</v>
      </c>
      <c r="AN1099" t="s">
        <v>102</v>
      </c>
      <c r="AO1099">
        <v>0</v>
      </c>
      <c r="AP1099" t="s">
        <v>102</v>
      </c>
      <c r="AQ1099">
        <v>0</v>
      </c>
      <c r="AR1099">
        <v>1074</v>
      </c>
      <c r="AS1099">
        <v>1074</v>
      </c>
      <c r="AT1099" t="s">
        <v>103</v>
      </c>
      <c r="AU1099" t="s">
        <v>104</v>
      </c>
      <c r="AV1099" t="s">
        <v>105</v>
      </c>
      <c r="AW1099" t="s">
        <v>106</v>
      </c>
      <c r="AX1099">
        <v>1088</v>
      </c>
      <c r="AY1099">
        <v>0</v>
      </c>
      <c r="AZ1099">
        <v>0</v>
      </c>
      <c r="BA1099">
        <v>1088</v>
      </c>
      <c r="BB1099">
        <v>0</v>
      </c>
      <c r="BC1099">
        <v>0</v>
      </c>
      <c r="BD1099">
        <v>1</v>
      </c>
      <c r="BE1099">
        <v>1</v>
      </c>
      <c r="BF1099">
        <v>2</v>
      </c>
      <c r="BG1099">
        <v>1</v>
      </c>
      <c r="BH1099" t="s">
        <v>97</v>
      </c>
      <c r="BI1099">
        <v>5</v>
      </c>
      <c r="BJ1099" t="s">
        <v>107</v>
      </c>
      <c r="BK1099">
        <v>0</v>
      </c>
      <c r="BL1099" t="s">
        <v>83</v>
      </c>
      <c r="BM1099" t="s">
        <v>108</v>
      </c>
      <c r="BN1099">
        <v>1987</v>
      </c>
      <c r="BO1099" t="s">
        <v>109</v>
      </c>
      <c r="BP1099">
        <v>2</v>
      </c>
      <c r="BQ1099">
        <v>461</v>
      </c>
      <c r="BR1099" t="s">
        <v>98</v>
      </c>
      <c r="BS1099" t="s">
        <v>98</v>
      </c>
      <c r="BT1099" t="s">
        <v>105</v>
      </c>
      <c r="BU1099">
        <v>0</v>
      </c>
      <c r="BV1099">
        <v>74</v>
      </c>
      <c r="BW1099">
        <v>137</v>
      </c>
      <c r="BX1099">
        <v>0</v>
      </c>
      <c r="BY1099">
        <v>0</v>
      </c>
      <c r="BZ1099">
        <v>0</v>
      </c>
      <c r="CA1099" t="s">
        <v>83</v>
      </c>
      <c r="CB1099" t="s">
        <v>83</v>
      </c>
      <c r="CC1099" t="s">
        <v>83</v>
      </c>
      <c r="CD1099">
        <v>0</v>
      </c>
      <c r="CE1099">
        <v>10</v>
      </c>
      <c r="CF1099">
        <v>2007</v>
      </c>
      <c r="CG1099" t="str">
        <f t="shared" si="125"/>
        <v>10/2007</v>
      </c>
      <c r="CH1099" t="s">
        <v>110</v>
      </c>
      <c r="CI1099" t="s">
        <v>111</v>
      </c>
      <c r="CJ1099" s="1">
        <v>170000</v>
      </c>
    </row>
    <row r="1100" spans="1:88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 t="str">
        <f t="shared" si="121"/>
        <v>30's</v>
      </c>
      <c r="V1100">
        <v>1950</v>
      </c>
      <c r="W1100">
        <f t="shared" si="119"/>
        <v>14</v>
      </c>
      <c r="X1100" t="str">
        <f t="shared" si="120"/>
        <v>Y</v>
      </c>
      <c r="Y1100" t="str">
        <f t="shared" si="122"/>
        <v>N</v>
      </c>
      <c r="Z1100" t="str">
        <f t="shared" si="123"/>
        <v>N</v>
      </c>
      <c r="AA1100" t="str">
        <f t="shared" si="124"/>
        <v>N</v>
      </c>
      <c r="AB1100" t="s">
        <v>93</v>
      </c>
      <c r="AC1100" t="s">
        <v>94</v>
      </c>
      <c r="AD1100" t="s">
        <v>116</v>
      </c>
      <c r="AE1100" t="s">
        <v>116</v>
      </c>
      <c r="AF1100" t="s">
        <v>117</v>
      </c>
      <c r="AG1100">
        <v>0</v>
      </c>
      <c r="AH1100" t="s">
        <v>98</v>
      </c>
      <c r="AI1100" t="s">
        <v>98</v>
      </c>
      <c r="AJ1100" t="s">
        <v>126</v>
      </c>
      <c r="AK1100" t="s">
        <v>98</v>
      </c>
      <c r="AL1100" t="s">
        <v>98</v>
      </c>
      <c r="AM1100" t="s">
        <v>100</v>
      </c>
      <c r="AN1100" t="s">
        <v>141</v>
      </c>
      <c r="AO1100">
        <v>672</v>
      </c>
      <c r="AP1100" t="s">
        <v>102</v>
      </c>
      <c r="AQ1100">
        <v>0</v>
      </c>
      <c r="AR1100">
        <v>0</v>
      </c>
      <c r="AS1100">
        <v>672</v>
      </c>
      <c r="AT1100" t="s">
        <v>103</v>
      </c>
      <c r="AU1100" t="s">
        <v>98</v>
      </c>
      <c r="AV1100" t="s">
        <v>105</v>
      </c>
      <c r="AW1100" t="s">
        <v>106</v>
      </c>
      <c r="AX1100">
        <v>757</v>
      </c>
      <c r="AY1100">
        <v>567</v>
      </c>
      <c r="AZ1100">
        <v>0</v>
      </c>
      <c r="BA1100">
        <v>1324</v>
      </c>
      <c r="BB1100">
        <v>0</v>
      </c>
      <c r="BC1100">
        <v>0</v>
      </c>
      <c r="BD1100">
        <v>1</v>
      </c>
      <c r="BE1100">
        <v>0</v>
      </c>
      <c r="BF1100">
        <v>3</v>
      </c>
      <c r="BG1100">
        <v>1</v>
      </c>
      <c r="BH1100" t="s">
        <v>98</v>
      </c>
      <c r="BI1100">
        <v>6</v>
      </c>
      <c r="BJ1100" t="s">
        <v>107</v>
      </c>
      <c r="BK1100">
        <v>0</v>
      </c>
      <c r="BL1100" t="s">
        <v>83</v>
      </c>
      <c r="BM1100" t="s">
        <v>127</v>
      </c>
      <c r="BN1100">
        <v>1936</v>
      </c>
      <c r="BO1100" t="s">
        <v>102</v>
      </c>
      <c r="BP1100">
        <v>1</v>
      </c>
      <c r="BQ1100">
        <v>240</v>
      </c>
      <c r="BR1100" t="s">
        <v>98</v>
      </c>
      <c r="BS1100" t="s">
        <v>98</v>
      </c>
      <c r="BT1100" t="s">
        <v>105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 t="s">
        <v>83</v>
      </c>
      <c r="CB1100" t="s">
        <v>83</v>
      </c>
      <c r="CC1100" t="s">
        <v>83</v>
      </c>
      <c r="CD1100">
        <v>0</v>
      </c>
      <c r="CE1100">
        <v>7</v>
      </c>
      <c r="CF1100">
        <v>2009</v>
      </c>
      <c r="CG1100" t="str">
        <f t="shared" si="125"/>
        <v>7/2009</v>
      </c>
      <c r="CH1100" t="s">
        <v>110</v>
      </c>
      <c r="CI1100" t="s">
        <v>111</v>
      </c>
      <c r="CJ1100" s="1">
        <v>128000</v>
      </c>
    </row>
    <row r="1101" spans="1:88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 t="str">
        <f t="shared" si="121"/>
        <v>70's</v>
      </c>
      <c r="V1101">
        <v>1978</v>
      </c>
      <c r="W1101">
        <f t="shared" si="119"/>
        <v>0</v>
      </c>
      <c r="X1101" t="str">
        <f t="shared" si="120"/>
        <v>N</v>
      </c>
      <c r="Y1101" t="str">
        <f t="shared" si="122"/>
        <v>N</v>
      </c>
      <c r="Z1101" t="str">
        <f t="shared" si="123"/>
        <v>N</v>
      </c>
      <c r="AA1101" t="str">
        <f t="shared" si="124"/>
        <v>N</v>
      </c>
      <c r="AB1101" t="s">
        <v>93</v>
      </c>
      <c r="AC1101" t="s">
        <v>94</v>
      </c>
      <c r="AD1101" t="s">
        <v>161</v>
      </c>
      <c r="AE1101" t="s">
        <v>161</v>
      </c>
      <c r="AF1101" t="s">
        <v>96</v>
      </c>
      <c r="AG1101">
        <v>206</v>
      </c>
      <c r="AH1101" t="s">
        <v>98</v>
      </c>
      <c r="AI1101" t="s">
        <v>98</v>
      </c>
      <c r="AJ1101" t="s">
        <v>118</v>
      </c>
      <c r="AK1101" t="s">
        <v>97</v>
      </c>
      <c r="AL1101" t="s">
        <v>98</v>
      </c>
      <c r="AM1101" t="s">
        <v>100</v>
      </c>
      <c r="AN1101" t="s">
        <v>119</v>
      </c>
      <c r="AO1101">
        <v>704</v>
      </c>
      <c r="AP1101" t="s">
        <v>102</v>
      </c>
      <c r="AQ1101">
        <v>0</v>
      </c>
      <c r="AR1101">
        <v>567</v>
      </c>
      <c r="AS1101">
        <v>1271</v>
      </c>
      <c r="AT1101" t="s">
        <v>103</v>
      </c>
      <c r="AU1101" t="s">
        <v>98</v>
      </c>
      <c r="AV1101" t="s">
        <v>105</v>
      </c>
      <c r="AW1101" t="s">
        <v>106</v>
      </c>
      <c r="AX1101">
        <v>1601</v>
      </c>
      <c r="AY1101">
        <v>0</v>
      </c>
      <c r="AZ1101">
        <v>0</v>
      </c>
      <c r="BA1101">
        <v>1601</v>
      </c>
      <c r="BB1101">
        <v>0</v>
      </c>
      <c r="BC1101">
        <v>0</v>
      </c>
      <c r="BD1101">
        <v>2</v>
      </c>
      <c r="BE1101">
        <v>0</v>
      </c>
      <c r="BF1101">
        <v>3</v>
      </c>
      <c r="BG1101">
        <v>1</v>
      </c>
      <c r="BH1101" t="s">
        <v>98</v>
      </c>
      <c r="BI1101">
        <v>7</v>
      </c>
      <c r="BJ1101" t="s">
        <v>107</v>
      </c>
      <c r="BK1101">
        <v>1</v>
      </c>
      <c r="BL1101" t="s">
        <v>98</v>
      </c>
      <c r="BM1101" t="s">
        <v>108</v>
      </c>
      <c r="BN1101">
        <v>1978</v>
      </c>
      <c r="BO1101" t="s">
        <v>109</v>
      </c>
      <c r="BP1101">
        <v>2</v>
      </c>
      <c r="BQ1101">
        <v>478</v>
      </c>
      <c r="BR1101" t="s">
        <v>98</v>
      </c>
      <c r="BS1101" t="s">
        <v>98</v>
      </c>
      <c r="BT1101" t="s">
        <v>105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 t="s">
        <v>83</v>
      </c>
      <c r="CB1101" t="s">
        <v>83</v>
      </c>
      <c r="CC1101" t="s">
        <v>83</v>
      </c>
      <c r="CD1101">
        <v>0</v>
      </c>
      <c r="CE1101">
        <v>4</v>
      </c>
      <c r="CF1101">
        <v>2009</v>
      </c>
      <c r="CG1101" t="str">
        <f t="shared" si="125"/>
        <v>4/2009</v>
      </c>
      <c r="CH1101" t="s">
        <v>173</v>
      </c>
      <c r="CI1101" t="s">
        <v>128</v>
      </c>
      <c r="CJ1101" s="1">
        <v>157000</v>
      </c>
    </row>
    <row r="1102" spans="1:88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 t="str">
        <f t="shared" si="121"/>
        <v>20's</v>
      </c>
      <c r="V1102">
        <v>1950</v>
      </c>
      <c r="W1102">
        <f t="shared" si="119"/>
        <v>30</v>
      </c>
      <c r="X1102" t="str">
        <f t="shared" si="120"/>
        <v>Y</v>
      </c>
      <c r="Y1102" t="str">
        <f t="shared" si="122"/>
        <v>N</v>
      </c>
      <c r="Z1102" t="str">
        <f t="shared" si="123"/>
        <v>N</v>
      </c>
      <c r="AA1102" t="str">
        <f t="shared" si="124"/>
        <v>N</v>
      </c>
      <c r="AB1102" t="s">
        <v>93</v>
      </c>
      <c r="AC1102" t="s">
        <v>94</v>
      </c>
      <c r="AD1102" t="s">
        <v>124</v>
      </c>
      <c r="AE1102" t="s">
        <v>124</v>
      </c>
      <c r="AF1102" t="s">
        <v>117</v>
      </c>
      <c r="AG1102">
        <v>0</v>
      </c>
      <c r="AH1102" t="s">
        <v>98</v>
      </c>
      <c r="AI1102" t="s">
        <v>98</v>
      </c>
      <c r="AJ1102" t="s">
        <v>118</v>
      </c>
      <c r="AK1102" t="s">
        <v>98</v>
      </c>
      <c r="AL1102" t="s">
        <v>147</v>
      </c>
      <c r="AM1102" t="s">
        <v>100</v>
      </c>
      <c r="AN1102" t="s">
        <v>153</v>
      </c>
      <c r="AO1102">
        <v>290</v>
      </c>
      <c r="AP1102" t="s">
        <v>102</v>
      </c>
      <c r="AQ1102">
        <v>0</v>
      </c>
      <c r="AR1102">
        <v>0</v>
      </c>
      <c r="AS1102">
        <v>290</v>
      </c>
      <c r="AT1102" t="s">
        <v>103</v>
      </c>
      <c r="AU1102" t="s">
        <v>98</v>
      </c>
      <c r="AV1102" t="s">
        <v>177</v>
      </c>
      <c r="AW1102" t="s">
        <v>145</v>
      </c>
      <c r="AX1102">
        <v>438</v>
      </c>
      <c r="AY1102">
        <v>0</v>
      </c>
      <c r="AZ1102">
        <v>0</v>
      </c>
      <c r="BA1102">
        <v>438</v>
      </c>
      <c r="BB1102">
        <v>0</v>
      </c>
      <c r="BC1102">
        <v>0</v>
      </c>
      <c r="BD1102">
        <v>1</v>
      </c>
      <c r="BE1102">
        <v>0</v>
      </c>
      <c r="BF1102">
        <v>1</v>
      </c>
      <c r="BG1102">
        <v>1</v>
      </c>
      <c r="BH1102" t="s">
        <v>147</v>
      </c>
      <c r="BI1102">
        <v>3</v>
      </c>
      <c r="BJ1102" t="s">
        <v>107</v>
      </c>
      <c r="BK1102">
        <v>0</v>
      </c>
      <c r="BL1102" t="s">
        <v>83</v>
      </c>
      <c r="BM1102" t="s">
        <v>127</v>
      </c>
      <c r="BN1102">
        <v>1930</v>
      </c>
      <c r="BO1102" t="s">
        <v>102</v>
      </c>
      <c r="BP1102">
        <v>1</v>
      </c>
      <c r="BQ1102">
        <v>246</v>
      </c>
      <c r="BR1102" t="s">
        <v>98</v>
      </c>
      <c r="BS1102" t="s">
        <v>98</v>
      </c>
      <c r="BT1102" t="s">
        <v>177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 t="s">
        <v>83</v>
      </c>
      <c r="CB1102" t="s">
        <v>83</v>
      </c>
      <c r="CC1102" t="s">
        <v>83</v>
      </c>
      <c r="CD1102">
        <v>0</v>
      </c>
      <c r="CE1102">
        <v>1</v>
      </c>
      <c r="CF1102">
        <v>2009</v>
      </c>
      <c r="CG1102" t="str">
        <f t="shared" si="125"/>
        <v>1/2009</v>
      </c>
      <c r="CH1102" t="s">
        <v>110</v>
      </c>
      <c r="CI1102" t="s">
        <v>111</v>
      </c>
      <c r="CJ1102" s="1">
        <v>60000</v>
      </c>
    </row>
    <row r="1103" spans="1:88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 t="str">
        <f t="shared" si="121"/>
        <v>70's</v>
      </c>
      <c r="V1103">
        <v>1971</v>
      </c>
      <c r="W1103">
        <f t="shared" si="119"/>
        <v>0</v>
      </c>
      <c r="X1103" t="str">
        <f t="shared" si="120"/>
        <v>N</v>
      </c>
      <c r="Y1103" t="str">
        <f t="shared" si="122"/>
        <v>N</v>
      </c>
      <c r="Z1103" t="str">
        <f t="shared" si="123"/>
        <v>N</v>
      </c>
      <c r="AA1103" t="str">
        <f t="shared" si="124"/>
        <v>N</v>
      </c>
      <c r="AB1103" t="s">
        <v>93</v>
      </c>
      <c r="AC1103" t="s">
        <v>94</v>
      </c>
      <c r="AD1103" t="s">
        <v>140</v>
      </c>
      <c r="AE1103" t="s">
        <v>116</v>
      </c>
      <c r="AF1103" t="s">
        <v>117</v>
      </c>
      <c r="AG1103">
        <v>0</v>
      </c>
      <c r="AH1103" t="s">
        <v>98</v>
      </c>
      <c r="AI1103" t="s">
        <v>98</v>
      </c>
      <c r="AJ1103" t="s">
        <v>118</v>
      </c>
      <c r="AK1103" t="s">
        <v>98</v>
      </c>
      <c r="AL1103" t="s">
        <v>98</v>
      </c>
      <c r="AM1103" t="s">
        <v>100</v>
      </c>
      <c r="AN1103" t="s">
        <v>141</v>
      </c>
      <c r="AO1103">
        <v>412</v>
      </c>
      <c r="AP1103" t="s">
        <v>172</v>
      </c>
      <c r="AQ1103">
        <v>287</v>
      </c>
      <c r="AR1103">
        <v>251</v>
      </c>
      <c r="AS1103">
        <v>950</v>
      </c>
      <c r="AT1103" t="s">
        <v>103</v>
      </c>
      <c r="AU1103" t="s">
        <v>98</v>
      </c>
      <c r="AV1103" t="s">
        <v>105</v>
      </c>
      <c r="AW1103" t="s">
        <v>106</v>
      </c>
      <c r="AX1103">
        <v>950</v>
      </c>
      <c r="AY1103">
        <v>0</v>
      </c>
      <c r="AZ1103">
        <v>0</v>
      </c>
      <c r="BA1103">
        <v>950</v>
      </c>
      <c r="BB1103">
        <v>0</v>
      </c>
      <c r="BC1103">
        <v>0</v>
      </c>
      <c r="BD1103">
        <v>1</v>
      </c>
      <c r="BE1103">
        <v>0</v>
      </c>
      <c r="BF1103">
        <v>3</v>
      </c>
      <c r="BG1103">
        <v>1</v>
      </c>
      <c r="BH1103" t="s">
        <v>98</v>
      </c>
      <c r="BI1103">
        <v>5</v>
      </c>
      <c r="BJ1103" t="s">
        <v>107</v>
      </c>
      <c r="BK1103">
        <v>0</v>
      </c>
      <c r="BL1103" t="s">
        <v>83</v>
      </c>
      <c r="BM1103" t="s">
        <v>127</v>
      </c>
      <c r="BN1103">
        <v>1981</v>
      </c>
      <c r="BO1103" t="s">
        <v>102</v>
      </c>
      <c r="BP1103">
        <v>1</v>
      </c>
      <c r="BQ1103">
        <v>280</v>
      </c>
      <c r="BR1103" t="s">
        <v>98</v>
      </c>
      <c r="BS1103" t="s">
        <v>98</v>
      </c>
      <c r="BT1103" t="s">
        <v>105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 t="s">
        <v>83</v>
      </c>
      <c r="CB1103" t="s">
        <v>83</v>
      </c>
      <c r="CC1103" t="s">
        <v>83</v>
      </c>
      <c r="CD1103">
        <v>0</v>
      </c>
      <c r="CE1103">
        <v>7</v>
      </c>
      <c r="CF1103">
        <v>2007</v>
      </c>
      <c r="CG1103" t="str">
        <f t="shared" si="125"/>
        <v>7/2007</v>
      </c>
      <c r="CH1103" t="s">
        <v>110</v>
      </c>
      <c r="CI1103" t="s">
        <v>111</v>
      </c>
      <c r="CJ1103" s="1">
        <v>119500</v>
      </c>
    </row>
    <row r="1104" spans="1:88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 t="str">
        <f t="shared" si="121"/>
        <v>60's</v>
      </c>
      <c r="V1104">
        <v>2002</v>
      </c>
      <c r="W1104">
        <f t="shared" si="119"/>
        <v>42</v>
      </c>
      <c r="X1104" t="str">
        <f t="shared" si="120"/>
        <v>Y</v>
      </c>
      <c r="Y1104" t="str">
        <f t="shared" si="122"/>
        <v>N</v>
      </c>
      <c r="Z1104" t="str">
        <f t="shared" si="123"/>
        <v>Y</v>
      </c>
      <c r="AA1104" t="str">
        <f t="shared" si="124"/>
        <v>Y</v>
      </c>
      <c r="AB1104" t="s">
        <v>93</v>
      </c>
      <c r="AC1104" t="s">
        <v>94</v>
      </c>
      <c r="AD1104" t="s">
        <v>124</v>
      </c>
      <c r="AE1104" t="s">
        <v>124</v>
      </c>
      <c r="AF1104" t="s">
        <v>96</v>
      </c>
      <c r="AG1104">
        <v>45</v>
      </c>
      <c r="AH1104" t="s">
        <v>98</v>
      </c>
      <c r="AI1104" t="s">
        <v>98</v>
      </c>
      <c r="AJ1104" t="s">
        <v>118</v>
      </c>
      <c r="AK1104" t="s">
        <v>98</v>
      </c>
      <c r="AL1104" t="s">
        <v>98</v>
      </c>
      <c r="AM1104" t="s">
        <v>100</v>
      </c>
      <c r="AN1104" t="s">
        <v>153</v>
      </c>
      <c r="AO1104">
        <v>588</v>
      </c>
      <c r="AP1104" t="s">
        <v>102</v>
      </c>
      <c r="AQ1104">
        <v>0</v>
      </c>
      <c r="AR1104">
        <v>422</v>
      </c>
      <c r="AS1104">
        <v>1010</v>
      </c>
      <c r="AT1104" t="s">
        <v>103</v>
      </c>
      <c r="AU1104" t="s">
        <v>104</v>
      </c>
      <c r="AV1104" t="s">
        <v>105</v>
      </c>
      <c r="AW1104" t="s">
        <v>106</v>
      </c>
      <c r="AX1104">
        <v>1134</v>
      </c>
      <c r="AY1104">
        <v>0</v>
      </c>
      <c r="AZ1104">
        <v>0</v>
      </c>
      <c r="BA1104">
        <v>1134</v>
      </c>
      <c r="BB1104">
        <v>0</v>
      </c>
      <c r="BC1104">
        <v>0</v>
      </c>
      <c r="BD1104">
        <v>1</v>
      </c>
      <c r="BE1104">
        <v>0</v>
      </c>
      <c r="BF1104">
        <v>2</v>
      </c>
      <c r="BG1104">
        <v>1</v>
      </c>
      <c r="BH1104" t="s">
        <v>98</v>
      </c>
      <c r="BI1104">
        <v>6</v>
      </c>
      <c r="BJ1104" t="s">
        <v>107</v>
      </c>
      <c r="BK1104">
        <v>0</v>
      </c>
      <c r="BL1104" t="s">
        <v>83</v>
      </c>
      <c r="BM1104" t="s">
        <v>108</v>
      </c>
      <c r="BN1104">
        <v>1960</v>
      </c>
      <c r="BO1104" t="s">
        <v>109</v>
      </c>
      <c r="BP1104">
        <v>1</v>
      </c>
      <c r="BQ1104">
        <v>254</v>
      </c>
      <c r="BR1104" t="s">
        <v>98</v>
      </c>
      <c r="BS1104" t="s">
        <v>98</v>
      </c>
      <c r="BT1104" t="s">
        <v>105</v>
      </c>
      <c r="BU1104">
        <v>0</v>
      </c>
      <c r="BV1104">
        <v>16</v>
      </c>
      <c r="BW1104">
        <v>0</v>
      </c>
      <c r="BX1104">
        <v>0</v>
      </c>
      <c r="BY1104">
        <v>0</v>
      </c>
      <c r="BZ1104">
        <v>0</v>
      </c>
      <c r="CA1104" t="s">
        <v>83</v>
      </c>
      <c r="CB1104" t="s">
        <v>218</v>
      </c>
      <c r="CC1104" t="s">
        <v>83</v>
      </c>
      <c r="CD1104">
        <v>0</v>
      </c>
      <c r="CE1104">
        <v>4</v>
      </c>
      <c r="CF1104">
        <v>2007</v>
      </c>
      <c r="CG1104" t="str">
        <f t="shared" si="125"/>
        <v>4/2007</v>
      </c>
      <c r="CH1104" t="s">
        <v>110</v>
      </c>
      <c r="CI1104" t="s">
        <v>219</v>
      </c>
      <c r="CJ1104" s="1">
        <v>135000</v>
      </c>
    </row>
    <row r="1105" spans="1:88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 t="str">
        <f t="shared" si="121"/>
        <v>50's</v>
      </c>
      <c r="V1105">
        <v>1959</v>
      </c>
      <c r="W1105">
        <f t="shared" si="119"/>
        <v>0</v>
      </c>
      <c r="X1105" t="str">
        <f t="shared" si="120"/>
        <v>N</v>
      </c>
      <c r="Y1105" t="str">
        <f t="shared" si="122"/>
        <v>N</v>
      </c>
      <c r="Z1105" t="str">
        <f t="shared" si="123"/>
        <v>N</v>
      </c>
      <c r="AA1105" t="str">
        <f t="shared" si="124"/>
        <v>N</v>
      </c>
      <c r="AB1105" t="s">
        <v>152</v>
      </c>
      <c r="AC1105" t="s">
        <v>94</v>
      </c>
      <c r="AD1105" t="s">
        <v>96</v>
      </c>
      <c r="AE1105" t="s">
        <v>96</v>
      </c>
      <c r="AF1105" t="s">
        <v>117</v>
      </c>
      <c r="AG1105">
        <v>0</v>
      </c>
      <c r="AH1105" t="s">
        <v>98</v>
      </c>
      <c r="AI1105" t="s">
        <v>98</v>
      </c>
      <c r="AJ1105" t="s">
        <v>118</v>
      </c>
      <c r="AK1105" t="s">
        <v>98</v>
      </c>
      <c r="AL1105" t="s">
        <v>98</v>
      </c>
      <c r="AM1105" t="s">
        <v>121</v>
      </c>
      <c r="AN1105" t="s">
        <v>119</v>
      </c>
      <c r="AO1105">
        <v>655</v>
      </c>
      <c r="AP1105" t="s">
        <v>102</v>
      </c>
      <c r="AQ1105">
        <v>0</v>
      </c>
      <c r="AR1105">
        <v>0</v>
      </c>
      <c r="AS1105">
        <v>655</v>
      </c>
      <c r="AT1105" t="s">
        <v>103</v>
      </c>
      <c r="AU1105" t="s">
        <v>104</v>
      </c>
      <c r="AV1105" t="s">
        <v>105</v>
      </c>
      <c r="AW1105" t="s">
        <v>106</v>
      </c>
      <c r="AX1105">
        <v>1194</v>
      </c>
      <c r="AY1105">
        <v>0</v>
      </c>
      <c r="AZ1105">
        <v>0</v>
      </c>
      <c r="BA1105">
        <v>1194</v>
      </c>
      <c r="BB1105">
        <v>0</v>
      </c>
      <c r="BC1105">
        <v>1</v>
      </c>
      <c r="BD1105">
        <v>1</v>
      </c>
      <c r="BE1105">
        <v>0</v>
      </c>
      <c r="BF1105">
        <v>3</v>
      </c>
      <c r="BG1105">
        <v>1</v>
      </c>
      <c r="BH1105" t="s">
        <v>98</v>
      </c>
      <c r="BI1105">
        <v>6</v>
      </c>
      <c r="BJ1105" t="s">
        <v>107</v>
      </c>
      <c r="BK1105">
        <v>1</v>
      </c>
      <c r="BL1105" t="s">
        <v>147</v>
      </c>
      <c r="BM1105" t="s">
        <v>156</v>
      </c>
      <c r="BN1105">
        <v>1954</v>
      </c>
      <c r="BO1105" t="s">
        <v>157</v>
      </c>
      <c r="BP1105">
        <v>2</v>
      </c>
      <c r="BQ1105">
        <v>539</v>
      </c>
      <c r="BR1105" t="s">
        <v>98</v>
      </c>
      <c r="BS1105" t="s">
        <v>98</v>
      </c>
      <c r="BT1105" t="s">
        <v>105</v>
      </c>
      <c r="BU1105">
        <v>0</v>
      </c>
      <c r="BV1105">
        <v>0</v>
      </c>
      <c r="BW1105">
        <v>192</v>
      </c>
      <c r="BX1105">
        <v>0</v>
      </c>
      <c r="BY1105">
        <v>0</v>
      </c>
      <c r="BZ1105">
        <v>0</v>
      </c>
      <c r="CA1105" t="s">
        <v>83</v>
      </c>
      <c r="CB1105" t="s">
        <v>83</v>
      </c>
      <c r="CC1105" t="s">
        <v>83</v>
      </c>
      <c r="CD1105">
        <v>0</v>
      </c>
      <c r="CE1105">
        <v>7</v>
      </c>
      <c r="CF1105">
        <v>2006</v>
      </c>
      <c r="CG1105" t="str">
        <f t="shared" si="125"/>
        <v>7/2006</v>
      </c>
      <c r="CH1105" t="s">
        <v>110</v>
      </c>
      <c r="CI1105" t="s">
        <v>111</v>
      </c>
      <c r="CJ1105" s="1">
        <v>159500</v>
      </c>
    </row>
    <row r="1106" spans="1:88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 t="str">
        <f t="shared" si="121"/>
        <v>70's</v>
      </c>
      <c r="V1106">
        <v>1970</v>
      </c>
      <c r="W1106">
        <f t="shared" si="119"/>
        <v>0</v>
      </c>
      <c r="X1106" t="str">
        <f t="shared" si="120"/>
        <v>N</v>
      </c>
      <c r="Y1106" t="str">
        <f t="shared" si="122"/>
        <v>N</v>
      </c>
      <c r="Z1106" t="str">
        <f t="shared" si="123"/>
        <v>N</v>
      </c>
      <c r="AA1106" t="str">
        <f t="shared" si="124"/>
        <v>N</v>
      </c>
      <c r="AB1106" t="s">
        <v>93</v>
      </c>
      <c r="AC1106" t="s">
        <v>94</v>
      </c>
      <c r="AD1106" t="s">
        <v>140</v>
      </c>
      <c r="AE1106" t="s">
        <v>140</v>
      </c>
      <c r="AF1106" t="s">
        <v>96</v>
      </c>
      <c r="AG1106">
        <v>304</v>
      </c>
      <c r="AH1106" t="s">
        <v>98</v>
      </c>
      <c r="AI1106" t="s">
        <v>98</v>
      </c>
      <c r="AJ1106" t="s">
        <v>118</v>
      </c>
      <c r="AK1106" t="s">
        <v>98</v>
      </c>
      <c r="AL1106" t="s">
        <v>98</v>
      </c>
      <c r="AM1106" t="s">
        <v>100</v>
      </c>
      <c r="AN1106" t="s">
        <v>102</v>
      </c>
      <c r="AO1106">
        <v>0</v>
      </c>
      <c r="AP1106" t="s">
        <v>102</v>
      </c>
      <c r="AQ1106">
        <v>0</v>
      </c>
      <c r="AR1106">
        <v>630</v>
      </c>
      <c r="AS1106">
        <v>630</v>
      </c>
      <c r="AT1106" t="s">
        <v>103</v>
      </c>
      <c r="AU1106" t="s">
        <v>98</v>
      </c>
      <c r="AV1106" t="s">
        <v>105</v>
      </c>
      <c r="AW1106" t="s">
        <v>106</v>
      </c>
      <c r="AX1106">
        <v>630</v>
      </c>
      <c r="AY1106">
        <v>672</v>
      </c>
      <c r="AZ1106">
        <v>0</v>
      </c>
      <c r="BA1106">
        <v>1302</v>
      </c>
      <c r="BB1106">
        <v>0</v>
      </c>
      <c r="BC1106">
        <v>0</v>
      </c>
      <c r="BD1106">
        <v>2</v>
      </c>
      <c r="BE1106">
        <v>1</v>
      </c>
      <c r="BF1106">
        <v>3</v>
      </c>
      <c r="BG1106">
        <v>1</v>
      </c>
      <c r="BH1106" t="s">
        <v>98</v>
      </c>
      <c r="BI1106">
        <v>6</v>
      </c>
      <c r="BJ1106" t="s">
        <v>107</v>
      </c>
      <c r="BK1106">
        <v>0</v>
      </c>
      <c r="BL1106" t="s">
        <v>83</v>
      </c>
      <c r="BM1106" t="s">
        <v>127</v>
      </c>
      <c r="BN1106">
        <v>1970</v>
      </c>
      <c r="BO1106" t="s">
        <v>102</v>
      </c>
      <c r="BP1106">
        <v>2</v>
      </c>
      <c r="BQ1106">
        <v>440</v>
      </c>
      <c r="BR1106" t="s">
        <v>98</v>
      </c>
      <c r="BS1106" t="s">
        <v>98</v>
      </c>
      <c r="BT1106" t="s">
        <v>105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 t="s">
        <v>83</v>
      </c>
      <c r="CB1106" t="s">
        <v>83</v>
      </c>
      <c r="CC1106" t="s">
        <v>83</v>
      </c>
      <c r="CD1106">
        <v>0</v>
      </c>
      <c r="CE1106">
        <v>4</v>
      </c>
      <c r="CF1106">
        <v>2007</v>
      </c>
      <c r="CG1106" t="str">
        <f t="shared" si="125"/>
        <v>4/2007</v>
      </c>
      <c r="CH1106" t="s">
        <v>110</v>
      </c>
      <c r="CI1106" t="s">
        <v>111</v>
      </c>
      <c r="CJ1106" s="1">
        <v>106000</v>
      </c>
    </row>
    <row r="1107" spans="1:88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 t="str">
        <f t="shared" si="121"/>
        <v>90's</v>
      </c>
      <c r="V1107">
        <v>1995</v>
      </c>
      <c r="W1107">
        <f t="shared" si="119"/>
        <v>1</v>
      </c>
      <c r="X1107" t="str">
        <f t="shared" si="120"/>
        <v>Y</v>
      </c>
      <c r="Y1107" t="str">
        <f t="shared" si="122"/>
        <v>N</v>
      </c>
      <c r="Z1107" t="str">
        <f t="shared" si="123"/>
        <v>N</v>
      </c>
      <c r="AA1107" t="str">
        <f t="shared" si="124"/>
        <v>Y</v>
      </c>
      <c r="AB1107" t="s">
        <v>93</v>
      </c>
      <c r="AC1107" t="s">
        <v>94</v>
      </c>
      <c r="AD1107" t="s">
        <v>140</v>
      </c>
      <c r="AE1107" t="s">
        <v>140</v>
      </c>
      <c r="AF1107" t="s">
        <v>96</v>
      </c>
      <c r="AG1107">
        <v>362</v>
      </c>
      <c r="AH1107" t="s">
        <v>97</v>
      </c>
      <c r="AI1107" t="s">
        <v>98</v>
      </c>
      <c r="AJ1107" t="s">
        <v>99</v>
      </c>
      <c r="AK1107" t="s">
        <v>104</v>
      </c>
      <c r="AL1107" t="s">
        <v>98</v>
      </c>
      <c r="AM1107" t="s">
        <v>130</v>
      </c>
      <c r="AN1107" t="s">
        <v>101</v>
      </c>
      <c r="AO1107">
        <v>1032</v>
      </c>
      <c r="AP1107" t="s">
        <v>102</v>
      </c>
      <c r="AQ1107">
        <v>0</v>
      </c>
      <c r="AR1107">
        <v>431</v>
      </c>
      <c r="AS1107">
        <v>1463</v>
      </c>
      <c r="AT1107" t="s">
        <v>103</v>
      </c>
      <c r="AU1107" t="s">
        <v>104</v>
      </c>
      <c r="AV1107" t="s">
        <v>105</v>
      </c>
      <c r="AW1107" t="s">
        <v>106</v>
      </c>
      <c r="AX1107">
        <v>1500</v>
      </c>
      <c r="AY1107">
        <v>1122</v>
      </c>
      <c r="AZ1107">
        <v>0</v>
      </c>
      <c r="BA1107">
        <v>2622</v>
      </c>
      <c r="BB1107">
        <v>1</v>
      </c>
      <c r="BC1107">
        <v>0</v>
      </c>
      <c r="BD1107">
        <v>2</v>
      </c>
      <c r="BE1107">
        <v>1</v>
      </c>
      <c r="BF1107">
        <v>3</v>
      </c>
      <c r="BG1107">
        <v>1</v>
      </c>
      <c r="BH1107" t="s">
        <v>97</v>
      </c>
      <c r="BI1107">
        <v>9</v>
      </c>
      <c r="BJ1107" t="s">
        <v>107</v>
      </c>
      <c r="BK1107">
        <v>2</v>
      </c>
      <c r="BL1107" t="s">
        <v>98</v>
      </c>
      <c r="BM1107" t="s">
        <v>108</v>
      </c>
      <c r="BN1107">
        <v>1994</v>
      </c>
      <c r="BO1107" t="s">
        <v>109</v>
      </c>
      <c r="BP1107">
        <v>2</v>
      </c>
      <c r="BQ1107">
        <v>712</v>
      </c>
      <c r="BR1107" t="s">
        <v>98</v>
      </c>
      <c r="BS1107" t="s">
        <v>98</v>
      </c>
      <c r="BT1107" t="s">
        <v>105</v>
      </c>
      <c r="BU1107">
        <v>186</v>
      </c>
      <c r="BV1107">
        <v>32</v>
      </c>
      <c r="BW1107">
        <v>0</v>
      </c>
      <c r="BX1107">
        <v>0</v>
      </c>
      <c r="BY1107">
        <v>0</v>
      </c>
      <c r="BZ1107">
        <v>0</v>
      </c>
      <c r="CA1107" t="s">
        <v>83</v>
      </c>
      <c r="CB1107" t="s">
        <v>83</v>
      </c>
      <c r="CC1107" t="s">
        <v>83</v>
      </c>
      <c r="CD1107">
        <v>0</v>
      </c>
      <c r="CE1107">
        <v>4</v>
      </c>
      <c r="CF1107">
        <v>2010</v>
      </c>
      <c r="CG1107" t="str">
        <f t="shared" si="125"/>
        <v>4/2010</v>
      </c>
      <c r="CH1107" t="s">
        <v>110</v>
      </c>
      <c r="CI1107" t="s">
        <v>111</v>
      </c>
      <c r="CJ1107" s="1">
        <v>325000</v>
      </c>
    </row>
    <row r="1108" spans="1:88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 t="str">
        <f t="shared" si="121"/>
        <v>90's</v>
      </c>
      <c r="V1108">
        <v>1991</v>
      </c>
      <c r="W1108">
        <f t="shared" si="119"/>
        <v>1</v>
      </c>
      <c r="X1108" t="str">
        <f t="shared" si="120"/>
        <v>Y</v>
      </c>
      <c r="Y1108" t="str">
        <f t="shared" si="122"/>
        <v>N</v>
      </c>
      <c r="Z1108" t="str">
        <f t="shared" si="123"/>
        <v>N</v>
      </c>
      <c r="AA1108" t="str">
        <f t="shared" si="124"/>
        <v>N</v>
      </c>
      <c r="AB1108" t="s">
        <v>152</v>
      </c>
      <c r="AC1108" t="s">
        <v>94</v>
      </c>
      <c r="AD1108" t="s">
        <v>140</v>
      </c>
      <c r="AE1108" t="s">
        <v>140</v>
      </c>
      <c r="AF1108" t="s">
        <v>117</v>
      </c>
      <c r="AG1108">
        <v>0</v>
      </c>
      <c r="AH1108" t="s">
        <v>97</v>
      </c>
      <c r="AI1108" t="s">
        <v>98</v>
      </c>
      <c r="AJ1108" t="s">
        <v>99</v>
      </c>
      <c r="AK1108" t="s">
        <v>97</v>
      </c>
      <c r="AL1108" t="s">
        <v>98</v>
      </c>
      <c r="AM1108" t="s">
        <v>121</v>
      </c>
      <c r="AN1108" t="s">
        <v>101</v>
      </c>
      <c r="AO1108">
        <v>738</v>
      </c>
      <c r="AP1108" t="s">
        <v>102</v>
      </c>
      <c r="AQ1108">
        <v>0</v>
      </c>
      <c r="AR1108">
        <v>172</v>
      </c>
      <c r="AS1108">
        <v>910</v>
      </c>
      <c r="AT1108" t="s">
        <v>103</v>
      </c>
      <c r="AU1108" t="s">
        <v>97</v>
      </c>
      <c r="AV1108" t="s">
        <v>105</v>
      </c>
      <c r="AW1108" t="s">
        <v>106</v>
      </c>
      <c r="AX1108">
        <v>1442</v>
      </c>
      <c r="AY1108">
        <v>0</v>
      </c>
      <c r="AZ1108">
        <v>0</v>
      </c>
      <c r="BA1108">
        <v>1442</v>
      </c>
      <c r="BB1108">
        <v>1</v>
      </c>
      <c r="BC1108">
        <v>0</v>
      </c>
      <c r="BD1108">
        <v>2</v>
      </c>
      <c r="BE1108">
        <v>0</v>
      </c>
      <c r="BF1108">
        <v>3</v>
      </c>
      <c r="BG1108">
        <v>1</v>
      </c>
      <c r="BH1108" t="s">
        <v>97</v>
      </c>
      <c r="BI1108">
        <v>6</v>
      </c>
      <c r="BJ1108" t="s">
        <v>107</v>
      </c>
      <c r="BK1108">
        <v>1</v>
      </c>
      <c r="BL1108" t="s">
        <v>98</v>
      </c>
      <c r="BM1108" t="s">
        <v>108</v>
      </c>
      <c r="BN1108">
        <v>1990</v>
      </c>
      <c r="BO1108" t="s">
        <v>157</v>
      </c>
      <c r="BP1108">
        <v>2</v>
      </c>
      <c r="BQ1108">
        <v>719</v>
      </c>
      <c r="BR1108" t="s">
        <v>98</v>
      </c>
      <c r="BS1108" t="s">
        <v>98</v>
      </c>
      <c r="BT1108" t="s">
        <v>105</v>
      </c>
      <c r="BU1108">
        <v>0</v>
      </c>
      <c r="BV1108">
        <v>244</v>
      </c>
      <c r="BW1108">
        <v>0</v>
      </c>
      <c r="BX1108">
        <v>0</v>
      </c>
      <c r="BY1108">
        <v>0</v>
      </c>
      <c r="BZ1108">
        <v>0</v>
      </c>
      <c r="CA1108" t="s">
        <v>83</v>
      </c>
      <c r="CB1108" t="s">
        <v>83</v>
      </c>
      <c r="CC1108" t="s">
        <v>83</v>
      </c>
      <c r="CD1108">
        <v>0</v>
      </c>
      <c r="CE1108">
        <v>5</v>
      </c>
      <c r="CF1108">
        <v>2007</v>
      </c>
      <c r="CG1108" t="str">
        <f t="shared" si="125"/>
        <v>5/2007</v>
      </c>
      <c r="CH1108" t="s">
        <v>110</v>
      </c>
      <c r="CI1108" t="s">
        <v>111</v>
      </c>
      <c r="CJ1108" s="1">
        <v>179900</v>
      </c>
    </row>
    <row r="1109" spans="1:88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 t="str">
        <f t="shared" si="121"/>
        <v>2000's</v>
      </c>
      <c r="V1109">
        <v>2006</v>
      </c>
      <c r="W1109">
        <f t="shared" si="119"/>
        <v>0</v>
      </c>
      <c r="X1109" t="str">
        <f t="shared" si="120"/>
        <v>N</v>
      </c>
      <c r="Y1109" t="str">
        <f t="shared" si="122"/>
        <v>Y</v>
      </c>
      <c r="Z1109" t="str">
        <f t="shared" si="123"/>
        <v>Y</v>
      </c>
      <c r="AA1109" t="str">
        <f t="shared" si="124"/>
        <v>Y</v>
      </c>
      <c r="AB1109" t="s">
        <v>93</v>
      </c>
      <c r="AC1109" t="s">
        <v>94</v>
      </c>
      <c r="AD1109" t="s">
        <v>95</v>
      </c>
      <c r="AE1109" t="s">
        <v>95</v>
      </c>
      <c r="AF1109" t="s">
        <v>117</v>
      </c>
      <c r="AG1109">
        <v>0</v>
      </c>
      <c r="AH1109" t="s">
        <v>97</v>
      </c>
      <c r="AI1109" t="s">
        <v>98</v>
      </c>
      <c r="AJ1109" t="s">
        <v>99</v>
      </c>
      <c r="AK1109" t="s">
        <v>104</v>
      </c>
      <c r="AL1109" t="s">
        <v>97</v>
      </c>
      <c r="AM1109" t="s">
        <v>100</v>
      </c>
      <c r="AN1109" t="s">
        <v>102</v>
      </c>
      <c r="AO1109">
        <v>0</v>
      </c>
      <c r="AP1109" t="s">
        <v>102</v>
      </c>
      <c r="AQ1109">
        <v>0</v>
      </c>
      <c r="AR1109">
        <v>868</v>
      </c>
      <c r="AS1109">
        <v>868</v>
      </c>
      <c r="AT1109" t="s">
        <v>103</v>
      </c>
      <c r="AU1109" t="s">
        <v>104</v>
      </c>
      <c r="AV1109" t="s">
        <v>105</v>
      </c>
      <c r="AW1109" t="s">
        <v>106</v>
      </c>
      <c r="AX1109">
        <v>887</v>
      </c>
      <c r="AY1109">
        <v>1134</v>
      </c>
      <c r="AZ1109">
        <v>0</v>
      </c>
      <c r="BA1109">
        <v>2021</v>
      </c>
      <c r="BB1109">
        <v>0</v>
      </c>
      <c r="BC1109">
        <v>0</v>
      </c>
      <c r="BD1109">
        <v>2</v>
      </c>
      <c r="BE1109">
        <v>1</v>
      </c>
      <c r="BF1109">
        <v>3</v>
      </c>
      <c r="BG1109">
        <v>1</v>
      </c>
      <c r="BH1109" t="s">
        <v>97</v>
      </c>
      <c r="BI1109">
        <v>9</v>
      </c>
      <c r="BJ1109" t="s">
        <v>107</v>
      </c>
      <c r="BK1109">
        <v>1</v>
      </c>
      <c r="BL1109" t="s">
        <v>97</v>
      </c>
      <c r="BM1109" t="s">
        <v>156</v>
      </c>
      <c r="BN1109">
        <v>2006</v>
      </c>
      <c r="BO1109" t="s">
        <v>109</v>
      </c>
      <c r="BP1109">
        <v>2</v>
      </c>
      <c r="BQ1109">
        <v>422</v>
      </c>
      <c r="BR1109" t="s">
        <v>98</v>
      </c>
      <c r="BS1109" t="s">
        <v>98</v>
      </c>
      <c r="BT1109" t="s">
        <v>105</v>
      </c>
      <c r="BU1109">
        <v>0</v>
      </c>
      <c r="BV1109">
        <v>100</v>
      </c>
      <c r="BW1109">
        <v>0</v>
      </c>
      <c r="BX1109">
        <v>0</v>
      </c>
      <c r="BY1109">
        <v>0</v>
      </c>
      <c r="BZ1109">
        <v>0</v>
      </c>
      <c r="CA1109" t="s">
        <v>83</v>
      </c>
      <c r="CB1109" t="s">
        <v>83</v>
      </c>
      <c r="CC1109" t="s">
        <v>83</v>
      </c>
      <c r="CD1109">
        <v>0</v>
      </c>
      <c r="CE1109">
        <v>9</v>
      </c>
      <c r="CF1109">
        <v>2006</v>
      </c>
      <c r="CG1109" t="str">
        <f t="shared" si="125"/>
        <v>9/2006</v>
      </c>
      <c r="CH1109" t="s">
        <v>158</v>
      </c>
      <c r="CI1109" t="s">
        <v>159</v>
      </c>
      <c r="CJ1109" s="1">
        <v>274725</v>
      </c>
    </row>
    <row r="1110" spans="1:88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 t="str">
        <f t="shared" si="121"/>
        <v>2000's</v>
      </c>
      <c r="V1110">
        <v>2000</v>
      </c>
      <c r="W1110">
        <f t="shared" si="119"/>
        <v>0</v>
      </c>
      <c r="X1110" t="str">
        <f t="shared" si="120"/>
        <v>N</v>
      </c>
      <c r="Y1110" t="str">
        <f t="shared" si="122"/>
        <v>N</v>
      </c>
      <c r="Z1110" t="str">
        <f t="shared" si="123"/>
        <v>Y</v>
      </c>
      <c r="AA1110" t="str">
        <f t="shared" si="124"/>
        <v>Y</v>
      </c>
      <c r="AB1110" t="s">
        <v>93</v>
      </c>
      <c r="AC1110" t="s">
        <v>94</v>
      </c>
      <c r="AD1110" t="s">
        <v>95</v>
      </c>
      <c r="AE1110" t="s">
        <v>95</v>
      </c>
      <c r="AF1110" t="s">
        <v>117</v>
      </c>
      <c r="AG1110">
        <v>0</v>
      </c>
      <c r="AH1110" t="s">
        <v>98</v>
      </c>
      <c r="AI1110" t="s">
        <v>98</v>
      </c>
      <c r="AJ1110" t="s">
        <v>99</v>
      </c>
      <c r="AK1110" t="s">
        <v>97</v>
      </c>
      <c r="AL1110" t="s">
        <v>98</v>
      </c>
      <c r="AM1110" t="s">
        <v>100</v>
      </c>
      <c r="AN1110" t="s">
        <v>102</v>
      </c>
      <c r="AO1110">
        <v>0</v>
      </c>
      <c r="AP1110" t="s">
        <v>102</v>
      </c>
      <c r="AQ1110">
        <v>0</v>
      </c>
      <c r="AR1110">
        <v>924</v>
      </c>
      <c r="AS1110">
        <v>924</v>
      </c>
      <c r="AT1110" t="s">
        <v>103</v>
      </c>
      <c r="AU1110" t="s">
        <v>104</v>
      </c>
      <c r="AV1110" t="s">
        <v>105</v>
      </c>
      <c r="AW1110" t="s">
        <v>106</v>
      </c>
      <c r="AX1110">
        <v>948</v>
      </c>
      <c r="AY1110">
        <v>742</v>
      </c>
      <c r="AZ1110">
        <v>0</v>
      </c>
      <c r="BA1110">
        <v>1690</v>
      </c>
      <c r="BB1110">
        <v>0</v>
      </c>
      <c r="BC1110">
        <v>0</v>
      </c>
      <c r="BD1110">
        <v>2</v>
      </c>
      <c r="BE1110">
        <v>1</v>
      </c>
      <c r="BF1110">
        <v>3</v>
      </c>
      <c r="BG1110">
        <v>1</v>
      </c>
      <c r="BH1110" t="s">
        <v>98</v>
      </c>
      <c r="BI1110">
        <v>7</v>
      </c>
      <c r="BJ1110" t="s">
        <v>107</v>
      </c>
      <c r="BK1110">
        <v>1</v>
      </c>
      <c r="BL1110" t="s">
        <v>98</v>
      </c>
      <c r="BM1110" t="s">
        <v>108</v>
      </c>
      <c r="BN1110">
        <v>2000</v>
      </c>
      <c r="BO1110" t="s">
        <v>109</v>
      </c>
      <c r="BP1110">
        <v>2</v>
      </c>
      <c r="BQ1110">
        <v>463</v>
      </c>
      <c r="BR1110" t="s">
        <v>98</v>
      </c>
      <c r="BS1110" t="s">
        <v>98</v>
      </c>
      <c r="BT1110" t="s">
        <v>105</v>
      </c>
      <c r="BU1110">
        <v>100</v>
      </c>
      <c r="BV1110">
        <v>48</v>
      </c>
      <c r="BW1110">
        <v>0</v>
      </c>
      <c r="BX1110">
        <v>0</v>
      </c>
      <c r="BY1110">
        <v>0</v>
      </c>
      <c r="BZ1110">
        <v>0</v>
      </c>
      <c r="CA1110" t="s">
        <v>83</v>
      </c>
      <c r="CB1110" t="s">
        <v>83</v>
      </c>
      <c r="CC1110" t="s">
        <v>83</v>
      </c>
      <c r="CD1110">
        <v>0</v>
      </c>
      <c r="CE1110">
        <v>11</v>
      </c>
      <c r="CF1110">
        <v>2007</v>
      </c>
      <c r="CG1110" t="str">
        <f t="shared" si="125"/>
        <v>11/2007</v>
      </c>
      <c r="CH1110" t="s">
        <v>110</v>
      </c>
      <c r="CI1110" t="s">
        <v>128</v>
      </c>
      <c r="CJ1110" s="1">
        <v>181000</v>
      </c>
    </row>
    <row r="1111" spans="1:88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 t="str">
        <f t="shared" si="121"/>
        <v>2000's</v>
      </c>
      <c r="V1111">
        <v>2005</v>
      </c>
      <c r="W1111">
        <f t="shared" si="119"/>
        <v>1</v>
      </c>
      <c r="X1111" t="str">
        <f t="shared" si="120"/>
        <v>Y</v>
      </c>
      <c r="Y1111" t="str">
        <f t="shared" si="122"/>
        <v>Y</v>
      </c>
      <c r="Z1111" t="str">
        <f t="shared" si="123"/>
        <v>Y</v>
      </c>
      <c r="AA1111" t="str">
        <f t="shared" si="124"/>
        <v>Y</v>
      </c>
      <c r="AB1111" t="s">
        <v>93</v>
      </c>
      <c r="AC1111" t="s">
        <v>94</v>
      </c>
      <c r="AD1111" t="s">
        <v>116</v>
      </c>
      <c r="AE1111" t="s">
        <v>116</v>
      </c>
      <c r="AF1111" t="s">
        <v>137</v>
      </c>
      <c r="AG1111">
        <v>42</v>
      </c>
      <c r="AH1111" t="s">
        <v>97</v>
      </c>
      <c r="AI1111" t="s">
        <v>98</v>
      </c>
      <c r="AJ1111" t="s">
        <v>99</v>
      </c>
      <c r="AK1111" t="s">
        <v>104</v>
      </c>
      <c r="AL1111" t="s">
        <v>98</v>
      </c>
      <c r="AM1111" t="s">
        <v>121</v>
      </c>
      <c r="AN1111" t="s">
        <v>101</v>
      </c>
      <c r="AO1111">
        <v>1039</v>
      </c>
      <c r="AP1111" t="s">
        <v>102</v>
      </c>
      <c r="AQ1111">
        <v>0</v>
      </c>
      <c r="AR1111">
        <v>797</v>
      </c>
      <c r="AS1111">
        <v>1836</v>
      </c>
      <c r="AT1111" t="s">
        <v>103</v>
      </c>
      <c r="AU1111" t="s">
        <v>104</v>
      </c>
      <c r="AV1111" t="s">
        <v>105</v>
      </c>
      <c r="AW1111" t="s">
        <v>106</v>
      </c>
      <c r="AX1111">
        <v>1836</v>
      </c>
      <c r="AY1111">
        <v>0</v>
      </c>
      <c r="AZ1111">
        <v>0</v>
      </c>
      <c r="BA1111">
        <v>1836</v>
      </c>
      <c r="BB1111">
        <v>1</v>
      </c>
      <c r="BC1111">
        <v>0</v>
      </c>
      <c r="BD1111">
        <v>2</v>
      </c>
      <c r="BE1111">
        <v>0</v>
      </c>
      <c r="BF1111">
        <v>3</v>
      </c>
      <c r="BG1111">
        <v>1</v>
      </c>
      <c r="BH1111" t="s">
        <v>97</v>
      </c>
      <c r="BI1111">
        <v>7</v>
      </c>
      <c r="BJ1111" t="s">
        <v>107</v>
      </c>
      <c r="BK1111">
        <v>1</v>
      </c>
      <c r="BL1111" t="s">
        <v>97</v>
      </c>
      <c r="BM1111" t="s">
        <v>108</v>
      </c>
      <c r="BN1111">
        <v>2004</v>
      </c>
      <c r="BO1111" t="s">
        <v>157</v>
      </c>
      <c r="BP1111">
        <v>3</v>
      </c>
      <c r="BQ1111">
        <v>862</v>
      </c>
      <c r="BR1111" t="s">
        <v>98</v>
      </c>
      <c r="BS1111" t="s">
        <v>98</v>
      </c>
      <c r="BT1111" t="s">
        <v>105</v>
      </c>
      <c r="BU1111">
        <v>125</v>
      </c>
      <c r="BV1111">
        <v>185</v>
      </c>
      <c r="BW1111">
        <v>0</v>
      </c>
      <c r="BX1111">
        <v>0</v>
      </c>
      <c r="BY1111">
        <v>0</v>
      </c>
      <c r="BZ1111">
        <v>0</v>
      </c>
      <c r="CA1111" t="s">
        <v>83</v>
      </c>
      <c r="CB1111" t="s">
        <v>83</v>
      </c>
      <c r="CC1111" t="s">
        <v>83</v>
      </c>
      <c r="CD1111">
        <v>0</v>
      </c>
      <c r="CE1111">
        <v>3</v>
      </c>
      <c r="CF1111">
        <v>2009</v>
      </c>
      <c r="CG1111" t="str">
        <f t="shared" si="125"/>
        <v>3/2009</v>
      </c>
      <c r="CH1111" t="s">
        <v>110</v>
      </c>
      <c r="CI1111" t="s">
        <v>111</v>
      </c>
      <c r="CJ1111" s="1">
        <v>280000</v>
      </c>
    </row>
    <row r="1112" spans="1:88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 t="str">
        <f t="shared" si="121"/>
        <v>90's</v>
      </c>
      <c r="V1112">
        <v>1996</v>
      </c>
      <c r="W1112">
        <f t="shared" si="119"/>
        <v>1</v>
      </c>
      <c r="X1112" t="str">
        <f t="shared" si="120"/>
        <v>Y</v>
      </c>
      <c r="Y1112" t="str">
        <f t="shared" si="122"/>
        <v>N</v>
      </c>
      <c r="Z1112" t="str">
        <f t="shared" si="123"/>
        <v>N</v>
      </c>
      <c r="AA1112" t="str">
        <f t="shared" si="124"/>
        <v>Y</v>
      </c>
      <c r="AB1112" t="s">
        <v>93</v>
      </c>
      <c r="AC1112" t="s">
        <v>94</v>
      </c>
      <c r="AD1112" t="s">
        <v>140</v>
      </c>
      <c r="AE1112" t="s">
        <v>140</v>
      </c>
      <c r="AF1112" t="s">
        <v>117</v>
      </c>
      <c r="AG1112">
        <v>0</v>
      </c>
      <c r="AH1112" t="s">
        <v>98</v>
      </c>
      <c r="AI1112" t="s">
        <v>98</v>
      </c>
      <c r="AJ1112" t="s">
        <v>99</v>
      </c>
      <c r="AK1112" t="s">
        <v>97</v>
      </c>
      <c r="AL1112" t="s">
        <v>98</v>
      </c>
      <c r="AM1112" t="s">
        <v>100</v>
      </c>
      <c r="AN1112" t="s">
        <v>101</v>
      </c>
      <c r="AO1112">
        <v>219</v>
      </c>
      <c r="AP1112" t="s">
        <v>102</v>
      </c>
      <c r="AQ1112">
        <v>0</v>
      </c>
      <c r="AR1112">
        <v>554</v>
      </c>
      <c r="AS1112">
        <v>773</v>
      </c>
      <c r="AT1112" t="s">
        <v>103</v>
      </c>
      <c r="AU1112" t="s">
        <v>97</v>
      </c>
      <c r="AV1112" t="s">
        <v>105</v>
      </c>
      <c r="AW1112" t="s">
        <v>106</v>
      </c>
      <c r="AX1112">
        <v>773</v>
      </c>
      <c r="AY1112">
        <v>885</v>
      </c>
      <c r="AZ1112">
        <v>0</v>
      </c>
      <c r="BA1112">
        <v>1658</v>
      </c>
      <c r="BB1112">
        <v>1</v>
      </c>
      <c r="BC1112">
        <v>0</v>
      </c>
      <c r="BD1112">
        <v>2</v>
      </c>
      <c r="BE1112">
        <v>1</v>
      </c>
      <c r="BF1112">
        <v>3</v>
      </c>
      <c r="BG1112">
        <v>1</v>
      </c>
      <c r="BH1112" t="s">
        <v>98</v>
      </c>
      <c r="BI1112">
        <v>8</v>
      </c>
      <c r="BJ1112" t="s">
        <v>107</v>
      </c>
      <c r="BK1112">
        <v>1</v>
      </c>
      <c r="BL1112" t="s">
        <v>98</v>
      </c>
      <c r="BM1112" t="s">
        <v>108</v>
      </c>
      <c r="BN1112">
        <v>1995</v>
      </c>
      <c r="BO1112" t="s">
        <v>157</v>
      </c>
      <c r="BP1112">
        <v>2</v>
      </c>
      <c r="BQ1112">
        <v>431</v>
      </c>
      <c r="BR1112" t="s">
        <v>98</v>
      </c>
      <c r="BS1112" t="s">
        <v>98</v>
      </c>
      <c r="BT1112" t="s">
        <v>105</v>
      </c>
      <c r="BU1112">
        <v>224</v>
      </c>
      <c r="BV1112">
        <v>84</v>
      </c>
      <c r="BW1112">
        <v>0</v>
      </c>
      <c r="BX1112">
        <v>0</v>
      </c>
      <c r="BY1112">
        <v>0</v>
      </c>
      <c r="BZ1112">
        <v>0</v>
      </c>
      <c r="CA1112" t="s">
        <v>83</v>
      </c>
      <c r="CB1112" t="s">
        <v>83</v>
      </c>
      <c r="CC1112" t="s">
        <v>83</v>
      </c>
      <c r="CD1112">
        <v>0</v>
      </c>
      <c r="CE1112">
        <v>6</v>
      </c>
      <c r="CF1112">
        <v>2008</v>
      </c>
      <c r="CG1112" t="str">
        <f t="shared" si="125"/>
        <v>6/2008</v>
      </c>
      <c r="CH1112" t="s">
        <v>110</v>
      </c>
      <c r="CI1112" t="s">
        <v>111</v>
      </c>
      <c r="CJ1112" s="1">
        <v>188000</v>
      </c>
    </row>
    <row r="1113" spans="1:88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 t="str">
        <f t="shared" si="121"/>
        <v>70's</v>
      </c>
      <c r="V1113">
        <v>1976</v>
      </c>
      <c r="W1113">
        <f t="shared" si="119"/>
        <v>0</v>
      </c>
      <c r="X1113" t="str">
        <f t="shared" si="120"/>
        <v>N</v>
      </c>
      <c r="Y1113" t="str">
        <f t="shared" si="122"/>
        <v>N</v>
      </c>
      <c r="Z1113" t="str">
        <f t="shared" si="123"/>
        <v>N</v>
      </c>
      <c r="AA1113" t="str">
        <f t="shared" si="124"/>
        <v>N</v>
      </c>
      <c r="AB1113" t="s">
        <v>152</v>
      </c>
      <c r="AC1113" t="s">
        <v>94</v>
      </c>
      <c r="AD1113" t="s">
        <v>161</v>
      </c>
      <c r="AE1113" t="s">
        <v>161</v>
      </c>
      <c r="AF1113" t="s">
        <v>96</v>
      </c>
      <c r="AG1113">
        <v>660</v>
      </c>
      <c r="AH1113" t="s">
        <v>98</v>
      </c>
      <c r="AI1113" t="s">
        <v>98</v>
      </c>
      <c r="AJ1113" t="s">
        <v>118</v>
      </c>
      <c r="AK1113" t="s">
        <v>98</v>
      </c>
      <c r="AL1113" t="s">
        <v>98</v>
      </c>
      <c r="AM1113" t="s">
        <v>100</v>
      </c>
      <c r="AN1113" t="s">
        <v>119</v>
      </c>
      <c r="AO1113">
        <v>403</v>
      </c>
      <c r="AP1113" t="s">
        <v>102</v>
      </c>
      <c r="AQ1113">
        <v>0</v>
      </c>
      <c r="AR1113">
        <v>400</v>
      </c>
      <c r="AS1113">
        <v>803</v>
      </c>
      <c r="AT1113" t="s">
        <v>103</v>
      </c>
      <c r="AU1113" t="s">
        <v>98</v>
      </c>
      <c r="AV1113" t="s">
        <v>105</v>
      </c>
      <c r="AW1113" t="s">
        <v>106</v>
      </c>
      <c r="AX1113">
        <v>1098</v>
      </c>
      <c r="AY1113">
        <v>866</v>
      </c>
      <c r="AZ1113">
        <v>0</v>
      </c>
      <c r="BA1113">
        <v>1964</v>
      </c>
      <c r="BB1113">
        <v>0</v>
      </c>
      <c r="BC1113">
        <v>0</v>
      </c>
      <c r="BD1113">
        <v>2</v>
      </c>
      <c r="BE1113">
        <v>1</v>
      </c>
      <c r="BF1113">
        <v>4</v>
      </c>
      <c r="BG1113">
        <v>1</v>
      </c>
      <c r="BH1113" t="s">
        <v>98</v>
      </c>
      <c r="BI1113">
        <v>8</v>
      </c>
      <c r="BJ1113" t="s">
        <v>107</v>
      </c>
      <c r="BK1113">
        <v>1</v>
      </c>
      <c r="BL1113" t="s">
        <v>97</v>
      </c>
      <c r="BM1113" t="s">
        <v>108</v>
      </c>
      <c r="BN1113">
        <v>1976</v>
      </c>
      <c r="BO1113" t="s">
        <v>109</v>
      </c>
      <c r="BP1113">
        <v>2</v>
      </c>
      <c r="BQ1113">
        <v>483</v>
      </c>
      <c r="BR1113" t="s">
        <v>98</v>
      </c>
      <c r="BS1113" t="s">
        <v>98</v>
      </c>
      <c r="BT1113" t="s">
        <v>105</v>
      </c>
      <c r="BU1113">
        <v>0</v>
      </c>
      <c r="BV1113">
        <v>69</v>
      </c>
      <c r="BW1113">
        <v>0</v>
      </c>
      <c r="BX1113">
        <v>0</v>
      </c>
      <c r="BY1113">
        <v>0</v>
      </c>
      <c r="BZ1113">
        <v>0</v>
      </c>
      <c r="CA1113" t="s">
        <v>83</v>
      </c>
      <c r="CB1113" t="s">
        <v>83</v>
      </c>
      <c r="CC1113" t="s">
        <v>83</v>
      </c>
      <c r="CD1113">
        <v>0</v>
      </c>
      <c r="CE1113">
        <v>9</v>
      </c>
      <c r="CF1113">
        <v>2008</v>
      </c>
      <c r="CG1113" t="str">
        <f t="shared" si="125"/>
        <v>9/2008</v>
      </c>
      <c r="CH1113" t="s">
        <v>110</v>
      </c>
      <c r="CI1113" t="s">
        <v>111</v>
      </c>
      <c r="CJ1113" s="1">
        <v>205000</v>
      </c>
    </row>
    <row r="1114" spans="1:88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 t="str">
        <f t="shared" si="121"/>
        <v>50's</v>
      </c>
      <c r="V1114">
        <v>1957</v>
      </c>
      <c r="W1114">
        <f t="shared" si="119"/>
        <v>0</v>
      </c>
      <c r="X1114" t="str">
        <f t="shared" si="120"/>
        <v>N</v>
      </c>
      <c r="Y1114" t="str">
        <f t="shared" si="122"/>
        <v>N</v>
      </c>
      <c r="Z1114" t="str">
        <f t="shared" si="123"/>
        <v>N</v>
      </c>
      <c r="AA1114" t="str">
        <f t="shared" si="124"/>
        <v>N</v>
      </c>
      <c r="AB1114" t="s">
        <v>93</v>
      </c>
      <c r="AC1114" t="s">
        <v>94</v>
      </c>
      <c r="AD1114" t="s">
        <v>155</v>
      </c>
      <c r="AE1114" t="s">
        <v>125</v>
      </c>
      <c r="AF1114" t="s">
        <v>117</v>
      </c>
      <c r="AG1114">
        <v>0</v>
      </c>
      <c r="AH1114" t="s">
        <v>98</v>
      </c>
      <c r="AI1114" t="s">
        <v>98</v>
      </c>
      <c r="AJ1114" t="s">
        <v>118</v>
      </c>
      <c r="AK1114" t="s">
        <v>98</v>
      </c>
      <c r="AL1114" t="s">
        <v>98</v>
      </c>
      <c r="AM1114" t="s">
        <v>100</v>
      </c>
      <c r="AN1114" t="s">
        <v>101</v>
      </c>
      <c r="AO1114">
        <v>708</v>
      </c>
      <c r="AP1114" t="s">
        <v>102</v>
      </c>
      <c r="AQ1114">
        <v>0</v>
      </c>
      <c r="AR1114">
        <v>108</v>
      </c>
      <c r="AS1114">
        <v>816</v>
      </c>
      <c r="AT1114" t="s">
        <v>103</v>
      </c>
      <c r="AU1114" t="s">
        <v>98</v>
      </c>
      <c r="AV1114" t="s">
        <v>105</v>
      </c>
      <c r="AW1114" t="s">
        <v>164</v>
      </c>
      <c r="AX1114">
        <v>816</v>
      </c>
      <c r="AY1114">
        <v>0</v>
      </c>
      <c r="AZ1114">
        <v>0</v>
      </c>
      <c r="BA1114">
        <v>816</v>
      </c>
      <c r="BB1114">
        <v>1</v>
      </c>
      <c r="BC1114">
        <v>0</v>
      </c>
      <c r="BD1114">
        <v>1</v>
      </c>
      <c r="BE1114">
        <v>0</v>
      </c>
      <c r="BF1114">
        <v>2</v>
      </c>
      <c r="BG1114">
        <v>1</v>
      </c>
      <c r="BH1114" t="s">
        <v>98</v>
      </c>
      <c r="BI1114">
        <v>5</v>
      </c>
      <c r="BJ1114" t="s">
        <v>107</v>
      </c>
      <c r="BK1114">
        <v>0</v>
      </c>
      <c r="BL1114" t="s">
        <v>83</v>
      </c>
      <c r="BM1114" t="s">
        <v>127</v>
      </c>
      <c r="BN1114">
        <v>1957</v>
      </c>
      <c r="BO1114" t="s">
        <v>102</v>
      </c>
      <c r="BP1114">
        <v>1</v>
      </c>
      <c r="BQ1114">
        <v>308</v>
      </c>
      <c r="BR1114" t="s">
        <v>98</v>
      </c>
      <c r="BS1114" t="s">
        <v>98</v>
      </c>
      <c r="BT1114" t="s">
        <v>105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 t="s">
        <v>83</v>
      </c>
      <c r="CB1114" t="s">
        <v>83</v>
      </c>
      <c r="CC1114" t="s">
        <v>83</v>
      </c>
      <c r="CD1114">
        <v>0</v>
      </c>
      <c r="CE1114">
        <v>7</v>
      </c>
      <c r="CF1114">
        <v>2006</v>
      </c>
      <c r="CG1114" t="str">
        <f t="shared" si="125"/>
        <v>7/2006</v>
      </c>
      <c r="CH1114" t="s">
        <v>110</v>
      </c>
      <c r="CI1114" t="s">
        <v>111</v>
      </c>
      <c r="CJ1114" s="1">
        <v>129900</v>
      </c>
    </row>
    <row r="1115" spans="1:88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 t="str">
        <f t="shared" si="121"/>
        <v>50's</v>
      </c>
      <c r="V1115">
        <v>2006</v>
      </c>
      <c r="W1115">
        <f t="shared" si="119"/>
        <v>53</v>
      </c>
      <c r="X1115" t="str">
        <f t="shared" si="120"/>
        <v>Y</v>
      </c>
      <c r="Y1115" t="str">
        <f t="shared" si="122"/>
        <v>Y</v>
      </c>
      <c r="Z1115" t="str">
        <f t="shared" si="123"/>
        <v>Y</v>
      </c>
      <c r="AA1115" t="str">
        <f t="shared" si="124"/>
        <v>Y</v>
      </c>
      <c r="AB1115" t="s">
        <v>93</v>
      </c>
      <c r="AC1115" t="s">
        <v>94</v>
      </c>
      <c r="AD1115" t="s">
        <v>124</v>
      </c>
      <c r="AE1115" t="s">
        <v>124</v>
      </c>
      <c r="AF1115" t="s">
        <v>117</v>
      </c>
      <c r="AG1115">
        <v>0</v>
      </c>
      <c r="AH1115" t="s">
        <v>98</v>
      </c>
      <c r="AI1115" t="s">
        <v>98</v>
      </c>
      <c r="AJ1115" t="s">
        <v>118</v>
      </c>
      <c r="AK1115" t="s">
        <v>98</v>
      </c>
      <c r="AL1115" t="s">
        <v>98</v>
      </c>
      <c r="AM1115" t="s">
        <v>100</v>
      </c>
      <c r="AN1115" t="s">
        <v>141</v>
      </c>
      <c r="AO1115">
        <v>643</v>
      </c>
      <c r="AP1115" t="s">
        <v>102</v>
      </c>
      <c r="AQ1115">
        <v>0</v>
      </c>
      <c r="AR1115">
        <v>365</v>
      </c>
      <c r="AS1115">
        <v>1008</v>
      </c>
      <c r="AT1115" t="s">
        <v>103</v>
      </c>
      <c r="AU1115" t="s">
        <v>97</v>
      </c>
      <c r="AV1115" t="s">
        <v>105</v>
      </c>
      <c r="AW1115" t="s">
        <v>106</v>
      </c>
      <c r="AX1115">
        <v>1008</v>
      </c>
      <c r="AY1115">
        <v>0</v>
      </c>
      <c r="AZ1115">
        <v>0</v>
      </c>
      <c r="BA1115">
        <v>1008</v>
      </c>
      <c r="BB1115">
        <v>1</v>
      </c>
      <c r="BC1115">
        <v>0</v>
      </c>
      <c r="BD1115">
        <v>1</v>
      </c>
      <c r="BE1115">
        <v>0</v>
      </c>
      <c r="BF1115">
        <v>2</v>
      </c>
      <c r="BG1115">
        <v>1</v>
      </c>
      <c r="BH1115" t="s">
        <v>97</v>
      </c>
      <c r="BI1115">
        <v>6</v>
      </c>
      <c r="BJ1115" t="s">
        <v>107</v>
      </c>
      <c r="BK1115">
        <v>0</v>
      </c>
      <c r="BL1115" t="s">
        <v>83</v>
      </c>
      <c r="BM1115" t="s">
        <v>108</v>
      </c>
      <c r="BN1115">
        <v>1953</v>
      </c>
      <c r="BO1115" t="s">
        <v>102</v>
      </c>
      <c r="BP1115">
        <v>1</v>
      </c>
      <c r="BQ1115">
        <v>240</v>
      </c>
      <c r="BR1115" t="s">
        <v>98</v>
      </c>
      <c r="BS1115" t="s">
        <v>98</v>
      </c>
      <c r="BT1115" t="s">
        <v>105</v>
      </c>
      <c r="BU1115">
        <v>0</v>
      </c>
      <c r="BV1115">
        <v>18</v>
      </c>
      <c r="BW1115">
        <v>0</v>
      </c>
      <c r="BX1115">
        <v>0</v>
      </c>
      <c r="BY1115">
        <v>0</v>
      </c>
      <c r="BZ1115">
        <v>0</v>
      </c>
      <c r="CA1115" t="s">
        <v>83</v>
      </c>
      <c r="CB1115" t="s">
        <v>83</v>
      </c>
      <c r="CC1115" t="s">
        <v>83</v>
      </c>
      <c r="CD1115">
        <v>0</v>
      </c>
      <c r="CE1115">
        <v>5</v>
      </c>
      <c r="CF1115">
        <v>2007</v>
      </c>
      <c r="CG1115" t="str">
        <f t="shared" si="125"/>
        <v>5/2007</v>
      </c>
      <c r="CH1115" t="s">
        <v>110</v>
      </c>
      <c r="CI1115" t="s">
        <v>111</v>
      </c>
      <c r="CJ1115" s="1">
        <v>134500</v>
      </c>
    </row>
    <row r="1116" spans="1:88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 t="str">
        <f t="shared" si="121"/>
        <v>50's</v>
      </c>
      <c r="V1116">
        <v>2000</v>
      </c>
      <c r="W1116">
        <f t="shared" si="119"/>
        <v>46</v>
      </c>
      <c r="X1116" t="str">
        <f t="shared" si="120"/>
        <v>Y</v>
      </c>
      <c r="Y1116" t="str">
        <f t="shared" si="122"/>
        <v>N</v>
      </c>
      <c r="Z1116" t="str">
        <f t="shared" si="123"/>
        <v>Y</v>
      </c>
      <c r="AA1116" t="str">
        <f t="shared" si="124"/>
        <v>Y</v>
      </c>
      <c r="AB1116" t="s">
        <v>93</v>
      </c>
      <c r="AC1116" t="s">
        <v>94</v>
      </c>
      <c r="AD1116" t="s">
        <v>116</v>
      </c>
      <c r="AE1116" t="s">
        <v>116</v>
      </c>
      <c r="AF1116" t="s">
        <v>117</v>
      </c>
      <c r="AG1116">
        <v>0</v>
      </c>
      <c r="AH1116" t="s">
        <v>98</v>
      </c>
      <c r="AI1116" t="s">
        <v>97</v>
      </c>
      <c r="AJ1116" t="s">
        <v>118</v>
      </c>
      <c r="AK1116" t="s">
        <v>98</v>
      </c>
      <c r="AL1116" t="s">
        <v>98</v>
      </c>
      <c r="AM1116" t="s">
        <v>100</v>
      </c>
      <c r="AN1116" t="s">
        <v>153</v>
      </c>
      <c r="AO1116">
        <v>415</v>
      </c>
      <c r="AP1116" t="s">
        <v>102</v>
      </c>
      <c r="AQ1116">
        <v>0</v>
      </c>
      <c r="AR1116">
        <v>418</v>
      </c>
      <c r="AS1116">
        <v>833</v>
      </c>
      <c r="AT1116" t="s">
        <v>103</v>
      </c>
      <c r="AU1116" t="s">
        <v>104</v>
      </c>
      <c r="AV1116" t="s">
        <v>105</v>
      </c>
      <c r="AW1116" t="s">
        <v>106</v>
      </c>
      <c r="AX1116">
        <v>833</v>
      </c>
      <c r="AY1116">
        <v>0</v>
      </c>
      <c r="AZ1116">
        <v>0</v>
      </c>
      <c r="BA1116">
        <v>833</v>
      </c>
      <c r="BB1116">
        <v>0</v>
      </c>
      <c r="BC1116">
        <v>0</v>
      </c>
      <c r="BD1116">
        <v>1</v>
      </c>
      <c r="BE1116">
        <v>0</v>
      </c>
      <c r="BF1116">
        <v>2</v>
      </c>
      <c r="BG1116">
        <v>1</v>
      </c>
      <c r="BH1116" t="s">
        <v>97</v>
      </c>
      <c r="BI1116">
        <v>4</v>
      </c>
      <c r="BJ1116" t="s">
        <v>107</v>
      </c>
      <c r="BK1116">
        <v>0</v>
      </c>
      <c r="BL1116" t="s">
        <v>83</v>
      </c>
      <c r="BM1116" t="s">
        <v>127</v>
      </c>
      <c r="BN1116">
        <v>1955</v>
      </c>
      <c r="BO1116" t="s">
        <v>102</v>
      </c>
      <c r="BP1116">
        <v>1</v>
      </c>
      <c r="BQ1116">
        <v>326</v>
      </c>
      <c r="BR1116" t="s">
        <v>98</v>
      </c>
      <c r="BS1116" t="s">
        <v>98</v>
      </c>
      <c r="BT1116" t="s">
        <v>105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 t="s">
        <v>83</v>
      </c>
      <c r="CB1116" t="s">
        <v>134</v>
      </c>
      <c r="CC1116" t="s">
        <v>83</v>
      </c>
      <c r="CD1116">
        <v>0</v>
      </c>
      <c r="CE1116">
        <v>8</v>
      </c>
      <c r="CF1116">
        <v>2006</v>
      </c>
      <c r="CG1116" t="str">
        <f t="shared" si="125"/>
        <v>8/2006</v>
      </c>
      <c r="CH1116" t="s">
        <v>110</v>
      </c>
      <c r="CI1116" t="s">
        <v>111</v>
      </c>
      <c r="CJ1116" s="1">
        <v>117000</v>
      </c>
    </row>
    <row r="1117" spans="1:88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 t="str">
        <f t="shared" si="121"/>
        <v>2000's</v>
      </c>
      <c r="V1117">
        <v>2007</v>
      </c>
      <c r="W1117">
        <f t="shared" si="119"/>
        <v>0</v>
      </c>
      <c r="X1117" t="str">
        <f t="shared" si="120"/>
        <v>N</v>
      </c>
      <c r="Y1117" t="str">
        <f t="shared" si="122"/>
        <v>Y</v>
      </c>
      <c r="Z1117" t="str">
        <f t="shared" si="123"/>
        <v>Y</v>
      </c>
      <c r="AA1117" t="str">
        <f t="shared" si="124"/>
        <v>Y</v>
      </c>
      <c r="AB1117" t="s">
        <v>152</v>
      </c>
      <c r="AC1117" t="s">
        <v>94</v>
      </c>
      <c r="AD1117" t="s">
        <v>95</v>
      </c>
      <c r="AE1117" t="s">
        <v>95</v>
      </c>
      <c r="AF1117" t="s">
        <v>137</v>
      </c>
      <c r="AG1117">
        <v>328</v>
      </c>
      <c r="AH1117" t="s">
        <v>97</v>
      </c>
      <c r="AI1117" t="s">
        <v>98</v>
      </c>
      <c r="AJ1117" t="s">
        <v>99</v>
      </c>
      <c r="AK1117" t="s">
        <v>104</v>
      </c>
      <c r="AL1117" t="s">
        <v>98</v>
      </c>
      <c r="AM1117" t="s">
        <v>100</v>
      </c>
      <c r="AN1117" t="s">
        <v>101</v>
      </c>
      <c r="AO1117">
        <v>1004</v>
      </c>
      <c r="AP1117" t="s">
        <v>102</v>
      </c>
      <c r="AQ1117">
        <v>0</v>
      </c>
      <c r="AR1117">
        <v>730</v>
      </c>
      <c r="AS1117">
        <v>1734</v>
      </c>
      <c r="AT1117" t="s">
        <v>103</v>
      </c>
      <c r="AU1117" t="s">
        <v>104</v>
      </c>
      <c r="AV1117" t="s">
        <v>105</v>
      </c>
      <c r="AW1117" t="s">
        <v>106</v>
      </c>
      <c r="AX1117">
        <v>1734</v>
      </c>
      <c r="AY1117">
        <v>0</v>
      </c>
      <c r="AZ1117">
        <v>0</v>
      </c>
      <c r="BA1117">
        <v>1734</v>
      </c>
      <c r="BB1117">
        <v>1</v>
      </c>
      <c r="BC1117">
        <v>0</v>
      </c>
      <c r="BD1117">
        <v>2</v>
      </c>
      <c r="BE1117">
        <v>0</v>
      </c>
      <c r="BF1117">
        <v>3</v>
      </c>
      <c r="BG1117">
        <v>1</v>
      </c>
      <c r="BH1117" t="s">
        <v>104</v>
      </c>
      <c r="BI1117">
        <v>7</v>
      </c>
      <c r="BJ1117" t="s">
        <v>107</v>
      </c>
      <c r="BK1117">
        <v>1</v>
      </c>
      <c r="BL1117" t="s">
        <v>97</v>
      </c>
      <c r="BM1117" t="s">
        <v>108</v>
      </c>
      <c r="BN1117">
        <v>2007</v>
      </c>
      <c r="BO1117" t="s">
        <v>109</v>
      </c>
      <c r="BP1117">
        <v>3</v>
      </c>
      <c r="BQ1117">
        <v>928</v>
      </c>
      <c r="BR1117" t="s">
        <v>98</v>
      </c>
      <c r="BS1117" t="s">
        <v>98</v>
      </c>
      <c r="BT1117" t="s">
        <v>105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 t="s">
        <v>83</v>
      </c>
      <c r="CB1117" t="s">
        <v>83</v>
      </c>
      <c r="CC1117" t="s">
        <v>83</v>
      </c>
      <c r="CD1117">
        <v>0</v>
      </c>
      <c r="CE1117">
        <v>11</v>
      </c>
      <c r="CF1117">
        <v>2007</v>
      </c>
      <c r="CG1117" t="str">
        <f t="shared" si="125"/>
        <v>11/2007</v>
      </c>
      <c r="CH1117" t="s">
        <v>158</v>
      </c>
      <c r="CI1117" t="s">
        <v>159</v>
      </c>
      <c r="CJ1117" s="1">
        <v>318000</v>
      </c>
    </row>
    <row r="1118" spans="1:88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 t="str">
        <f t="shared" si="121"/>
        <v>2000's</v>
      </c>
      <c r="V1118">
        <v>2002</v>
      </c>
      <c r="W1118">
        <f t="shared" si="119"/>
        <v>0</v>
      </c>
      <c r="X1118" t="str">
        <f t="shared" si="120"/>
        <v>N</v>
      </c>
      <c r="Y1118" t="str">
        <f t="shared" si="122"/>
        <v>N</v>
      </c>
      <c r="Z1118" t="str">
        <f t="shared" si="123"/>
        <v>Y</v>
      </c>
      <c r="AA1118" t="str">
        <f t="shared" si="124"/>
        <v>Y</v>
      </c>
      <c r="AB1118" t="s">
        <v>152</v>
      </c>
      <c r="AC1118" t="s">
        <v>94</v>
      </c>
      <c r="AD1118" t="s">
        <v>95</v>
      </c>
      <c r="AE1118" t="s">
        <v>95</v>
      </c>
      <c r="AF1118" t="s">
        <v>117</v>
      </c>
      <c r="AG1118">
        <v>0</v>
      </c>
      <c r="AH1118" t="s">
        <v>97</v>
      </c>
      <c r="AI1118" t="s">
        <v>98</v>
      </c>
      <c r="AJ1118" t="s">
        <v>99</v>
      </c>
      <c r="AK1118" t="s">
        <v>97</v>
      </c>
      <c r="AL1118" t="s">
        <v>98</v>
      </c>
      <c r="AM1118" t="s">
        <v>100</v>
      </c>
      <c r="AN1118" t="s">
        <v>101</v>
      </c>
      <c r="AO1118">
        <v>353</v>
      </c>
      <c r="AP1118" t="s">
        <v>102</v>
      </c>
      <c r="AQ1118">
        <v>0</v>
      </c>
      <c r="AR1118">
        <v>55</v>
      </c>
      <c r="AS1118">
        <v>408</v>
      </c>
      <c r="AT1118" t="s">
        <v>103</v>
      </c>
      <c r="AU1118" t="s">
        <v>104</v>
      </c>
      <c r="AV1118" t="s">
        <v>105</v>
      </c>
      <c r="AW1118" t="s">
        <v>106</v>
      </c>
      <c r="AX1118">
        <v>779</v>
      </c>
      <c r="AY1118">
        <v>640</v>
      </c>
      <c r="AZ1118">
        <v>0</v>
      </c>
      <c r="BA1118">
        <v>1419</v>
      </c>
      <c r="BB1118">
        <v>1</v>
      </c>
      <c r="BC1118">
        <v>0</v>
      </c>
      <c r="BD1118">
        <v>2</v>
      </c>
      <c r="BE1118">
        <v>1</v>
      </c>
      <c r="BF1118">
        <v>3</v>
      </c>
      <c r="BG1118">
        <v>1</v>
      </c>
      <c r="BH1118" t="s">
        <v>97</v>
      </c>
      <c r="BI1118">
        <v>7</v>
      </c>
      <c r="BJ1118" t="s">
        <v>107</v>
      </c>
      <c r="BK1118">
        <v>1</v>
      </c>
      <c r="BL1118" t="s">
        <v>98</v>
      </c>
      <c r="BM1118" t="s">
        <v>156</v>
      </c>
      <c r="BN1118">
        <v>2002</v>
      </c>
      <c r="BO1118" t="s">
        <v>157</v>
      </c>
      <c r="BP1118">
        <v>2</v>
      </c>
      <c r="BQ1118">
        <v>527</v>
      </c>
      <c r="BR1118" t="s">
        <v>98</v>
      </c>
      <c r="BS1118" t="s">
        <v>98</v>
      </c>
      <c r="BT1118" t="s">
        <v>105</v>
      </c>
      <c r="BU1118">
        <v>120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 t="s">
        <v>83</v>
      </c>
      <c r="CB1118" t="s">
        <v>83</v>
      </c>
      <c r="CC1118" t="s">
        <v>83</v>
      </c>
      <c r="CD1118">
        <v>0</v>
      </c>
      <c r="CE1118">
        <v>3</v>
      </c>
      <c r="CF1118">
        <v>2009</v>
      </c>
      <c r="CG1118" t="str">
        <f t="shared" si="125"/>
        <v>3/2009</v>
      </c>
      <c r="CH1118" t="s">
        <v>110</v>
      </c>
      <c r="CI1118" t="s">
        <v>111</v>
      </c>
      <c r="CJ1118" s="1">
        <v>184100</v>
      </c>
    </row>
    <row r="1119" spans="1:88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 t="str">
        <f t="shared" si="121"/>
        <v>60's</v>
      </c>
      <c r="V1119">
        <v>2003</v>
      </c>
      <c r="W1119">
        <f t="shared" si="119"/>
        <v>36</v>
      </c>
      <c r="X1119" t="str">
        <f t="shared" si="120"/>
        <v>Y</v>
      </c>
      <c r="Y1119" t="str">
        <f t="shared" si="122"/>
        <v>N</v>
      </c>
      <c r="Z1119" t="str">
        <f t="shared" si="123"/>
        <v>Y</v>
      </c>
      <c r="AA1119" t="str">
        <f t="shared" si="124"/>
        <v>Y</v>
      </c>
      <c r="AB1119" t="s">
        <v>93</v>
      </c>
      <c r="AC1119" t="s">
        <v>94</v>
      </c>
      <c r="AD1119" t="s">
        <v>95</v>
      </c>
      <c r="AE1119" t="s">
        <v>95</v>
      </c>
      <c r="AF1119" t="s">
        <v>117</v>
      </c>
      <c r="AG1119">
        <v>0</v>
      </c>
      <c r="AH1119" t="s">
        <v>98</v>
      </c>
      <c r="AI1119" t="s">
        <v>98</v>
      </c>
      <c r="AJ1119" t="s">
        <v>118</v>
      </c>
      <c r="AK1119" t="s">
        <v>98</v>
      </c>
      <c r="AL1119" t="s">
        <v>98</v>
      </c>
      <c r="AM1119" t="s">
        <v>100</v>
      </c>
      <c r="AN1119" t="s">
        <v>141</v>
      </c>
      <c r="AO1119">
        <v>702</v>
      </c>
      <c r="AP1119" t="s">
        <v>102</v>
      </c>
      <c r="AQ1119">
        <v>0</v>
      </c>
      <c r="AR1119">
        <v>192</v>
      </c>
      <c r="AS1119">
        <v>894</v>
      </c>
      <c r="AT1119" t="s">
        <v>103</v>
      </c>
      <c r="AU1119" t="s">
        <v>104</v>
      </c>
      <c r="AV1119" t="s">
        <v>105</v>
      </c>
      <c r="AW1119" t="s">
        <v>106</v>
      </c>
      <c r="AX1119">
        <v>894</v>
      </c>
      <c r="AY1119">
        <v>0</v>
      </c>
      <c r="AZ1119">
        <v>0</v>
      </c>
      <c r="BA1119">
        <v>894</v>
      </c>
      <c r="BB1119">
        <v>1</v>
      </c>
      <c r="BC1119">
        <v>0</v>
      </c>
      <c r="BD1119">
        <v>1</v>
      </c>
      <c r="BE1119">
        <v>0</v>
      </c>
      <c r="BF1119">
        <v>3</v>
      </c>
      <c r="BG1119">
        <v>1</v>
      </c>
      <c r="BH1119" t="s">
        <v>97</v>
      </c>
      <c r="BI1119">
        <v>5</v>
      </c>
      <c r="BJ1119" t="s">
        <v>107</v>
      </c>
      <c r="BK1119">
        <v>0</v>
      </c>
      <c r="BL1119" t="s">
        <v>83</v>
      </c>
      <c r="BM1119" t="s">
        <v>108</v>
      </c>
      <c r="BN1119">
        <v>1967</v>
      </c>
      <c r="BO1119" t="s">
        <v>109</v>
      </c>
      <c r="BP1119">
        <v>2</v>
      </c>
      <c r="BQ1119">
        <v>450</v>
      </c>
      <c r="BR1119" t="s">
        <v>98</v>
      </c>
      <c r="BS1119" t="s">
        <v>98</v>
      </c>
      <c r="BT1119" t="s">
        <v>105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 t="s">
        <v>83</v>
      </c>
      <c r="CB1119" t="s">
        <v>83</v>
      </c>
      <c r="CC1119" t="s">
        <v>83</v>
      </c>
      <c r="CD1119">
        <v>0</v>
      </c>
      <c r="CE1119">
        <v>5</v>
      </c>
      <c r="CF1119">
        <v>2008</v>
      </c>
      <c r="CG1119" t="str">
        <f t="shared" si="125"/>
        <v>5/2008</v>
      </c>
      <c r="CH1119" t="s">
        <v>110</v>
      </c>
      <c r="CI1119" t="s">
        <v>111</v>
      </c>
      <c r="CJ1119" s="1">
        <v>130000</v>
      </c>
    </row>
    <row r="1120" spans="1:88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 t="str">
        <f t="shared" si="121"/>
        <v>50's</v>
      </c>
      <c r="V1120">
        <v>1987</v>
      </c>
      <c r="W1120">
        <f t="shared" si="119"/>
        <v>29</v>
      </c>
      <c r="X1120" t="str">
        <f t="shared" si="120"/>
        <v>Y</v>
      </c>
      <c r="Y1120" t="str">
        <f t="shared" si="122"/>
        <v>N</v>
      </c>
      <c r="Z1120" t="str">
        <f t="shared" si="123"/>
        <v>N</v>
      </c>
      <c r="AA1120" t="str">
        <f t="shared" si="124"/>
        <v>N</v>
      </c>
      <c r="AB1120" t="s">
        <v>93</v>
      </c>
      <c r="AC1120" t="s">
        <v>94</v>
      </c>
      <c r="AD1120" t="s">
        <v>116</v>
      </c>
      <c r="AE1120" t="s">
        <v>116</v>
      </c>
      <c r="AF1120" t="s">
        <v>117</v>
      </c>
      <c r="AG1120">
        <v>0</v>
      </c>
      <c r="AH1120" t="s">
        <v>98</v>
      </c>
      <c r="AI1120" t="s">
        <v>97</v>
      </c>
      <c r="AJ1120" t="s">
        <v>118</v>
      </c>
      <c r="AK1120" t="s">
        <v>98</v>
      </c>
      <c r="AL1120" t="s">
        <v>98</v>
      </c>
      <c r="AM1120" t="s">
        <v>100</v>
      </c>
      <c r="AN1120" t="s">
        <v>102</v>
      </c>
      <c r="AO1120">
        <v>0</v>
      </c>
      <c r="AP1120" t="s">
        <v>102</v>
      </c>
      <c r="AQ1120">
        <v>0</v>
      </c>
      <c r="AR1120">
        <v>533</v>
      </c>
      <c r="AS1120">
        <v>533</v>
      </c>
      <c r="AT1120" t="s">
        <v>103</v>
      </c>
      <c r="AU1120" t="s">
        <v>98</v>
      </c>
      <c r="AV1120" t="s">
        <v>105</v>
      </c>
      <c r="AW1120" t="s">
        <v>106</v>
      </c>
      <c r="AX1120">
        <v>1021</v>
      </c>
      <c r="AY1120">
        <v>580</v>
      </c>
      <c r="AZ1120">
        <v>0</v>
      </c>
      <c r="BA1120">
        <v>1601</v>
      </c>
      <c r="BB1120">
        <v>0</v>
      </c>
      <c r="BC1120">
        <v>1</v>
      </c>
      <c r="BD1120">
        <v>1</v>
      </c>
      <c r="BE1120">
        <v>0</v>
      </c>
      <c r="BF1120">
        <v>3</v>
      </c>
      <c r="BG1120">
        <v>1</v>
      </c>
      <c r="BH1120" t="s">
        <v>98</v>
      </c>
      <c r="BI1120">
        <v>6</v>
      </c>
      <c r="BJ1120" t="s">
        <v>224</v>
      </c>
      <c r="BK1120">
        <v>0</v>
      </c>
      <c r="BL1120" t="s">
        <v>83</v>
      </c>
      <c r="BM1120" t="s">
        <v>156</v>
      </c>
      <c r="BN1120">
        <v>1958</v>
      </c>
      <c r="BO1120" t="s">
        <v>109</v>
      </c>
      <c r="BP1120">
        <v>1</v>
      </c>
      <c r="BQ1120">
        <v>300</v>
      </c>
      <c r="BR1120" t="s">
        <v>98</v>
      </c>
      <c r="BS1120" t="s">
        <v>98</v>
      </c>
      <c r="BT1120" t="s">
        <v>105</v>
      </c>
      <c r="BU1120">
        <v>280</v>
      </c>
      <c r="BV1120">
        <v>34</v>
      </c>
      <c r="BW1120">
        <v>0</v>
      </c>
      <c r="BX1120">
        <v>0</v>
      </c>
      <c r="BY1120">
        <v>0</v>
      </c>
      <c r="BZ1120">
        <v>0</v>
      </c>
      <c r="CA1120" t="s">
        <v>83</v>
      </c>
      <c r="CB1120" t="s">
        <v>83</v>
      </c>
      <c r="CC1120" t="s">
        <v>83</v>
      </c>
      <c r="CD1120">
        <v>0</v>
      </c>
      <c r="CE1120">
        <v>12</v>
      </c>
      <c r="CF1120">
        <v>2008</v>
      </c>
      <c r="CG1120" t="str">
        <f t="shared" si="125"/>
        <v>12/2008</v>
      </c>
      <c r="CH1120" t="s">
        <v>110</v>
      </c>
      <c r="CI1120" t="s">
        <v>111</v>
      </c>
      <c r="CJ1120" s="1">
        <v>140000</v>
      </c>
    </row>
    <row r="1121" spans="1:88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 t="str">
        <f t="shared" si="121"/>
        <v>50's</v>
      </c>
      <c r="V1121">
        <v>1959</v>
      </c>
      <c r="W1121">
        <f t="shared" si="119"/>
        <v>0</v>
      </c>
      <c r="X1121" t="str">
        <f t="shared" si="120"/>
        <v>N</v>
      </c>
      <c r="Y1121" t="str">
        <f t="shared" si="122"/>
        <v>N</v>
      </c>
      <c r="Z1121" t="str">
        <f t="shared" si="123"/>
        <v>N</v>
      </c>
      <c r="AA1121" t="str">
        <f t="shared" si="124"/>
        <v>N</v>
      </c>
      <c r="AB1121" t="s">
        <v>93</v>
      </c>
      <c r="AC1121" t="s">
        <v>94</v>
      </c>
      <c r="AD1121" t="s">
        <v>96</v>
      </c>
      <c r="AE1121" t="s">
        <v>124</v>
      </c>
      <c r="AF1121" t="s">
        <v>117</v>
      </c>
      <c r="AG1121">
        <v>0</v>
      </c>
      <c r="AH1121" t="s">
        <v>98</v>
      </c>
      <c r="AI1121" t="s">
        <v>98</v>
      </c>
      <c r="AJ1121" t="s">
        <v>118</v>
      </c>
      <c r="AK1121" t="s">
        <v>98</v>
      </c>
      <c r="AL1121" t="s">
        <v>98</v>
      </c>
      <c r="AM1121" t="s">
        <v>100</v>
      </c>
      <c r="AN1121" t="s">
        <v>172</v>
      </c>
      <c r="AO1121">
        <v>369</v>
      </c>
      <c r="AP1121" t="s">
        <v>102</v>
      </c>
      <c r="AQ1121">
        <v>0</v>
      </c>
      <c r="AR1121">
        <v>671</v>
      </c>
      <c r="AS1121">
        <v>1040</v>
      </c>
      <c r="AT1121" t="s">
        <v>103</v>
      </c>
      <c r="AU1121" t="s">
        <v>98</v>
      </c>
      <c r="AV1121" t="s">
        <v>105</v>
      </c>
      <c r="AW1121" t="s">
        <v>164</v>
      </c>
      <c r="AX1121">
        <v>1040</v>
      </c>
      <c r="AY1121">
        <v>0</v>
      </c>
      <c r="AZ1121">
        <v>0</v>
      </c>
      <c r="BA1121">
        <v>1040</v>
      </c>
      <c r="BB1121">
        <v>0</v>
      </c>
      <c r="BC1121">
        <v>0</v>
      </c>
      <c r="BD1121">
        <v>1</v>
      </c>
      <c r="BE1121">
        <v>0</v>
      </c>
      <c r="BF1121">
        <v>3</v>
      </c>
      <c r="BG1121">
        <v>1</v>
      </c>
      <c r="BH1121" t="s">
        <v>98</v>
      </c>
      <c r="BI1121">
        <v>6</v>
      </c>
      <c r="BJ1121" t="s">
        <v>107</v>
      </c>
      <c r="BK1121">
        <v>0</v>
      </c>
      <c r="BL1121" t="s">
        <v>83</v>
      </c>
      <c r="BM1121" t="s">
        <v>108</v>
      </c>
      <c r="BN1121">
        <v>1959</v>
      </c>
      <c r="BO1121" t="s">
        <v>109</v>
      </c>
      <c r="BP1121">
        <v>1</v>
      </c>
      <c r="BQ1121">
        <v>286</v>
      </c>
      <c r="BR1121" t="s">
        <v>98</v>
      </c>
      <c r="BS1121" t="s">
        <v>98</v>
      </c>
      <c r="BT1121" t="s">
        <v>105</v>
      </c>
      <c r="BU1121">
        <v>140</v>
      </c>
      <c r="BV1121">
        <v>0</v>
      </c>
      <c r="BW1121">
        <v>252</v>
      </c>
      <c r="BX1121">
        <v>0</v>
      </c>
      <c r="BY1121">
        <v>0</v>
      </c>
      <c r="BZ1121">
        <v>0</v>
      </c>
      <c r="CA1121" t="s">
        <v>83</v>
      </c>
      <c r="CB1121" t="s">
        <v>163</v>
      </c>
      <c r="CC1121" t="s">
        <v>83</v>
      </c>
      <c r="CD1121">
        <v>0</v>
      </c>
      <c r="CE1121">
        <v>7</v>
      </c>
      <c r="CF1121">
        <v>2006</v>
      </c>
      <c r="CG1121" t="str">
        <f t="shared" si="125"/>
        <v>7/2006</v>
      </c>
      <c r="CH1121" t="s">
        <v>110</v>
      </c>
      <c r="CI1121" t="s">
        <v>111</v>
      </c>
      <c r="CJ1121" s="1">
        <v>133700</v>
      </c>
    </row>
    <row r="1122" spans="1:88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 t="str">
        <f t="shared" si="121"/>
        <v>20's</v>
      </c>
      <c r="V1122">
        <v>1950</v>
      </c>
      <c r="W1122">
        <f t="shared" si="119"/>
        <v>30</v>
      </c>
      <c r="X1122" t="str">
        <f t="shared" si="120"/>
        <v>Y</v>
      </c>
      <c r="Y1122" t="str">
        <f t="shared" si="122"/>
        <v>N</v>
      </c>
      <c r="Z1122" t="str">
        <f t="shared" si="123"/>
        <v>N</v>
      </c>
      <c r="AA1122" t="str">
        <f t="shared" si="124"/>
        <v>N</v>
      </c>
      <c r="AB1122" t="s">
        <v>93</v>
      </c>
      <c r="AC1122" t="s">
        <v>94</v>
      </c>
      <c r="AD1122" t="s">
        <v>96</v>
      </c>
      <c r="AE1122" t="s">
        <v>96</v>
      </c>
      <c r="AF1122" t="s">
        <v>117</v>
      </c>
      <c r="AG1122">
        <v>0</v>
      </c>
      <c r="AH1122" t="s">
        <v>98</v>
      </c>
      <c r="AI1122" t="s">
        <v>98</v>
      </c>
      <c r="AJ1122" t="s">
        <v>126</v>
      </c>
      <c r="AK1122" t="s">
        <v>98</v>
      </c>
      <c r="AL1122" t="s">
        <v>98</v>
      </c>
      <c r="AM1122" t="s">
        <v>100</v>
      </c>
      <c r="AN1122" t="s">
        <v>102</v>
      </c>
      <c r="AO1122">
        <v>0</v>
      </c>
      <c r="AP1122" t="s">
        <v>102</v>
      </c>
      <c r="AQ1122">
        <v>0</v>
      </c>
      <c r="AR1122">
        <v>1012</v>
      </c>
      <c r="AS1122">
        <v>1012</v>
      </c>
      <c r="AT1122" t="s">
        <v>103</v>
      </c>
      <c r="AU1122" t="s">
        <v>98</v>
      </c>
      <c r="AV1122" t="s">
        <v>105</v>
      </c>
      <c r="AW1122" t="s">
        <v>164</v>
      </c>
      <c r="AX1122">
        <v>1012</v>
      </c>
      <c r="AY1122">
        <v>0</v>
      </c>
      <c r="AZ1122">
        <v>0</v>
      </c>
      <c r="BA1122">
        <v>1012</v>
      </c>
      <c r="BB1122">
        <v>0</v>
      </c>
      <c r="BC1122">
        <v>0</v>
      </c>
      <c r="BD1122">
        <v>1</v>
      </c>
      <c r="BE1122">
        <v>0</v>
      </c>
      <c r="BF1122">
        <v>2</v>
      </c>
      <c r="BG1122">
        <v>1</v>
      </c>
      <c r="BH1122" t="s">
        <v>98</v>
      </c>
      <c r="BI1122">
        <v>6</v>
      </c>
      <c r="BJ1122" t="s">
        <v>107</v>
      </c>
      <c r="BK1122">
        <v>1</v>
      </c>
      <c r="BL1122" t="s">
        <v>97</v>
      </c>
      <c r="BM1122" t="s">
        <v>127</v>
      </c>
      <c r="BN1122">
        <v>1920</v>
      </c>
      <c r="BO1122" t="s">
        <v>102</v>
      </c>
      <c r="BP1122">
        <v>1</v>
      </c>
      <c r="BQ1122">
        <v>308</v>
      </c>
      <c r="BR1122" t="s">
        <v>98</v>
      </c>
      <c r="BS1122" t="s">
        <v>98</v>
      </c>
      <c r="BT1122" t="s">
        <v>105</v>
      </c>
      <c r="BU1122">
        <v>0</v>
      </c>
      <c r="BV1122">
        <v>22</v>
      </c>
      <c r="BW1122">
        <v>112</v>
      </c>
      <c r="BX1122">
        <v>0</v>
      </c>
      <c r="BY1122">
        <v>0</v>
      </c>
      <c r="BZ1122">
        <v>0</v>
      </c>
      <c r="CA1122" t="s">
        <v>83</v>
      </c>
      <c r="CB1122" t="s">
        <v>134</v>
      </c>
      <c r="CC1122" t="s">
        <v>83</v>
      </c>
      <c r="CD1122">
        <v>0</v>
      </c>
      <c r="CE1122">
        <v>5</v>
      </c>
      <c r="CF1122">
        <v>2007</v>
      </c>
      <c r="CG1122" t="str">
        <f t="shared" si="125"/>
        <v>5/2007</v>
      </c>
      <c r="CH1122" t="s">
        <v>110</v>
      </c>
      <c r="CI1122" t="s">
        <v>111</v>
      </c>
      <c r="CJ1122" s="1">
        <v>118400</v>
      </c>
    </row>
    <row r="1123" spans="1:88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 t="str">
        <f t="shared" si="121"/>
        <v>2000's</v>
      </c>
      <c r="V1123">
        <v>2006</v>
      </c>
      <c r="W1123">
        <f t="shared" si="119"/>
        <v>1</v>
      </c>
      <c r="X1123" t="str">
        <f t="shared" si="120"/>
        <v>Y</v>
      </c>
      <c r="Y1123" t="str">
        <f t="shared" si="122"/>
        <v>Y</v>
      </c>
      <c r="Z1123" t="str">
        <f t="shared" si="123"/>
        <v>Y</v>
      </c>
      <c r="AA1123" t="str">
        <f t="shared" si="124"/>
        <v>Y</v>
      </c>
      <c r="AB1123" t="s">
        <v>93</v>
      </c>
      <c r="AC1123" t="s">
        <v>94</v>
      </c>
      <c r="AD1123" t="s">
        <v>95</v>
      </c>
      <c r="AE1123" t="s">
        <v>95</v>
      </c>
      <c r="AF1123" t="s">
        <v>96</v>
      </c>
      <c r="AG1123">
        <v>196</v>
      </c>
      <c r="AH1123" t="s">
        <v>97</v>
      </c>
      <c r="AI1123" t="s">
        <v>98</v>
      </c>
      <c r="AJ1123" t="s">
        <v>99</v>
      </c>
      <c r="AK1123" t="s">
        <v>97</v>
      </c>
      <c r="AL1123" t="s">
        <v>98</v>
      </c>
      <c r="AM1123" t="s">
        <v>130</v>
      </c>
      <c r="AN1123" t="s">
        <v>101</v>
      </c>
      <c r="AO1123">
        <v>24</v>
      </c>
      <c r="AP1123" t="s">
        <v>102</v>
      </c>
      <c r="AQ1123">
        <v>0</v>
      </c>
      <c r="AR1123">
        <v>1528</v>
      </c>
      <c r="AS1123">
        <v>1552</v>
      </c>
      <c r="AT1123" t="s">
        <v>103</v>
      </c>
      <c r="AU1123" t="s">
        <v>104</v>
      </c>
      <c r="AV1123" t="s">
        <v>105</v>
      </c>
      <c r="AW1123" t="s">
        <v>106</v>
      </c>
      <c r="AX1123">
        <v>1552</v>
      </c>
      <c r="AY1123">
        <v>0</v>
      </c>
      <c r="AZ1123">
        <v>0</v>
      </c>
      <c r="BA1123">
        <v>1552</v>
      </c>
      <c r="BB1123">
        <v>0</v>
      </c>
      <c r="BC1123">
        <v>0</v>
      </c>
      <c r="BD1123">
        <v>2</v>
      </c>
      <c r="BE1123">
        <v>0</v>
      </c>
      <c r="BF1123">
        <v>3</v>
      </c>
      <c r="BG1123">
        <v>1</v>
      </c>
      <c r="BH1123" t="s">
        <v>97</v>
      </c>
      <c r="BI1123">
        <v>7</v>
      </c>
      <c r="BJ1123" t="s">
        <v>107</v>
      </c>
      <c r="BK1123">
        <v>0</v>
      </c>
      <c r="BL1123" t="s">
        <v>83</v>
      </c>
      <c r="BM1123" t="s">
        <v>108</v>
      </c>
      <c r="BN1123">
        <v>2005</v>
      </c>
      <c r="BO1123" t="s">
        <v>109</v>
      </c>
      <c r="BP1123">
        <v>3</v>
      </c>
      <c r="BQ1123">
        <v>782</v>
      </c>
      <c r="BR1123" t="s">
        <v>98</v>
      </c>
      <c r="BS1123" t="s">
        <v>98</v>
      </c>
      <c r="BT1123" t="s">
        <v>105</v>
      </c>
      <c r="BU1123">
        <v>144</v>
      </c>
      <c r="BV1123">
        <v>20</v>
      </c>
      <c r="BW1123">
        <v>0</v>
      </c>
      <c r="BX1123">
        <v>0</v>
      </c>
      <c r="BY1123">
        <v>0</v>
      </c>
      <c r="BZ1123">
        <v>0</v>
      </c>
      <c r="CA1123" t="s">
        <v>83</v>
      </c>
      <c r="CB1123" t="s">
        <v>83</v>
      </c>
      <c r="CC1123" t="s">
        <v>83</v>
      </c>
      <c r="CD1123">
        <v>0</v>
      </c>
      <c r="CE1123">
        <v>7</v>
      </c>
      <c r="CF1123">
        <v>2006</v>
      </c>
      <c r="CG1123" t="str">
        <f t="shared" si="125"/>
        <v>7/2006</v>
      </c>
      <c r="CH1123" t="s">
        <v>158</v>
      </c>
      <c r="CI1123" t="s">
        <v>159</v>
      </c>
      <c r="CJ1123" s="1">
        <v>212900</v>
      </c>
    </row>
    <row r="1124" spans="1:88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 t="str">
        <f t="shared" si="121"/>
        <v>50's</v>
      </c>
      <c r="V1124">
        <v>1956</v>
      </c>
      <c r="W1124">
        <f t="shared" si="119"/>
        <v>0</v>
      </c>
      <c r="X1124" t="str">
        <f t="shared" si="120"/>
        <v>N</v>
      </c>
      <c r="Y1124" t="str">
        <f t="shared" si="122"/>
        <v>N</v>
      </c>
      <c r="Z1124" t="str">
        <f t="shared" si="123"/>
        <v>N</v>
      </c>
      <c r="AA1124" t="str">
        <f t="shared" si="124"/>
        <v>N</v>
      </c>
      <c r="AB1124" t="s">
        <v>93</v>
      </c>
      <c r="AC1124" t="s">
        <v>94</v>
      </c>
      <c r="AD1124" t="s">
        <v>186</v>
      </c>
      <c r="AE1124" t="s">
        <v>186</v>
      </c>
      <c r="AF1124" t="s">
        <v>117</v>
      </c>
      <c r="AG1124">
        <v>0</v>
      </c>
      <c r="AH1124" t="s">
        <v>98</v>
      </c>
      <c r="AI1124" t="s">
        <v>98</v>
      </c>
      <c r="AJ1124" t="s">
        <v>118</v>
      </c>
      <c r="AK1124" t="s">
        <v>98</v>
      </c>
      <c r="AL1124" t="s">
        <v>98</v>
      </c>
      <c r="AM1124" t="s">
        <v>100</v>
      </c>
      <c r="AN1124" t="s">
        <v>102</v>
      </c>
      <c r="AO1124">
        <v>0</v>
      </c>
      <c r="AP1124" t="s">
        <v>102</v>
      </c>
      <c r="AQ1124">
        <v>0</v>
      </c>
      <c r="AR1124">
        <v>672</v>
      </c>
      <c r="AS1124">
        <v>672</v>
      </c>
      <c r="AT1124" t="s">
        <v>103</v>
      </c>
      <c r="AU1124" t="s">
        <v>104</v>
      </c>
      <c r="AV1124" t="s">
        <v>105</v>
      </c>
      <c r="AW1124" t="s">
        <v>164</v>
      </c>
      <c r="AX1124">
        <v>960</v>
      </c>
      <c r="AY1124">
        <v>0</v>
      </c>
      <c r="AZ1124">
        <v>0</v>
      </c>
      <c r="BA1124">
        <v>960</v>
      </c>
      <c r="BB1124">
        <v>0</v>
      </c>
      <c r="BC1124">
        <v>0</v>
      </c>
      <c r="BD1124">
        <v>1</v>
      </c>
      <c r="BE1124">
        <v>0</v>
      </c>
      <c r="BF1124">
        <v>3</v>
      </c>
      <c r="BG1124">
        <v>1</v>
      </c>
      <c r="BH1124" t="s">
        <v>98</v>
      </c>
      <c r="BI1124">
        <v>5</v>
      </c>
      <c r="BJ1124" t="s">
        <v>107</v>
      </c>
      <c r="BK1124">
        <v>0</v>
      </c>
      <c r="BL1124" t="s">
        <v>83</v>
      </c>
      <c r="BM1124" t="s">
        <v>209</v>
      </c>
      <c r="BN1124">
        <v>1956</v>
      </c>
      <c r="BO1124" t="s">
        <v>102</v>
      </c>
      <c r="BP1124">
        <v>1</v>
      </c>
      <c r="BQ1124">
        <v>288</v>
      </c>
      <c r="BR1124" t="s">
        <v>98</v>
      </c>
      <c r="BS1124" t="s">
        <v>98</v>
      </c>
      <c r="BT1124" t="s">
        <v>105</v>
      </c>
      <c r="BU1124">
        <v>64</v>
      </c>
      <c r="BV1124">
        <v>0</v>
      </c>
      <c r="BW1124">
        <v>0</v>
      </c>
      <c r="BX1124">
        <v>0</v>
      </c>
      <c r="BY1124">
        <v>160</v>
      </c>
      <c r="BZ1124">
        <v>0</v>
      </c>
      <c r="CA1124" t="s">
        <v>83</v>
      </c>
      <c r="CB1124" t="s">
        <v>134</v>
      </c>
      <c r="CC1124" t="s">
        <v>83</v>
      </c>
      <c r="CD1124">
        <v>0</v>
      </c>
      <c r="CE1124">
        <v>10</v>
      </c>
      <c r="CF1124">
        <v>2009</v>
      </c>
      <c r="CG1124" t="str">
        <f t="shared" si="125"/>
        <v>10/2009</v>
      </c>
      <c r="CH1124" t="s">
        <v>173</v>
      </c>
      <c r="CI1124" t="s">
        <v>128</v>
      </c>
      <c r="CJ1124" s="1">
        <v>112000</v>
      </c>
    </row>
    <row r="1125" spans="1:88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 t="str">
        <f t="shared" si="121"/>
        <v>40's</v>
      </c>
      <c r="V1125">
        <v>2008</v>
      </c>
      <c r="W1125">
        <f t="shared" si="119"/>
        <v>61</v>
      </c>
      <c r="X1125" t="str">
        <f t="shared" si="120"/>
        <v>Y</v>
      </c>
      <c r="Y1125" t="str">
        <f t="shared" si="122"/>
        <v>Y</v>
      </c>
      <c r="Z1125" t="str">
        <f t="shared" si="123"/>
        <v>Y</v>
      </c>
      <c r="AA1125" t="str">
        <f t="shared" si="124"/>
        <v>Y</v>
      </c>
      <c r="AB1125" t="s">
        <v>152</v>
      </c>
      <c r="AC1125" t="s">
        <v>94</v>
      </c>
      <c r="AD1125" t="s">
        <v>95</v>
      </c>
      <c r="AE1125" t="s">
        <v>95</v>
      </c>
      <c r="AF1125" t="s">
        <v>117</v>
      </c>
      <c r="AG1125">
        <v>0</v>
      </c>
      <c r="AH1125" t="s">
        <v>98</v>
      </c>
      <c r="AI1125" t="s">
        <v>104</v>
      </c>
      <c r="AJ1125" t="s">
        <v>118</v>
      </c>
      <c r="AK1125" t="s">
        <v>98</v>
      </c>
      <c r="AL1125" t="s">
        <v>98</v>
      </c>
      <c r="AM1125" t="s">
        <v>100</v>
      </c>
      <c r="AN1125" t="s">
        <v>102</v>
      </c>
      <c r="AO1125">
        <v>0</v>
      </c>
      <c r="AP1125" t="s">
        <v>102</v>
      </c>
      <c r="AQ1125">
        <v>0</v>
      </c>
      <c r="AR1125">
        <v>698</v>
      </c>
      <c r="AS1125">
        <v>698</v>
      </c>
      <c r="AT1125" t="s">
        <v>103</v>
      </c>
      <c r="AU1125" t="s">
        <v>104</v>
      </c>
      <c r="AV1125" t="s">
        <v>105</v>
      </c>
      <c r="AW1125" t="s">
        <v>106</v>
      </c>
      <c r="AX1125">
        <v>698</v>
      </c>
      <c r="AY1125">
        <v>0</v>
      </c>
      <c r="AZ1125">
        <v>0</v>
      </c>
      <c r="BA1125">
        <v>698</v>
      </c>
      <c r="BB1125">
        <v>0</v>
      </c>
      <c r="BC1125">
        <v>1</v>
      </c>
      <c r="BD1125">
        <v>1</v>
      </c>
      <c r="BE1125">
        <v>0</v>
      </c>
      <c r="BF1125">
        <v>2</v>
      </c>
      <c r="BG1125">
        <v>1</v>
      </c>
      <c r="BH1125" t="s">
        <v>98</v>
      </c>
      <c r="BI1125">
        <v>4</v>
      </c>
      <c r="BJ1125" t="s">
        <v>107</v>
      </c>
      <c r="BK1125">
        <v>0</v>
      </c>
      <c r="BL1125" t="s">
        <v>83</v>
      </c>
      <c r="BM1125" t="s">
        <v>83</v>
      </c>
      <c r="BN1125" t="s">
        <v>83</v>
      </c>
      <c r="BO1125" t="s">
        <v>83</v>
      </c>
      <c r="BP1125">
        <v>0</v>
      </c>
      <c r="BQ1125">
        <v>0</v>
      </c>
      <c r="BR1125" t="s">
        <v>83</v>
      </c>
      <c r="BS1125" t="s">
        <v>83</v>
      </c>
      <c r="BT1125" t="s">
        <v>105</v>
      </c>
      <c r="BU1125">
        <v>0</v>
      </c>
      <c r="BV1125">
        <v>200</v>
      </c>
      <c r="BW1125">
        <v>0</v>
      </c>
      <c r="BX1125">
        <v>0</v>
      </c>
      <c r="BY1125">
        <v>0</v>
      </c>
      <c r="BZ1125">
        <v>0</v>
      </c>
      <c r="CA1125" t="s">
        <v>83</v>
      </c>
      <c r="CB1125" t="s">
        <v>83</v>
      </c>
      <c r="CC1125" t="s">
        <v>83</v>
      </c>
      <c r="CD1125">
        <v>0</v>
      </c>
      <c r="CE1125">
        <v>6</v>
      </c>
      <c r="CF1125">
        <v>2009</v>
      </c>
      <c r="CG1125" t="str">
        <f t="shared" si="125"/>
        <v>6/2009</v>
      </c>
      <c r="CH1125" t="s">
        <v>110</v>
      </c>
      <c r="CI1125" t="s">
        <v>111</v>
      </c>
      <c r="CJ1125" s="1">
        <v>118000</v>
      </c>
    </row>
    <row r="1126" spans="1:88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 t="str">
        <f t="shared" si="121"/>
        <v>90's</v>
      </c>
      <c r="V1126">
        <v>1992</v>
      </c>
      <c r="W1126">
        <f t="shared" si="119"/>
        <v>0</v>
      </c>
      <c r="X1126" t="str">
        <f t="shared" si="120"/>
        <v>N</v>
      </c>
      <c r="Y1126" t="str">
        <f t="shared" si="122"/>
        <v>N</v>
      </c>
      <c r="Z1126" t="str">
        <f t="shared" si="123"/>
        <v>N</v>
      </c>
      <c r="AA1126" t="str">
        <f t="shared" si="124"/>
        <v>N</v>
      </c>
      <c r="AB1126" t="s">
        <v>93</v>
      </c>
      <c r="AC1126" t="s">
        <v>94</v>
      </c>
      <c r="AD1126" t="s">
        <v>140</v>
      </c>
      <c r="AE1126" t="s">
        <v>140</v>
      </c>
      <c r="AF1126" t="s">
        <v>96</v>
      </c>
      <c r="AG1126">
        <v>170</v>
      </c>
      <c r="AH1126" t="s">
        <v>98</v>
      </c>
      <c r="AI1126" t="s">
        <v>98</v>
      </c>
      <c r="AJ1126" t="s">
        <v>99</v>
      </c>
      <c r="AK1126" t="s">
        <v>97</v>
      </c>
      <c r="AL1126" t="s">
        <v>98</v>
      </c>
      <c r="AM1126" t="s">
        <v>100</v>
      </c>
      <c r="AN1126" t="s">
        <v>102</v>
      </c>
      <c r="AO1126">
        <v>0</v>
      </c>
      <c r="AP1126" t="s">
        <v>102</v>
      </c>
      <c r="AQ1126">
        <v>0</v>
      </c>
      <c r="AR1126">
        <v>384</v>
      </c>
      <c r="AS1126">
        <v>384</v>
      </c>
      <c r="AT1126" t="s">
        <v>103</v>
      </c>
      <c r="AU1126" t="s">
        <v>97</v>
      </c>
      <c r="AV1126" t="s">
        <v>105</v>
      </c>
      <c r="AW1126" t="s">
        <v>106</v>
      </c>
      <c r="AX1126">
        <v>812</v>
      </c>
      <c r="AY1126">
        <v>670</v>
      </c>
      <c r="AZ1126">
        <v>0</v>
      </c>
      <c r="BA1126">
        <v>1482</v>
      </c>
      <c r="BB1126">
        <v>0</v>
      </c>
      <c r="BC1126">
        <v>0</v>
      </c>
      <c r="BD1126">
        <v>2</v>
      </c>
      <c r="BE1126">
        <v>1</v>
      </c>
      <c r="BF1126">
        <v>3</v>
      </c>
      <c r="BG1126">
        <v>1</v>
      </c>
      <c r="BH1126" t="s">
        <v>97</v>
      </c>
      <c r="BI1126">
        <v>7</v>
      </c>
      <c r="BJ1126" t="s">
        <v>107</v>
      </c>
      <c r="BK1126">
        <v>1</v>
      </c>
      <c r="BL1126" t="s">
        <v>98</v>
      </c>
      <c r="BM1126" t="s">
        <v>108</v>
      </c>
      <c r="BN1126">
        <v>1992</v>
      </c>
      <c r="BO1126" t="s">
        <v>157</v>
      </c>
      <c r="BP1126">
        <v>2</v>
      </c>
      <c r="BQ1126">
        <v>392</v>
      </c>
      <c r="BR1126" t="s">
        <v>98</v>
      </c>
      <c r="BS1126" t="s">
        <v>98</v>
      </c>
      <c r="BT1126" t="s">
        <v>105</v>
      </c>
      <c r="BU1126">
        <v>100</v>
      </c>
      <c r="BV1126">
        <v>25</v>
      </c>
      <c r="BW1126">
        <v>0</v>
      </c>
      <c r="BX1126">
        <v>0</v>
      </c>
      <c r="BY1126">
        <v>0</v>
      </c>
      <c r="BZ1126">
        <v>0</v>
      </c>
      <c r="CA1126" t="s">
        <v>83</v>
      </c>
      <c r="CB1126" t="s">
        <v>83</v>
      </c>
      <c r="CC1126" t="s">
        <v>83</v>
      </c>
      <c r="CD1126">
        <v>0</v>
      </c>
      <c r="CE1126">
        <v>7</v>
      </c>
      <c r="CF1126">
        <v>2007</v>
      </c>
      <c r="CG1126" t="str">
        <f t="shared" si="125"/>
        <v>7/2007</v>
      </c>
      <c r="CH1126" t="s">
        <v>110</v>
      </c>
      <c r="CI1126" t="s">
        <v>111</v>
      </c>
      <c r="CJ1126" s="1">
        <v>163900</v>
      </c>
    </row>
    <row r="1127" spans="1:88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 t="str">
        <f t="shared" si="121"/>
        <v>50's</v>
      </c>
      <c r="V1127">
        <v>1955</v>
      </c>
      <c r="W1127">
        <f t="shared" si="119"/>
        <v>0</v>
      </c>
      <c r="X1127" t="str">
        <f t="shared" si="120"/>
        <v>N</v>
      </c>
      <c r="Y1127" t="str">
        <f t="shared" si="122"/>
        <v>N</v>
      </c>
      <c r="Z1127" t="str">
        <f t="shared" si="123"/>
        <v>N</v>
      </c>
      <c r="AA1127" t="str">
        <f t="shared" si="124"/>
        <v>N</v>
      </c>
      <c r="AB1127" t="s">
        <v>93</v>
      </c>
      <c r="AC1127" t="s">
        <v>94</v>
      </c>
      <c r="AD1127" t="s">
        <v>161</v>
      </c>
      <c r="AE1127" t="s">
        <v>161</v>
      </c>
      <c r="AF1127" t="s">
        <v>117</v>
      </c>
      <c r="AG1127">
        <v>0</v>
      </c>
      <c r="AH1127" t="s">
        <v>98</v>
      </c>
      <c r="AI1127" t="s">
        <v>98</v>
      </c>
      <c r="AJ1127" t="s">
        <v>118</v>
      </c>
      <c r="AK1127" t="s">
        <v>98</v>
      </c>
      <c r="AL1127" t="s">
        <v>98</v>
      </c>
      <c r="AM1127" t="s">
        <v>100</v>
      </c>
      <c r="AN1127" t="s">
        <v>102</v>
      </c>
      <c r="AO1127">
        <v>0</v>
      </c>
      <c r="AP1127" t="s">
        <v>102</v>
      </c>
      <c r="AQ1127">
        <v>0</v>
      </c>
      <c r="AR1127">
        <v>1005</v>
      </c>
      <c r="AS1127">
        <v>1005</v>
      </c>
      <c r="AT1127" t="s">
        <v>103</v>
      </c>
      <c r="AU1127" t="s">
        <v>98</v>
      </c>
      <c r="AV1127" t="s">
        <v>105</v>
      </c>
      <c r="AW1127" t="s">
        <v>106</v>
      </c>
      <c r="AX1127">
        <v>1005</v>
      </c>
      <c r="AY1127">
        <v>0</v>
      </c>
      <c r="AZ1127">
        <v>0</v>
      </c>
      <c r="BA1127">
        <v>1005</v>
      </c>
      <c r="BB1127">
        <v>0</v>
      </c>
      <c r="BC1127">
        <v>0</v>
      </c>
      <c r="BD1127">
        <v>1</v>
      </c>
      <c r="BE1127">
        <v>0</v>
      </c>
      <c r="BF1127">
        <v>2</v>
      </c>
      <c r="BG1127">
        <v>1</v>
      </c>
      <c r="BH1127" t="s">
        <v>147</v>
      </c>
      <c r="BI1127">
        <v>5</v>
      </c>
      <c r="BJ1127" t="s">
        <v>107</v>
      </c>
      <c r="BK1127">
        <v>1</v>
      </c>
      <c r="BL1127" t="s">
        <v>98</v>
      </c>
      <c r="BM1127" t="s">
        <v>127</v>
      </c>
      <c r="BN1127">
        <v>1977</v>
      </c>
      <c r="BO1127" t="s">
        <v>102</v>
      </c>
      <c r="BP1127">
        <v>2</v>
      </c>
      <c r="BQ1127">
        <v>672</v>
      </c>
      <c r="BR1127" t="s">
        <v>147</v>
      </c>
      <c r="BS1127" t="s">
        <v>147</v>
      </c>
      <c r="BT1127" t="s">
        <v>105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 t="s">
        <v>83</v>
      </c>
      <c r="CB1127" t="s">
        <v>83</v>
      </c>
      <c r="CC1127" t="s">
        <v>83</v>
      </c>
      <c r="CD1127">
        <v>0</v>
      </c>
      <c r="CE1127">
        <v>11</v>
      </c>
      <c r="CF1127">
        <v>2009</v>
      </c>
      <c r="CG1127" t="str">
        <f t="shared" si="125"/>
        <v>11/2009</v>
      </c>
      <c r="CH1127" t="s">
        <v>110</v>
      </c>
      <c r="CI1127" t="s">
        <v>111</v>
      </c>
      <c r="CJ1127" s="1">
        <v>115000</v>
      </c>
    </row>
    <row r="1128" spans="1:88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 t="str">
        <f t="shared" si="121"/>
        <v>2000's</v>
      </c>
      <c r="V1128">
        <v>2007</v>
      </c>
      <c r="W1128">
        <f t="shared" si="119"/>
        <v>0</v>
      </c>
      <c r="X1128" t="str">
        <f t="shared" si="120"/>
        <v>N</v>
      </c>
      <c r="Y1128" t="str">
        <f t="shared" si="122"/>
        <v>Y</v>
      </c>
      <c r="Z1128" t="str">
        <f t="shared" si="123"/>
        <v>Y</v>
      </c>
      <c r="AA1128" t="str">
        <f t="shared" si="124"/>
        <v>Y</v>
      </c>
      <c r="AB1128" t="s">
        <v>152</v>
      </c>
      <c r="AC1128" t="s">
        <v>94</v>
      </c>
      <c r="AD1128" t="s">
        <v>95</v>
      </c>
      <c r="AE1128" t="s">
        <v>95</v>
      </c>
      <c r="AF1128" t="s">
        <v>96</v>
      </c>
      <c r="AG1128">
        <v>130</v>
      </c>
      <c r="AH1128" t="s">
        <v>97</v>
      </c>
      <c r="AI1128" t="s">
        <v>98</v>
      </c>
      <c r="AJ1128" t="s">
        <v>99</v>
      </c>
      <c r="AK1128" t="s">
        <v>97</v>
      </c>
      <c r="AL1128" t="s">
        <v>98</v>
      </c>
      <c r="AM1128" t="s">
        <v>100</v>
      </c>
      <c r="AN1128" t="s">
        <v>102</v>
      </c>
      <c r="AO1128">
        <v>0</v>
      </c>
      <c r="AP1128" t="s">
        <v>102</v>
      </c>
      <c r="AQ1128">
        <v>0</v>
      </c>
      <c r="AR1128">
        <v>1373</v>
      </c>
      <c r="AS1128">
        <v>1373</v>
      </c>
      <c r="AT1128" t="s">
        <v>103</v>
      </c>
      <c r="AU1128" t="s">
        <v>104</v>
      </c>
      <c r="AV1128" t="s">
        <v>105</v>
      </c>
      <c r="AW1128" t="s">
        <v>106</v>
      </c>
      <c r="AX1128">
        <v>1555</v>
      </c>
      <c r="AY1128">
        <v>0</v>
      </c>
      <c r="AZ1128">
        <v>0</v>
      </c>
      <c r="BA1128">
        <v>1555</v>
      </c>
      <c r="BB1128">
        <v>0</v>
      </c>
      <c r="BC1128">
        <v>0</v>
      </c>
      <c r="BD1128">
        <v>2</v>
      </c>
      <c r="BE1128">
        <v>0</v>
      </c>
      <c r="BF1128">
        <v>2</v>
      </c>
      <c r="BG1128">
        <v>1</v>
      </c>
      <c r="BH1128" t="s">
        <v>97</v>
      </c>
      <c r="BI1128">
        <v>7</v>
      </c>
      <c r="BJ1128" t="s">
        <v>107</v>
      </c>
      <c r="BK1128">
        <v>1</v>
      </c>
      <c r="BL1128" t="s">
        <v>98</v>
      </c>
      <c r="BM1128" t="s">
        <v>108</v>
      </c>
      <c r="BN1128">
        <v>2007</v>
      </c>
      <c r="BO1128" t="s">
        <v>157</v>
      </c>
      <c r="BP1128">
        <v>3</v>
      </c>
      <c r="BQ1128">
        <v>660</v>
      </c>
      <c r="BR1128" t="s">
        <v>98</v>
      </c>
      <c r="BS1128" t="s">
        <v>98</v>
      </c>
      <c r="BT1128" t="s">
        <v>105</v>
      </c>
      <c r="BU1128">
        <v>143</v>
      </c>
      <c r="BV1128">
        <v>20</v>
      </c>
      <c r="BW1128">
        <v>0</v>
      </c>
      <c r="BX1128">
        <v>0</v>
      </c>
      <c r="BY1128">
        <v>0</v>
      </c>
      <c r="BZ1128">
        <v>0</v>
      </c>
      <c r="CA1128" t="s">
        <v>83</v>
      </c>
      <c r="CB1128" t="s">
        <v>83</v>
      </c>
      <c r="CC1128" t="s">
        <v>83</v>
      </c>
      <c r="CD1128">
        <v>0</v>
      </c>
      <c r="CE1128">
        <v>6</v>
      </c>
      <c r="CF1128">
        <v>2009</v>
      </c>
      <c r="CG1128" t="str">
        <f t="shared" si="125"/>
        <v>6/2009</v>
      </c>
      <c r="CH1128" t="s">
        <v>110</v>
      </c>
      <c r="CI1128" t="s">
        <v>111</v>
      </c>
      <c r="CJ1128" s="1">
        <v>174000</v>
      </c>
    </row>
    <row r="1129" spans="1:88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 t="str">
        <f t="shared" si="121"/>
        <v>2000's</v>
      </c>
      <c r="V1129">
        <v>2004</v>
      </c>
      <c r="W1129">
        <f t="shared" si="119"/>
        <v>0</v>
      </c>
      <c r="X1129" t="str">
        <f t="shared" si="120"/>
        <v>N</v>
      </c>
      <c r="Y1129" t="str">
        <f t="shared" si="122"/>
        <v>N</v>
      </c>
      <c r="Z1129" t="str">
        <f t="shared" si="123"/>
        <v>Y</v>
      </c>
      <c r="AA1129" t="str">
        <f t="shared" si="124"/>
        <v>Y</v>
      </c>
      <c r="AB1129" t="s">
        <v>152</v>
      </c>
      <c r="AC1129" t="s">
        <v>94</v>
      </c>
      <c r="AD1129" t="s">
        <v>95</v>
      </c>
      <c r="AE1129" t="s">
        <v>95</v>
      </c>
      <c r="AF1129" t="s">
        <v>117</v>
      </c>
      <c r="AG1129">
        <v>0</v>
      </c>
      <c r="AH1129" t="s">
        <v>97</v>
      </c>
      <c r="AI1129" t="s">
        <v>98</v>
      </c>
      <c r="AJ1129" t="s">
        <v>99</v>
      </c>
      <c r="AK1129" t="s">
        <v>97</v>
      </c>
      <c r="AL1129" t="s">
        <v>98</v>
      </c>
      <c r="AM1129" t="s">
        <v>130</v>
      </c>
      <c r="AN1129" t="s">
        <v>101</v>
      </c>
      <c r="AO1129">
        <v>1300</v>
      </c>
      <c r="AP1129" t="s">
        <v>102</v>
      </c>
      <c r="AQ1129">
        <v>0</v>
      </c>
      <c r="AR1129">
        <v>230</v>
      </c>
      <c r="AS1129">
        <v>1530</v>
      </c>
      <c r="AT1129" t="s">
        <v>103</v>
      </c>
      <c r="AU1129" t="s">
        <v>104</v>
      </c>
      <c r="AV1129" t="s">
        <v>105</v>
      </c>
      <c r="AW1129" t="s">
        <v>106</v>
      </c>
      <c r="AX1129">
        <v>1530</v>
      </c>
      <c r="AY1129">
        <v>0</v>
      </c>
      <c r="AZ1129">
        <v>0</v>
      </c>
      <c r="BA1129">
        <v>1530</v>
      </c>
      <c r="BB1129">
        <v>1</v>
      </c>
      <c r="BC1129">
        <v>0</v>
      </c>
      <c r="BD1129">
        <v>2</v>
      </c>
      <c r="BE1129">
        <v>0</v>
      </c>
      <c r="BF1129">
        <v>3</v>
      </c>
      <c r="BG1129">
        <v>1</v>
      </c>
      <c r="BH1129" t="s">
        <v>97</v>
      </c>
      <c r="BI1129">
        <v>7</v>
      </c>
      <c r="BJ1129" t="s">
        <v>107</v>
      </c>
      <c r="BK1129">
        <v>1</v>
      </c>
      <c r="BL1129" t="s">
        <v>97</v>
      </c>
      <c r="BM1129" t="s">
        <v>108</v>
      </c>
      <c r="BN1129">
        <v>2004</v>
      </c>
      <c r="BO1129" t="s">
        <v>157</v>
      </c>
      <c r="BP1129">
        <v>3</v>
      </c>
      <c r="BQ1129">
        <v>630</v>
      </c>
      <c r="BR1129" t="s">
        <v>98</v>
      </c>
      <c r="BS1129" t="s">
        <v>98</v>
      </c>
      <c r="BT1129" t="s">
        <v>105</v>
      </c>
      <c r="BU1129">
        <v>144</v>
      </c>
      <c r="BV1129">
        <v>36</v>
      </c>
      <c r="BW1129">
        <v>0</v>
      </c>
      <c r="BX1129">
        <v>0</v>
      </c>
      <c r="BY1129">
        <v>0</v>
      </c>
      <c r="BZ1129">
        <v>0</v>
      </c>
      <c r="CA1129" t="s">
        <v>83</v>
      </c>
      <c r="CB1129" t="s">
        <v>83</v>
      </c>
      <c r="CC1129" t="s">
        <v>83</v>
      </c>
      <c r="CD1129">
        <v>0</v>
      </c>
      <c r="CE1129">
        <v>11</v>
      </c>
      <c r="CF1129">
        <v>2007</v>
      </c>
      <c r="CG1129" t="str">
        <f t="shared" si="125"/>
        <v>11/2007</v>
      </c>
      <c r="CH1129" t="s">
        <v>110</v>
      </c>
      <c r="CI1129" t="s">
        <v>219</v>
      </c>
      <c r="CJ1129" s="1">
        <v>259000</v>
      </c>
    </row>
    <row r="1130" spans="1:88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 t="str">
        <f t="shared" si="121"/>
        <v>2000's</v>
      </c>
      <c r="V1130">
        <v>2005</v>
      </c>
      <c r="W1130">
        <f t="shared" si="119"/>
        <v>1</v>
      </c>
      <c r="X1130" t="str">
        <f t="shared" si="120"/>
        <v>Y</v>
      </c>
      <c r="Y1130" t="str">
        <f t="shared" si="122"/>
        <v>Y</v>
      </c>
      <c r="Z1130" t="str">
        <f t="shared" si="123"/>
        <v>Y</v>
      </c>
      <c r="AA1130" t="str">
        <f t="shared" si="124"/>
        <v>Y</v>
      </c>
      <c r="AB1130" t="s">
        <v>93</v>
      </c>
      <c r="AC1130" t="s">
        <v>94</v>
      </c>
      <c r="AD1130" t="s">
        <v>95</v>
      </c>
      <c r="AE1130" t="s">
        <v>95</v>
      </c>
      <c r="AF1130" t="s">
        <v>117</v>
      </c>
      <c r="AG1130">
        <v>0</v>
      </c>
      <c r="AH1130" t="s">
        <v>97</v>
      </c>
      <c r="AI1130" t="s">
        <v>98</v>
      </c>
      <c r="AJ1130" t="s">
        <v>99</v>
      </c>
      <c r="AK1130" t="s">
        <v>97</v>
      </c>
      <c r="AL1130" t="s">
        <v>98</v>
      </c>
      <c r="AM1130" t="s">
        <v>130</v>
      </c>
      <c r="AN1130" t="s">
        <v>102</v>
      </c>
      <c r="AO1130">
        <v>0</v>
      </c>
      <c r="AP1130" t="s">
        <v>102</v>
      </c>
      <c r="AQ1130">
        <v>0</v>
      </c>
      <c r="AR1130">
        <v>847</v>
      </c>
      <c r="AS1130">
        <v>847</v>
      </c>
      <c r="AT1130" t="s">
        <v>103</v>
      </c>
      <c r="AU1130" t="s">
        <v>104</v>
      </c>
      <c r="AV1130" t="s">
        <v>105</v>
      </c>
      <c r="AW1130" t="s">
        <v>106</v>
      </c>
      <c r="AX1130">
        <v>847</v>
      </c>
      <c r="AY1130">
        <v>1112</v>
      </c>
      <c r="AZ1130">
        <v>0</v>
      </c>
      <c r="BA1130">
        <v>1959</v>
      </c>
      <c r="BB1130">
        <v>0</v>
      </c>
      <c r="BC1130">
        <v>0</v>
      </c>
      <c r="BD1130">
        <v>2</v>
      </c>
      <c r="BE1130">
        <v>1</v>
      </c>
      <c r="BF1130">
        <v>4</v>
      </c>
      <c r="BG1130">
        <v>1</v>
      </c>
      <c r="BH1130" t="s">
        <v>97</v>
      </c>
      <c r="BI1130">
        <v>8</v>
      </c>
      <c r="BJ1130" t="s">
        <v>107</v>
      </c>
      <c r="BK1130">
        <v>1</v>
      </c>
      <c r="BL1130" t="s">
        <v>97</v>
      </c>
      <c r="BM1130" t="s">
        <v>156</v>
      </c>
      <c r="BN1130">
        <v>2004</v>
      </c>
      <c r="BO1130" t="s">
        <v>157</v>
      </c>
      <c r="BP1130">
        <v>2</v>
      </c>
      <c r="BQ1130">
        <v>434</v>
      </c>
      <c r="BR1130" t="s">
        <v>98</v>
      </c>
      <c r="BS1130" t="s">
        <v>98</v>
      </c>
      <c r="BT1130" t="s">
        <v>105</v>
      </c>
      <c r="BU1130">
        <v>100</v>
      </c>
      <c r="BV1130">
        <v>48</v>
      </c>
      <c r="BW1130">
        <v>0</v>
      </c>
      <c r="BX1130">
        <v>0</v>
      </c>
      <c r="BY1130">
        <v>0</v>
      </c>
      <c r="BZ1130">
        <v>0</v>
      </c>
      <c r="CA1130" t="s">
        <v>83</v>
      </c>
      <c r="CB1130" t="s">
        <v>83</v>
      </c>
      <c r="CC1130" t="s">
        <v>83</v>
      </c>
      <c r="CD1130">
        <v>0</v>
      </c>
      <c r="CE1130">
        <v>7</v>
      </c>
      <c r="CF1130">
        <v>2007</v>
      </c>
      <c r="CG1130" t="str">
        <f t="shared" si="125"/>
        <v>7/2007</v>
      </c>
      <c r="CH1130" t="s">
        <v>110</v>
      </c>
      <c r="CI1130" t="s">
        <v>111</v>
      </c>
      <c r="CJ1130" s="1">
        <v>215000</v>
      </c>
    </row>
    <row r="1131" spans="1:88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 t="str">
        <f t="shared" si="121"/>
        <v>80's</v>
      </c>
      <c r="V1131">
        <v>1980</v>
      </c>
      <c r="W1131">
        <f t="shared" si="119"/>
        <v>0</v>
      </c>
      <c r="X1131" t="str">
        <f t="shared" si="120"/>
        <v>N</v>
      </c>
      <c r="Y1131" t="str">
        <f t="shared" si="122"/>
        <v>N</v>
      </c>
      <c r="Z1131" t="str">
        <f t="shared" si="123"/>
        <v>N</v>
      </c>
      <c r="AA1131" t="str">
        <f t="shared" si="124"/>
        <v>N</v>
      </c>
      <c r="AB1131" t="s">
        <v>93</v>
      </c>
      <c r="AC1131" t="s">
        <v>94</v>
      </c>
      <c r="AD1131" t="s">
        <v>116</v>
      </c>
      <c r="AE1131" t="s">
        <v>116</v>
      </c>
      <c r="AF1131" t="s">
        <v>96</v>
      </c>
      <c r="AG1131">
        <v>180</v>
      </c>
      <c r="AH1131" t="s">
        <v>98</v>
      </c>
      <c r="AI1131" t="s">
        <v>98</v>
      </c>
      <c r="AJ1131" t="s">
        <v>118</v>
      </c>
      <c r="AK1131" t="s">
        <v>97</v>
      </c>
      <c r="AL1131" t="s">
        <v>98</v>
      </c>
      <c r="AM1131" t="s">
        <v>97</v>
      </c>
      <c r="AN1131" t="s">
        <v>101</v>
      </c>
      <c r="AO1131">
        <v>936</v>
      </c>
      <c r="AP1131" t="s">
        <v>102</v>
      </c>
      <c r="AQ1131">
        <v>0</v>
      </c>
      <c r="AR1131">
        <v>0</v>
      </c>
      <c r="AS1131">
        <v>936</v>
      </c>
      <c r="AT1131" t="s">
        <v>103</v>
      </c>
      <c r="AU1131" t="s">
        <v>98</v>
      </c>
      <c r="AV1131" t="s">
        <v>105</v>
      </c>
      <c r="AW1131" t="s">
        <v>106</v>
      </c>
      <c r="AX1131">
        <v>936</v>
      </c>
      <c r="AY1131">
        <v>0</v>
      </c>
      <c r="AZ1131">
        <v>0</v>
      </c>
      <c r="BA1131">
        <v>936</v>
      </c>
      <c r="BB1131">
        <v>1</v>
      </c>
      <c r="BC1131">
        <v>0</v>
      </c>
      <c r="BD1131">
        <v>1</v>
      </c>
      <c r="BE1131">
        <v>0</v>
      </c>
      <c r="BF1131">
        <v>2</v>
      </c>
      <c r="BG1131">
        <v>1</v>
      </c>
      <c r="BH1131" t="s">
        <v>98</v>
      </c>
      <c r="BI1131">
        <v>4</v>
      </c>
      <c r="BJ1131" t="s">
        <v>107</v>
      </c>
      <c r="BK1131">
        <v>0</v>
      </c>
      <c r="BL1131" t="s">
        <v>83</v>
      </c>
      <c r="BM1131" t="s">
        <v>127</v>
      </c>
      <c r="BN1131">
        <v>1980</v>
      </c>
      <c r="BO1131" t="s">
        <v>102</v>
      </c>
      <c r="BP1131">
        <v>2</v>
      </c>
      <c r="BQ1131">
        <v>672</v>
      </c>
      <c r="BR1131" t="s">
        <v>98</v>
      </c>
      <c r="BS1131" t="s">
        <v>98</v>
      </c>
      <c r="BT1131" t="s">
        <v>105</v>
      </c>
      <c r="BU1131">
        <v>49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 t="s">
        <v>83</v>
      </c>
      <c r="CB1131" t="s">
        <v>83</v>
      </c>
      <c r="CC1131" t="s">
        <v>83</v>
      </c>
      <c r="CD1131">
        <v>0</v>
      </c>
      <c r="CE1131">
        <v>8</v>
      </c>
      <c r="CF1131">
        <v>2007</v>
      </c>
      <c r="CG1131" t="str">
        <f t="shared" si="125"/>
        <v>8/2007</v>
      </c>
      <c r="CH1131" t="s">
        <v>110</v>
      </c>
      <c r="CI1131" t="s">
        <v>111</v>
      </c>
      <c r="CJ1131" s="1">
        <v>140000</v>
      </c>
    </row>
    <row r="1132" spans="1:88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 t="str">
        <f t="shared" si="121"/>
        <v>20's</v>
      </c>
      <c r="V1132">
        <v>1950</v>
      </c>
      <c r="W1132">
        <f t="shared" si="119"/>
        <v>22</v>
      </c>
      <c r="X1132" t="str">
        <f t="shared" si="120"/>
        <v>Y</v>
      </c>
      <c r="Y1132" t="str">
        <f t="shared" si="122"/>
        <v>N</v>
      </c>
      <c r="Z1132" t="str">
        <f t="shared" si="123"/>
        <v>N</v>
      </c>
      <c r="AA1132" t="str">
        <f t="shared" si="124"/>
        <v>N</v>
      </c>
      <c r="AB1132" t="s">
        <v>93</v>
      </c>
      <c r="AC1132" t="s">
        <v>94</v>
      </c>
      <c r="AD1132" t="s">
        <v>155</v>
      </c>
      <c r="AE1132" t="s">
        <v>161</v>
      </c>
      <c r="AF1132" t="s">
        <v>117</v>
      </c>
      <c r="AG1132">
        <v>0</v>
      </c>
      <c r="AH1132" t="s">
        <v>98</v>
      </c>
      <c r="AI1132" t="s">
        <v>98</v>
      </c>
      <c r="AJ1132" t="s">
        <v>126</v>
      </c>
      <c r="AK1132" t="s">
        <v>98</v>
      </c>
      <c r="AL1132" t="s">
        <v>98</v>
      </c>
      <c r="AM1132" t="s">
        <v>100</v>
      </c>
      <c r="AN1132" t="s">
        <v>141</v>
      </c>
      <c r="AO1132">
        <v>622</v>
      </c>
      <c r="AP1132" t="s">
        <v>102</v>
      </c>
      <c r="AQ1132">
        <v>0</v>
      </c>
      <c r="AR1132">
        <v>500</v>
      </c>
      <c r="AS1132">
        <v>1122</v>
      </c>
      <c r="AT1132" t="s">
        <v>103</v>
      </c>
      <c r="AU1132" t="s">
        <v>98</v>
      </c>
      <c r="AV1132" t="s">
        <v>105</v>
      </c>
      <c r="AW1132" t="s">
        <v>106</v>
      </c>
      <c r="AX1132">
        <v>1328</v>
      </c>
      <c r="AY1132">
        <v>653</v>
      </c>
      <c r="AZ1132">
        <v>0</v>
      </c>
      <c r="BA1132">
        <v>1981</v>
      </c>
      <c r="BB1132">
        <v>1</v>
      </c>
      <c r="BC1132">
        <v>0</v>
      </c>
      <c r="BD1132">
        <v>2</v>
      </c>
      <c r="BE1132">
        <v>0</v>
      </c>
      <c r="BF1132">
        <v>4</v>
      </c>
      <c r="BG1132">
        <v>1</v>
      </c>
      <c r="BH1132" t="s">
        <v>97</v>
      </c>
      <c r="BI1132">
        <v>7</v>
      </c>
      <c r="BJ1132" t="s">
        <v>224</v>
      </c>
      <c r="BK1132">
        <v>2</v>
      </c>
      <c r="BL1132" t="s">
        <v>98</v>
      </c>
      <c r="BM1132" t="s">
        <v>127</v>
      </c>
      <c r="BN1132">
        <v>1981</v>
      </c>
      <c r="BO1132" t="s">
        <v>102</v>
      </c>
      <c r="BP1132">
        <v>2</v>
      </c>
      <c r="BQ1132">
        <v>576</v>
      </c>
      <c r="BR1132" t="s">
        <v>98</v>
      </c>
      <c r="BS1132" t="s">
        <v>98</v>
      </c>
      <c r="BT1132" t="s">
        <v>105</v>
      </c>
      <c r="BU1132">
        <v>431</v>
      </c>
      <c r="BV1132">
        <v>44</v>
      </c>
      <c r="BW1132">
        <v>0</v>
      </c>
      <c r="BX1132">
        <v>0</v>
      </c>
      <c r="BY1132">
        <v>0</v>
      </c>
      <c r="BZ1132">
        <v>0</v>
      </c>
      <c r="CA1132" t="s">
        <v>83</v>
      </c>
      <c r="CB1132" t="s">
        <v>134</v>
      </c>
      <c r="CC1132" t="s">
        <v>83</v>
      </c>
      <c r="CD1132">
        <v>0</v>
      </c>
      <c r="CE1132">
        <v>12</v>
      </c>
      <c r="CF1132">
        <v>2009</v>
      </c>
      <c r="CG1132" t="str">
        <f t="shared" si="125"/>
        <v>12/2009</v>
      </c>
      <c r="CH1132" t="s">
        <v>110</v>
      </c>
      <c r="CI1132" t="s">
        <v>111</v>
      </c>
      <c r="CJ1132" s="1">
        <v>135000</v>
      </c>
    </row>
    <row r="1133" spans="1:88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 t="str">
        <f t="shared" si="121"/>
        <v>90's</v>
      </c>
      <c r="V1133">
        <v>1992</v>
      </c>
      <c r="W1133">
        <f t="shared" si="119"/>
        <v>1</v>
      </c>
      <c r="X1133" t="str">
        <f t="shared" si="120"/>
        <v>Y</v>
      </c>
      <c r="Y1133" t="str">
        <f t="shared" si="122"/>
        <v>N</v>
      </c>
      <c r="Z1133" t="str">
        <f t="shared" si="123"/>
        <v>N</v>
      </c>
      <c r="AA1133" t="str">
        <f t="shared" si="124"/>
        <v>N</v>
      </c>
      <c r="AB1133" t="s">
        <v>93</v>
      </c>
      <c r="AC1133" t="s">
        <v>94</v>
      </c>
      <c r="AD1133" t="s">
        <v>140</v>
      </c>
      <c r="AE1133" t="s">
        <v>140</v>
      </c>
      <c r="AF1133" t="s">
        <v>117</v>
      </c>
      <c r="AG1133">
        <v>0</v>
      </c>
      <c r="AH1133" t="s">
        <v>98</v>
      </c>
      <c r="AI1133" t="s">
        <v>98</v>
      </c>
      <c r="AJ1133" t="s">
        <v>99</v>
      </c>
      <c r="AK1133" t="s">
        <v>97</v>
      </c>
      <c r="AL1133" t="s">
        <v>98</v>
      </c>
      <c r="AM1133" t="s">
        <v>121</v>
      </c>
      <c r="AN1133" t="s">
        <v>141</v>
      </c>
      <c r="AO1133">
        <v>212</v>
      </c>
      <c r="AP1133" t="s">
        <v>102</v>
      </c>
      <c r="AQ1133">
        <v>0</v>
      </c>
      <c r="AR1133">
        <v>762</v>
      </c>
      <c r="AS1133">
        <v>974</v>
      </c>
      <c r="AT1133" t="s">
        <v>103</v>
      </c>
      <c r="AU1133" t="s">
        <v>98</v>
      </c>
      <c r="AV1133" t="s">
        <v>105</v>
      </c>
      <c r="AW1133" t="s">
        <v>106</v>
      </c>
      <c r="AX1133">
        <v>974</v>
      </c>
      <c r="AY1133">
        <v>0</v>
      </c>
      <c r="AZ1133">
        <v>0</v>
      </c>
      <c r="BA1133">
        <v>974</v>
      </c>
      <c r="BB1133">
        <v>0</v>
      </c>
      <c r="BC1133">
        <v>0</v>
      </c>
      <c r="BD1133">
        <v>1</v>
      </c>
      <c r="BE1133">
        <v>0</v>
      </c>
      <c r="BF1133">
        <v>3</v>
      </c>
      <c r="BG1133">
        <v>1</v>
      </c>
      <c r="BH1133" t="s">
        <v>98</v>
      </c>
      <c r="BI1133">
        <v>5</v>
      </c>
      <c r="BJ1133" t="s">
        <v>107</v>
      </c>
      <c r="BK1133">
        <v>0</v>
      </c>
      <c r="BL1133" t="s">
        <v>83</v>
      </c>
      <c r="BM1133" t="s">
        <v>83</v>
      </c>
      <c r="BN1133" t="s">
        <v>83</v>
      </c>
      <c r="BO1133" t="s">
        <v>83</v>
      </c>
      <c r="BP1133">
        <v>0</v>
      </c>
      <c r="BQ1133">
        <v>0</v>
      </c>
      <c r="BR1133" t="s">
        <v>83</v>
      </c>
      <c r="BS1133" t="s">
        <v>83</v>
      </c>
      <c r="BT1133" t="s">
        <v>105</v>
      </c>
      <c r="BU1133">
        <v>0</v>
      </c>
      <c r="BV1133">
        <v>28</v>
      </c>
      <c r="BW1133">
        <v>0</v>
      </c>
      <c r="BX1133">
        <v>0</v>
      </c>
      <c r="BY1133">
        <v>0</v>
      </c>
      <c r="BZ1133">
        <v>0</v>
      </c>
      <c r="CA1133" t="s">
        <v>83</v>
      </c>
      <c r="CB1133" t="s">
        <v>134</v>
      </c>
      <c r="CC1133" t="s">
        <v>83</v>
      </c>
      <c r="CD1133">
        <v>0</v>
      </c>
      <c r="CE1133">
        <v>9</v>
      </c>
      <c r="CF1133">
        <v>2007</v>
      </c>
      <c r="CG1133" t="str">
        <f t="shared" si="125"/>
        <v>9/2007</v>
      </c>
      <c r="CH1133" t="s">
        <v>249</v>
      </c>
      <c r="CI1133" t="s">
        <v>128</v>
      </c>
      <c r="CJ1133" s="1">
        <v>93500</v>
      </c>
    </row>
    <row r="1134" spans="1:88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 t="str">
        <f t="shared" si="121"/>
        <v>1880's</v>
      </c>
      <c r="V1134">
        <v>1950</v>
      </c>
      <c r="W1134">
        <f t="shared" si="119"/>
        <v>70</v>
      </c>
      <c r="X1134" t="str">
        <f t="shared" si="120"/>
        <v>Y</v>
      </c>
      <c r="Y1134" t="str">
        <f t="shared" si="122"/>
        <v>N</v>
      </c>
      <c r="Z1134" t="str">
        <f t="shared" si="123"/>
        <v>N</v>
      </c>
      <c r="AA1134" t="str">
        <f t="shared" si="124"/>
        <v>N</v>
      </c>
      <c r="AB1134" t="s">
        <v>93</v>
      </c>
      <c r="AC1134" t="s">
        <v>94</v>
      </c>
      <c r="AD1134" t="s">
        <v>124</v>
      </c>
      <c r="AE1134" t="s">
        <v>124</v>
      </c>
      <c r="AF1134" t="s">
        <v>117</v>
      </c>
      <c r="AG1134">
        <v>0</v>
      </c>
      <c r="AH1134" t="s">
        <v>98</v>
      </c>
      <c r="AI1134" t="s">
        <v>98</v>
      </c>
      <c r="AJ1134" t="s">
        <v>126</v>
      </c>
      <c r="AK1134" t="s">
        <v>98</v>
      </c>
      <c r="AL1134" t="s">
        <v>98</v>
      </c>
      <c r="AM1134" t="s">
        <v>121</v>
      </c>
      <c r="AN1134" t="s">
        <v>102</v>
      </c>
      <c r="AO1134">
        <v>0</v>
      </c>
      <c r="AP1134" t="s">
        <v>102</v>
      </c>
      <c r="AQ1134">
        <v>0</v>
      </c>
      <c r="AR1134">
        <v>1008</v>
      </c>
      <c r="AS1134">
        <v>1008</v>
      </c>
      <c r="AT1134" t="s">
        <v>206</v>
      </c>
      <c r="AU1134" t="s">
        <v>98</v>
      </c>
      <c r="AV1134" t="s">
        <v>105</v>
      </c>
      <c r="AW1134" t="s">
        <v>106</v>
      </c>
      <c r="AX1134">
        <v>1178</v>
      </c>
      <c r="AY1134">
        <v>1032</v>
      </c>
      <c r="AZ1134">
        <v>0</v>
      </c>
      <c r="BA1134">
        <v>2210</v>
      </c>
      <c r="BB1134">
        <v>0</v>
      </c>
      <c r="BC1134">
        <v>0</v>
      </c>
      <c r="BD1134">
        <v>2</v>
      </c>
      <c r="BE1134">
        <v>0</v>
      </c>
      <c r="BF1134">
        <v>5</v>
      </c>
      <c r="BG1134">
        <v>1</v>
      </c>
      <c r="BH1134" t="s">
        <v>147</v>
      </c>
      <c r="BI1134">
        <v>8</v>
      </c>
      <c r="BJ1134" t="s">
        <v>107</v>
      </c>
      <c r="BK1134">
        <v>0</v>
      </c>
      <c r="BL1134" t="s">
        <v>83</v>
      </c>
      <c r="BM1134" t="s">
        <v>127</v>
      </c>
      <c r="BN1134">
        <v>1930</v>
      </c>
      <c r="BO1134" t="s">
        <v>102</v>
      </c>
      <c r="BP1134">
        <v>1</v>
      </c>
      <c r="BQ1134">
        <v>205</v>
      </c>
      <c r="BR1134" t="s">
        <v>147</v>
      </c>
      <c r="BS1134" t="s">
        <v>98</v>
      </c>
      <c r="BT1134" t="s">
        <v>177</v>
      </c>
      <c r="BU1134">
        <v>0</v>
      </c>
      <c r="BV1134">
        <v>48</v>
      </c>
      <c r="BW1134">
        <v>0</v>
      </c>
      <c r="BX1134">
        <v>0</v>
      </c>
      <c r="BY1134">
        <v>0</v>
      </c>
      <c r="BZ1134">
        <v>0</v>
      </c>
      <c r="CA1134" t="s">
        <v>83</v>
      </c>
      <c r="CB1134" t="s">
        <v>83</v>
      </c>
      <c r="CC1134" t="s">
        <v>83</v>
      </c>
      <c r="CD1134">
        <v>0</v>
      </c>
      <c r="CE1134">
        <v>5</v>
      </c>
      <c r="CF1134">
        <v>2007</v>
      </c>
      <c r="CG1134" t="str">
        <f t="shared" si="125"/>
        <v>5/2007</v>
      </c>
      <c r="CH1134" t="s">
        <v>110</v>
      </c>
      <c r="CI1134" t="s">
        <v>111</v>
      </c>
      <c r="CJ1134" s="1">
        <v>117500</v>
      </c>
    </row>
    <row r="1135" spans="1:88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 t="str">
        <f t="shared" si="121"/>
        <v>90's</v>
      </c>
      <c r="V1135">
        <v>1995</v>
      </c>
      <c r="W1135">
        <f t="shared" si="119"/>
        <v>0</v>
      </c>
      <c r="X1135" t="str">
        <f t="shared" si="120"/>
        <v>N</v>
      </c>
      <c r="Y1135" t="str">
        <f t="shared" si="122"/>
        <v>N</v>
      </c>
      <c r="Z1135" t="str">
        <f t="shared" si="123"/>
        <v>N</v>
      </c>
      <c r="AA1135" t="str">
        <f t="shared" si="124"/>
        <v>Y</v>
      </c>
      <c r="AB1135" t="s">
        <v>93</v>
      </c>
      <c r="AC1135" t="s">
        <v>94</v>
      </c>
      <c r="AD1135" t="s">
        <v>95</v>
      </c>
      <c r="AE1135" t="s">
        <v>95</v>
      </c>
      <c r="AF1135" t="s">
        <v>117</v>
      </c>
      <c r="AG1135">
        <v>0</v>
      </c>
      <c r="AH1135" t="s">
        <v>97</v>
      </c>
      <c r="AI1135" t="s">
        <v>98</v>
      </c>
      <c r="AJ1135" t="s">
        <v>99</v>
      </c>
      <c r="AK1135" t="s">
        <v>97</v>
      </c>
      <c r="AL1135" t="s">
        <v>98</v>
      </c>
      <c r="AM1135" t="s">
        <v>100</v>
      </c>
      <c r="AN1135" t="s">
        <v>101</v>
      </c>
      <c r="AO1135">
        <v>584</v>
      </c>
      <c r="AP1135" t="s">
        <v>102</v>
      </c>
      <c r="AQ1135">
        <v>0</v>
      </c>
      <c r="AR1135">
        <v>544</v>
      </c>
      <c r="AS1135">
        <v>1128</v>
      </c>
      <c r="AT1135" t="s">
        <v>103</v>
      </c>
      <c r="AU1135" t="s">
        <v>104</v>
      </c>
      <c r="AV1135" t="s">
        <v>105</v>
      </c>
      <c r="AW1135" t="s">
        <v>106</v>
      </c>
      <c r="AX1135">
        <v>1142</v>
      </c>
      <c r="AY1135">
        <v>878</v>
      </c>
      <c r="AZ1135">
        <v>0</v>
      </c>
      <c r="BA1135">
        <v>2020</v>
      </c>
      <c r="BB1135">
        <v>0</v>
      </c>
      <c r="BC1135">
        <v>0</v>
      </c>
      <c r="BD1135">
        <v>2</v>
      </c>
      <c r="BE1135">
        <v>1</v>
      </c>
      <c r="BF1135">
        <v>3</v>
      </c>
      <c r="BG1135">
        <v>1</v>
      </c>
      <c r="BH1135" t="s">
        <v>97</v>
      </c>
      <c r="BI1135">
        <v>8</v>
      </c>
      <c r="BJ1135" t="s">
        <v>107</v>
      </c>
      <c r="BK1135">
        <v>1</v>
      </c>
      <c r="BL1135" t="s">
        <v>98</v>
      </c>
      <c r="BM1135" t="s">
        <v>108</v>
      </c>
      <c r="BN1135">
        <v>1995</v>
      </c>
      <c r="BO1135" t="s">
        <v>109</v>
      </c>
      <c r="BP1135">
        <v>2</v>
      </c>
      <c r="BQ1135">
        <v>466</v>
      </c>
      <c r="BR1135" t="s">
        <v>98</v>
      </c>
      <c r="BS1135" t="s">
        <v>98</v>
      </c>
      <c r="BT1135" t="s">
        <v>105</v>
      </c>
      <c r="BU1135">
        <v>0</v>
      </c>
      <c r="BV1135">
        <v>155</v>
      </c>
      <c r="BW1135">
        <v>0</v>
      </c>
      <c r="BX1135">
        <v>0</v>
      </c>
      <c r="BY1135">
        <v>0</v>
      </c>
      <c r="BZ1135">
        <v>0</v>
      </c>
      <c r="CA1135" t="s">
        <v>83</v>
      </c>
      <c r="CB1135" t="s">
        <v>83</v>
      </c>
      <c r="CC1135" t="s">
        <v>83</v>
      </c>
      <c r="CD1135">
        <v>0</v>
      </c>
      <c r="CE1135">
        <v>6</v>
      </c>
      <c r="CF1135">
        <v>2009</v>
      </c>
      <c r="CG1135" t="str">
        <f t="shared" si="125"/>
        <v>6/2009</v>
      </c>
      <c r="CH1135" t="s">
        <v>110</v>
      </c>
      <c r="CI1135" t="s">
        <v>111</v>
      </c>
      <c r="CJ1135" s="1">
        <v>239500</v>
      </c>
    </row>
    <row r="1136" spans="1:88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 t="str">
        <f t="shared" si="121"/>
        <v>90's</v>
      </c>
      <c r="V1136">
        <v>1997</v>
      </c>
      <c r="W1136">
        <f t="shared" si="119"/>
        <v>0</v>
      </c>
      <c r="X1136" t="str">
        <f t="shared" si="120"/>
        <v>N</v>
      </c>
      <c r="Y1136" t="str">
        <f t="shared" si="122"/>
        <v>N</v>
      </c>
      <c r="Z1136" t="str">
        <f t="shared" si="123"/>
        <v>N</v>
      </c>
      <c r="AA1136" t="str">
        <f t="shared" si="124"/>
        <v>Y</v>
      </c>
      <c r="AB1136" t="s">
        <v>93</v>
      </c>
      <c r="AC1136" t="s">
        <v>94</v>
      </c>
      <c r="AD1136" t="s">
        <v>95</v>
      </c>
      <c r="AE1136" t="s">
        <v>95</v>
      </c>
      <c r="AF1136" t="s">
        <v>117</v>
      </c>
      <c r="AG1136">
        <v>0</v>
      </c>
      <c r="AH1136" t="s">
        <v>98</v>
      </c>
      <c r="AI1136" t="s">
        <v>98</v>
      </c>
      <c r="AJ1136" t="s">
        <v>99</v>
      </c>
      <c r="AK1136" t="s">
        <v>97</v>
      </c>
      <c r="AL1136" t="s">
        <v>98</v>
      </c>
      <c r="AM1136" t="s">
        <v>130</v>
      </c>
      <c r="AN1136" t="s">
        <v>102</v>
      </c>
      <c r="AO1136">
        <v>0</v>
      </c>
      <c r="AP1136" t="s">
        <v>102</v>
      </c>
      <c r="AQ1136">
        <v>0</v>
      </c>
      <c r="AR1136">
        <v>916</v>
      </c>
      <c r="AS1136">
        <v>916</v>
      </c>
      <c r="AT1136" t="s">
        <v>103</v>
      </c>
      <c r="AU1136" t="s">
        <v>97</v>
      </c>
      <c r="AV1136" t="s">
        <v>105</v>
      </c>
      <c r="AW1136" t="s">
        <v>106</v>
      </c>
      <c r="AX1136">
        <v>916</v>
      </c>
      <c r="AY1136">
        <v>684</v>
      </c>
      <c r="AZ1136">
        <v>0</v>
      </c>
      <c r="BA1136">
        <v>1600</v>
      </c>
      <c r="BB1136">
        <v>0</v>
      </c>
      <c r="BC1136">
        <v>0</v>
      </c>
      <c r="BD1136">
        <v>2</v>
      </c>
      <c r="BE1136">
        <v>1</v>
      </c>
      <c r="BF1136">
        <v>3</v>
      </c>
      <c r="BG1136">
        <v>1</v>
      </c>
      <c r="BH1136" t="s">
        <v>98</v>
      </c>
      <c r="BI1136">
        <v>7</v>
      </c>
      <c r="BJ1136" t="s">
        <v>107</v>
      </c>
      <c r="BK1136">
        <v>1</v>
      </c>
      <c r="BL1136" t="s">
        <v>98</v>
      </c>
      <c r="BM1136" t="s">
        <v>108</v>
      </c>
      <c r="BN1136">
        <v>1997</v>
      </c>
      <c r="BO1136" t="s">
        <v>157</v>
      </c>
      <c r="BP1136">
        <v>2</v>
      </c>
      <c r="BQ1136">
        <v>460</v>
      </c>
      <c r="BR1136" t="s">
        <v>98</v>
      </c>
      <c r="BS1136" t="s">
        <v>98</v>
      </c>
      <c r="BT1136" t="s">
        <v>105</v>
      </c>
      <c r="BU1136">
        <v>100</v>
      </c>
      <c r="BV1136">
        <v>38</v>
      </c>
      <c r="BW1136">
        <v>0</v>
      </c>
      <c r="BX1136">
        <v>0</v>
      </c>
      <c r="BY1136">
        <v>0</v>
      </c>
      <c r="BZ1136">
        <v>0</v>
      </c>
      <c r="CA1136" t="s">
        <v>83</v>
      </c>
      <c r="CB1136" t="s">
        <v>83</v>
      </c>
      <c r="CC1136" t="s">
        <v>83</v>
      </c>
      <c r="CD1136">
        <v>0</v>
      </c>
      <c r="CE1136">
        <v>8</v>
      </c>
      <c r="CF1136">
        <v>2007</v>
      </c>
      <c r="CG1136" t="str">
        <f t="shared" si="125"/>
        <v>8/2007</v>
      </c>
      <c r="CH1136" t="s">
        <v>110</v>
      </c>
      <c r="CI1136" t="s">
        <v>111</v>
      </c>
      <c r="CJ1136" s="1">
        <v>169000</v>
      </c>
    </row>
    <row r="1137" spans="1:88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 t="str">
        <f t="shared" si="121"/>
        <v>20's</v>
      </c>
      <c r="V1137">
        <v>1950</v>
      </c>
      <c r="W1137">
        <f t="shared" si="119"/>
        <v>24</v>
      </c>
      <c r="X1137" t="str">
        <f t="shared" si="120"/>
        <v>Y</v>
      </c>
      <c r="Y1137" t="str">
        <f t="shared" si="122"/>
        <v>N</v>
      </c>
      <c r="Z1137" t="str">
        <f t="shared" si="123"/>
        <v>N</v>
      </c>
      <c r="AA1137" t="str">
        <f t="shared" si="124"/>
        <v>N</v>
      </c>
      <c r="AB1137" t="s">
        <v>93</v>
      </c>
      <c r="AC1137" t="s">
        <v>94</v>
      </c>
      <c r="AD1137" t="s">
        <v>124</v>
      </c>
      <c r="AE1137" t="s">
        <v>124</v>
      </c>
      <c r="AF1137" t="s">
        <v>117</v>
      </c>
      <c r="AG1137">
        <v>0</v>
      </c>
      <c r="AH1137" t="s">
        <v>98</v>
      </c>
      <c r="AI1137" t="s">
        <v>98</v>
      </c>
      <c r="AJ1137" t="s">
        <v>126</v>
      </c>
      <c r="AK1137" t="s">
        <v>98</v>
      </c>
      <c r="AL1137" t="s">
        <v>98</v>
      </c>
      <c r="AM1137" t="s">
        <v>100</v>
      </c>
      <c r="AN1137" t="s">
        <v>102</v>
      </c>
      <c r="AO1137">
        <v>0</v>
      </c>
      <c r="AP1137" t="s">
        <v>102</v>
      </c>
      <c r="AQ1137">
        <v>0</v>
      </c>
      <c r="AR1137">
        <v>960</v>
      </c>
      <c r="AS1137">
        <v>960</v>
      </c>
      <c r="AT1137" t="s">
        <v>103</v>
      </c>
      <c r="AU1137" t="s">
        <v>98</v>
      </c>
      <c r="AV1137" t="s">
        <v>177</v>
      </c>
      <c r="AW1137" t="s">
        <v>106</v>
      </c>
      <c r="AX1137">
        <v>986</v>
      </c>
      <c r="AY1137">
        <v>0</v>
      </c>
      <c r="AZ1137">
        <v>0</v>
      </c>
      <c r="BA1137">
        <v>986</v>
      </c>
      <c r="BB1137">
        <v>0</v>
      </c>
      <c r="BC1137">
        <v>0</v>
      </c>
      <c r="BD1137">
        <v>1</v>
      </c>
      <c r="BE1137">
        <v>0</v>
      </c>
      <c r="BF1137">
        <v>2</v>
      </c>
      <c r="BG1137">
        <v>1</v>
      </c>
      <c r="BH1137" t="s">
        <v>98</v>
      </c>
      <c r="BI1137">
        <v>5</v>
      </c>
      <c r="BJ1137" t="s">
        <v>107</v>
      </c>
      <c r="BK1137">
        <v>1</v>
      </c>
      <c r="BL1137" t="s">
        <v>97</v>
      </c>
      <c r="BM1137" t="s">
        <v>127</v>
      </c>
      <c r="BN1137">
        <v>1926</v>
      </c>
      <c r="BO1137" t="s">
        <v>102</v>
      </c>
      <c r="BP1137">
        <v>1</v>
      </c>
      <c r="BQ1137">
        <v>180</v>
      </c>
      <c r="BR1137" t="s">
        <v>98</v>
      </c>
      <c r="BS1137" t="s">
        <v>98</v>
      </c>
      <c r="BT1137" t="s">
        <v>105</v>
      </c>
      <c r="BU1137">
        <v>0</v>
      </c>
      <c r="BV1137">
        <v>128</v>
      </c>
      <c r="BW1137">
        <v>0</v>
      </c>
      <c r="BX1137">
        <v>0</v>
      </c>
      <c r="BY1137">
        <v>0</v>
      </c>
      <c r="BZ1137">
        <v>0</v>
      </c>
      <c r="CA1137" t="s">
        <v>83</v>
      </c>
      <c r="CB1137" t="s">
        <v>83</v>
      </c>
      <c r="CC1137" t="s">
        <v>83</v>
      </c>
      <c r="CD1137">
        <v>0</v>
      </c>
      <c r="CE1137">
        <v>5</v>
      </c>
      <c r="CF1137">
        <v>2007</v>
      </c>
      <c r="CG1137" t="str">
        <f t="shared" si="125"/>
        <v>5/2007</v>
      </c>
      <c r="CH1137" t="s">
        <v>110</v>
      </c>
      <c r="CI1137" t="s">
        <v>111</v>
      </c>
      <c r="CJ1137" s="1">
        <v>102000</v>
      </c>
    </row>
    <row r="1138" spans="1:88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 t="str">
        <f t="shared" si="121"/>
        <v>50's</v>
      </c>
      <c r="V1138">
        <v>1950</v>
      </c>
      <c r="W1138">
        <f t="shared" si="119"/>
        <v>0</v>
      </c>
      <c r="X1138" t="str">
        <f t="shared" si="120"/>
        <v>N</v>
      </c>
      <c r="Y1138" t="str">
        <f t="shared" si="122"/>
        <v>N</v>
      </c>
      <c r="Z1138" t="str">
        <f t="shared" si="123"/>
        <v>N</v>
      </c>
      <c r="AA1138" t="str">
        <f t="shared" si="124"/>
        <v>N</v>
      </c>
      <c r="AB1138" t="s">
        <v>93</v>
      </c>
      <c r="AC1138" t="s">
        <v>94</v>
      </c>
      <c r="AD1138" t="s">
        <v>95</v>
      </c>
      <c r="AE1138" t="s">
        <v>95</v>
      </c>
      <c r="AF1138" t="s">
        <v>117</v>
      </c>
      <c r="AG1138">
        <v>0</v>
      </c>
      <c r="AH1138" t="s">
        <v>98</v>
      </c>
      <c r="AI1138" t="s">
        <v>98</v>
      </c>
      <c r="AJ1138" t="s">
        <v>118</v>
      </c>
      <c r="AK1138" t="s">
        <v>98</v>
      </c>
      <c r="AL1138" t="s">
        <v>98</v>
      </c>
      <c r="AM1138" t="s">
        <v>100</v>
      </c>
      <c r="AN1138" t="s">
        <v>141</v>
      </c>
      <c r="AO1138">
        <v>280</v>
      </c>
      <c r="AP1138" t="s">
        <v>102</v>
      </c>
      <c r="AQ1138">
        <v>0</v>
      </c>
      <c r="AR1138">
        <v>752</v>
      </c>
      <c r="AS1138">
        <v>1032</v>
      </c>
      <c r="AT1138" t="s">
        <v>103</v>
      </c>
      <c r="AU1138" t="s">
        <v>98</v>
      </c>
      <c r="AV1138" t="s">
        <v>105</v>
      </c>
      <c r="AW1138" t="s">
        <v>164</v>
      </c>
      <c r="AX1138">
        <v>1032</v>
      </c>
      <c r="AY1138">
        <v>220</v>
      </c>
      <c r="AZ1138">
        <v>0</v>
      </c>
      <c r="BA1138">
        <v>1252</v>
      </c>
      <c r="BB1138">
        <v>0</v>
      </c>
      <c r="BC1138">
        <v>0</v>
      </c>
      <c r="BD1138">
        <v>1</v>
      </c>
      <c r="BE1138">
        <v>0</v>
      </c>
      <c r="BF1138">
        <v>3</v>
      </c>
      <c r="BG1138">
        <v>1</v>
      </c>
      <c r="BH1138" t="s">
        <v>98</v>
      </c>
      <c r="BI1138">
        <v>6</v>
      </c>
      <c r="BJ1138" t="s">
        <v>107</v>
      </c>
      <c r="BK1138">
        <v>0</v>
      </c>
      <c r="BL1138" t="s">
        <v>83</v>
      </c>
      <c r="BM1138" t="s">
        <v>108</v>
      </c>
      <c r="BN1138">
        <v>1950</v>
      </c>
      <c r="BO1138" t="s">
        <v>102</v>
      </c>
      <c r="BP1138">
        <v>1</v>
      </c>
      <c r="BQ1138">
        <v>288</v>
      </c>
      <c r="BR1138" t="s">
        <v>98</v>
      </c>
      <c r="BS1138" t="s">
        <v>98</v>
      </c>
      <c r="BT1138" t="s">
        <v>105</v>
      </c>
      <c r="BU1138">
        <v>0</v>
      </c>
      <c r="BV1138">
        <v>0</v>
      </c>
      <c r="BW1138">
        <v>96</v>
      </c>
      <c r="BX1138">
        <v>0</v>
      </c>
      <c r="BY1138">
        <v>0</v>
      </c>
      <c r="BZ1138">
        <v>0</v>
      </c>
      <c r="CA1138" t="s">
        <v>83</v>
      </c>
      <c r="CB1138" t="s">
        <v>83</v>
      </c>
      <c r="CC1138" t="s">
        <v>83</v>
      </c>
      <c r="CD1138">
        <v>0</v>
      </c>
      <c r="CE1138">
        <v>4</v>
      </c>
      <c r="CF1138">
        <v>2008</v>
      </c>
      <c r="CG1138" t="str">
        <f t="shared" si="125"/>
        <v>4/2008</v>
      </c>
      <c r="CH1138" t="s">
        <v>110</v>
      </c>
      <c r="CI1138" t="s">
        <v>128</v>
      </c>
      <c r="CJ1138" s="1">
        <v>119000</v>
      </c>
    </row>
    <row r="1139" spans="1:88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 t="str">
        <f t="shared" si="121"/>
        <v>1870's</v>
      </c>
      <c r="V1139">
        <v>1996</v>
      </c>
      <c r="W1139">
        <f t="shared" si="119"/>
        <v>121</v>
      </c>
      <c r="X1139" t="str">
        <f t="shared" si="120"/>
        <v>Y</v>
      </c>
      <c r="Y1139" t="str">
        <f t="shared" si="122"/>
        <v>N</v>
      </c>
      <c r="Z1139" t="str">
        <f t="shared" si="123"/>
        <v>N</v>
      </c>
      <c r="AA1139" t="str">
        <f t="shared" si="124"/>
        <v>Y</v>
      </c>
      <c r="AB1139" t="s">
        <v>93</v>
      </c>
      <c r="AC1139" t="s">
        <v>94</v>
      </c>
      <c r="AD1139" t="s">
        <v>95</v>
      </c>
      <c r="AE1139" t="s">
        <v>95</v>
      </c>
      <c r="AF1139" t="s">
        <v>117</v>
      </c>
      <c r="AG1139">
        <v>0</v>
      </c>
      <c r="AH1139" t="s">
        <v>98</v>
      </c>
      <c r="AI1139" t="s">
        <v>97</v>
      </c>
      <c r="AJ1139" t="s">
        <v>118</v>
      </c>
      <c r="AK1139" t="s">
        <v>98</v>
      </c>
      <c r="AL1139" t="s">
        <v>98</v>
      </c>
      <c r="AM1139" t="s">
        <v>100</v>
      </c>
      <c r="AN1139" t="s">
        <v>102</v>
      </c>
      <c r="AO1139">
        <v>0</v>
      </c>
      <c r="AP1139" t="s">
        <v>102</v>
      </c>
      <c r="AQ1139">
        <v>0</v>
      </c>
      <c r="AR1139">
        <v>780</v>
      </c>
      <c r="AS1139">
        <v>780</v>
      </c>
      <c r="AT1139" t="s">
        <v>103</v>
      </c>
      <c r="AU1139" t="s">
        <v>97</v>
      </c>
      <c r="AV1139" t="s">
        <v>177</v>
      </c>
      <c r="AW1139" t="s">
        <v>106</v>
      </c>
      <c r="AX1139">
        <v>780</v>
      </c>
      <c r="AY1139">
        <v>240</v>
      </c>
      <c r="AZ1139">
        <v>0</v>
      </c>
      <c r="BA1139">
        <v>1020</v>
      </c>
      <c r="BB1139">
        <v>0</v>
      </c>
      <c r="BC1139">
        <v>0</v>
      </c>
      <c r="BD1139">
        <v>1</v>
      </c>
      <c r="BE1139">
        <v>0</v>
      </c>
      <c r="BF1139">
        <v>2</v>
      </c>
      <c r="BG1139">
        <v>1</v>
      </c>
      <c r="BH1139" t="s">
        <v>98</v>
      </c>
      <c r="BI1139">
        <v>6</v>
      </c>
      <c r="BJ1139" t="s">
        <v>107</v>
      </c>
      <c r="BK1139">
        <v>0</v>
      </c>
      <c r="BL1139" t="s">
        <v>83</v>
      </c>
      <c r="BM1139" t="s">
        <v>83</v>
      </c>
      <c r="BN1139" t="s">
        <v>83</v>
      </c>
      <c r="BO1139" t="s">
        <v>83</v>
      </c>
      <c r="BP1139">
        <v>0</v>
      </c>
      <c r="BQ1139">
        <v>0</v>
      </c>
      <c r="BR1139" t="s">
        <v>83</v>
      </c>
      <c r="BS1139" t="s">
        <v>83</v>
      </c>
      <c r="BT1139" t="s">
        <v>177</v>
      </c>
      <c r="BU1139">
        <v>0</v>
      </c>
      <c r="BV1139">
        <v>0</v>
      </c>
      <c r="BW1139">
        <v>176</v>
      </c>
      <c r="BX1139">
        <v>0</v>
      </c>
      <c r="BY1139">
        <v>0</v>
      </c>
      <c r="BZ1139">
        <v>0</v>
      </c>
      <c r="CA1139" t="s">
        <v>83</v>
      </c>
      <c r="CB1139" t="s">
        <v>83</v>
      </c>
      <c r="CC1139" t="s">
        <v>83</v>
      </c>
      <c r="CD1139">
        <v>0</v>
      </c>
      <c r="CE1139">
        <v>5</v>
      </c>
      <c r="CF1139">
        <v>2010</v>
      </c>
      <c r="CG1139" t="str">
        <f t="shared" si="125"/>
        <v>5/2010</v>
      </c>
      <c r="CH1139" t="s">
        <v>110</v>
      </c>
      <c r="CI1139" t="s">
        <v>111</v>
      </c>
      <c r="CJ1139" s="1">
        <v>94000</v>
      </c>
    </row>
    <row r="1140" spans="1:88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 t="str">
        <f t="shared" si="121"/>
        <v>70's</v>
      </c>
      <c r="V1140">
        <v>1977</v>
      </c>
      <c r="W1140">
        <f t="shared" si="119"/>
        <v>0</v>
      </c>
      <c r="X1140" t="str">
        <f t="shared" si="120"/>
        <v>N</v>
      </c>
      <c r="Y1140" t="str">
        <f t="shared" si="122"/>
        <v>N</v>
      </c>
      <c r="Z1140" t="str">
        <f t="shared" si="123"/>
        <v>N</v>
      </c>
      <c r="AA1140" t="str">
        <f t="shared" si="124"/>
        <v>N</v>
      </c>
      <c r="AB1140" t="s">
        <v>93</v>
      </c>
      <c r="AC1140" t="s">
        <v>94</v>
      </c>
      <c r="AD1140" t="s">
        <v>161</v>
      </c>
      <c r="AE1140" t="s">
        <v>234</v>
      </c>
      <c r="AF1140" t="s">
        <v>117</v>
      </c>
      <c r="AG1140">
        <v>0</v>
      </c>
      <c r="AH1140" t="s">
        <v>98</v>
      </c>
      <c r="AI1140" t="s">
        <v>98</v>
      </c>
      <c r="AJ1140" t="s">
        <v>99</v>
      </c>
      <c r="AK1140" t="s">
        <v>98</v>
      </c>
      <c r="AL1140" t="s">
        <v>98</v>
      </c>
      <c r="AM1140" t="s">
        <v>97</v>
      </c>
      <c r="AN1140" t="s">
        <v>119</v>
      </c>
      <c r="AO1140">
        <v>1567</v>
      </c>
      <c r="AP1140" t="s">
        <v>102</v>
      </c>
      <c r="AQ1140">
        <v>0</v>
      </c>
      <c r="AR1140">
        <v>0</v>
      </c>
      <c r="AS1140">
        <v>1567</v>
      </c>
      <c r="AT1140" t="s">
        <v>103</v>
      </c>
      <c r="AU1140" t="s">
        <v>98</v>
      </c>
      <c r="AV1140" t="s">
        <v>105</v>
      </c>
      <c r="AW1140" t="s">
        <v>106</v>
      </c>
      <c r="AX1140">
        <v>1567</v>
      </c>
      <c r="AY1140">
        <v>0</v>
      </c>
      <c r="AZ1140">
        <v>0</v>
      </c>
      <c r="BA1140">
        <v>1567</v>
      </c>
      <c r="BB1140">
        <v>1</v>
      </c>
      <c r="BC1140">
        <v>0</v>
      </c>
      <c r="BD1140">
        <v>2</v>
      </c>
      <c r="BE1140">
        <v>0</v>
      </c>
      <c r="BF1140">
        <v>2</v>
      </c>
      <c r="BG1140">
        <v>1</v>
      </c>
      <c r="BH1140" t="s">
        <v>97</v>
      </c>
      <c r="BI1140">
        <v>5</v>
      </c>
      <c r="BJ1140" t="s">
        <v>107</v>
      </c>
      <c r="BK1140">
        <v>2</v>
      </c>
      <c r="BL1140" t="s">
        <v>98</v>
      </c>
      <c r="BM1140" t="s">
        <v>108</v>
      </c>
      <c r="BN1140">
        <v>1977</v>
      </c>
      <c r="BO1140" t="s">
        <v>109</v>
      </c>
      <c r="BP1140">
        <v>2</v>
      </c>
      <c r="BQ1140">
        <v>714</v>
      </c>
      <c r="BR1140" t="s">
        <v>98</v>
      </c>
      <c r="BS1140" t="s">
        <v>98</v>
      </c>
      <c r="BT1140" t="s">
        <v>105</v>
      </c>
      <c r="BU1140">
        <v>264</v>
      </c>
      <c r="BV1140">
        <v>32</v>
      </c>
      <c r="BW1140">
        <v>0</v>
      </c>
      <c r="BX1140">
        <v>0</v>
      </c>
      <c r="BY1140">
        <v>0</v>
      </c>
      <c r="BZ1140">
        <v>0</v>
      </c>
      <c r="CA1140" t="s">
        <v>83</v>
      </c>
      <c r="CB1140" t="s">
        <v>83</v>
      </c>
      <c r="CC1140" t="s">
        <v>83</v>
      </c>
      <c r="CD1140">
        <v>0</v>
      </c>
      <c r="CE1140">
        <v>5</v>
      </c>
      <c r="CF1140">
        <v>2009</v>
      </c>
      <c r="CG1140" t="str">
        <f t="shared" si="125"/>
        <v>5/2009</v>
      </c>
      <c r="CH1140" t="s">
        <v>110</v>
      </c>
      <c r="CI1140" t="s">
        <v>111</v>
      </c>
      <c r="CJ1140" s="1">
        <v>196000</v>
      </c>
    </row>
    <row r="1141" spans="1:88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 t="str">
        <f t="shared" si="121"/>
        <v>20's</v>
      </c>
      <c r="V1141">
        <v>1950</v>
      </c>
      <c r="W1141">
        <f t="shared" si="119"/>
        <v>30</v>
      </c>
      <c r="X1141" t="str">
        <f t="shared" si="120"/>
        <v>Y</v>
      </c>
      <c r="Y1141" t="str">
        <f t="shared" si="122"/>
        <v>N</v>
      </c>
      <c r="Z1141" t="str">
        <f t="shared" si="123"/>
        <v>N</v>
      </c>
      <c r="AA1141" t="str">
        <f t="shared" si="124"/>
        <v>N</v>
      </c>
      <c r="AB1141" t="s">
        <v>93</v>
      </c>
      <c r="AC1141" t="s">
        <v>94</v>
      </c>
      <c r="AD1141" t="s">
        <v>203</v>
      </c>
      <c r="AE1141" t="s">
        <v>203</v>
      </c>
      <c r="AF1141" t="s">
        <v>117</v>
      </c>
      <c r="AG1141">
        <v>0</v>
      </c>
      <c r="AH1141" t="s">
        <v>98</v>
      </c>
      <c r="AI1141" t="s">
        <v>147</v>
      </c>
      <c r="AJ1141" t="s">
        <v>126</v>
      </c>
      <c r="AK1141" t="s">
        <v>98</v>
      </c>
      <c r="AL1141" t="s">
        <v>98</v>
      </c>
      <c r="AM1141" t="s">
        <v>100</v>
      </c>
      <c r="AN1141" t="s">
        <v>141</v>
      </c>
      <c r="AO1141">
        <v>645</v>
      </c>
      <c r="AP1141" t="s">
        <v>102</v>
      </c>
      <c r="AQ1141">
        <v>0</v>
      </c>
      <c r="AR1141">
        <v>270</v>
      </c>
      <c r="AS1141">
        <v>915</v>
      </c>
      <c r="AT1141" t="s">
        <v>103</v>
      </c>
      <c r="AU1141" t="s">
        <v>98</v>
      </c>
      <c r="AV1141" t="s">
        <v>105</v>
      </c>
      <c r="AW1141" t="s">
        <v>106</v>
      </c>
      <c r="AX1141">
        <v>1167</v>
      </c>
      <c r="AY1141">
        <v>0</v>
      </c>
      <c r="AZ1141">
        <v>0</v>
      </c>
      <c r="BA1141">
        <v>1167</v>
      </c>
      <c r="BB1141">
        <v>0</v>
      </c>
      <c r="BC1141">
        <v>0</v>
      </c>
      <c r="BD1141">
        <v>1</v>
      </c>
      <c r="BE1141">
        <v>0</v>
      </c>
      <c r="BF1141">
        <v>3</v>
      </c>
      <c r="BG1141">
        <v>1</v>
      </c>
      <c r="BH1141" t="s">
        <v>98</v>
      </c>
      <c r="BI1141">
        <v>6</v>
      </c>
      <c r="BJ1141" t="s">
        <v>221</v>
      </c>
      <c r="BK1141">
        <v>1</v>
      </c>
      <c r="BL1141" t="s">
        <v>97</v>
      </c>
      <c r="BM1141" t="s">
        <v>127</v>
      </c>
      <c r="BN1141">
        <v>1972</v>
      </c>
      <c r="BO1141" t="s">
        <v>102</v>
      </c>
      <c r="BP1141">
        <v>2</v>
      </c>
      <c r="BQ1141">
        <v>495</v>
      </c>
      <c r="BR1141" t="s">
        <v>98</v>
      </c>
      <c r="BS1141" t="s">
        <v>98</v>
      </c>
      <c r="BT1141" t="s">
        <v>105</v>
      </c>
      <c r="BU1141">
        <v>0</v>
      </c>
      <c r="BV1141">
        <v>0</v>
      </c>
      <c r="BW1141">
        <v>216</v>
      </c>
      <c r="BX1141">
        <v>0</v>
      </c>
      <c r="BY1141">
        <v>126</v>
      </c>
      <c r="BZ1141">
        <v>0</v>
      </c>
      <c r="CA1141" t="s">
        <v>83</v>
      </c>
      <c r="CB1141" t="s">
        <v>83</v>
      </c>
      <c r="CC1141" t="s">
        <v>83</v>
      </c>
      <c r="CD1141">
        <v>0</v>
      </c>
      <c r="CE1141">
        <v>5</v>
      </c>
      <c r="CF1141">
        <v>2007</v>
      </c>
      <c r="CG1141" t="str">
        <f t="shared" si="125"/>
        <v>5/2007</v>
      </c>
      <c r="CH1141" t="s">
        <v>110</v>
      </c>
      <c r="CI1141" t="s">
        <v>111</v>
      </c>
      <c r="CJ1141" s="1">
        <v>144000</v>
      </c>
    </row>
    <row r="1142" spans="1:88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 t="str">
        <f t="shared" si="121"/>
        <v>50's</v>
      </c>
      <c r="V1142">
        <v>1951</v>
      </c>
      <c r="W1142">
        <f t="shared" si="119"/>
        <v>0</v>
      </c>
      <c r="X1142" t="str">
        <f t="shared" si="120"/>
        <v>N</v>
      </c>
      <c r="Y1142" t="str">
        <f t="shared" si="122"/>
        <v>N</v>
      </c>
      <c r="Z1142" t="str">
        <f t="shared" si="123"/>
        <v>N</v>
      </c>
      <c r="AA1142" t="str">
        <f t="shared" si="124"/>
        <v>N</v>
      </c>
      <c r="AB1142" t="s">
        <v>93</v>
      </c>
      <c r="AC1142" t="s">
        <v>94</v>
      </c>
      <c r="AD1142" t="s">
        <v>140</v>
      </c>
      <c r="AE1142" t="s">
        <v>140</v>
      </c>
      <c r="AF1142" t="s">
        <v>117</v>
      </c>
      <c r="AG1142">
        <v>0</v>
      </c>
      <c r="AH1142" t="s">
        <v>98</v>
      </c>
      <c r="AI1142" t="s">
        <v>98</v>
      </c>
      <c r="AJ1142" t="s">
        <v>118</v>
      </c>
      <c r="AK1142" t="s">
        <v>98</v>
      </c>
      <c r="AL1142" t="s">
        <v>98</v>
      </c>
      <c r="AM1142" t="s">
        <v>121</v>
      </c>
      <c r="AN1142" t="s">
        <v>119</v>
      </c>
      <c r="AO1142">
        <v>852</v>
      </c>
      <c r="AP1142" t="s">
        <v>102</v>
      </c>
      <c r="AQ1142">
        <v>0</v>
      </c>
      <c r="AR1142">
        <v>100</v>
      </c>
      <c r="AS1142">
        <v>952</v>
      </c>
      <c r="AT1142" t="s">
        <v>103</v>
      </c>
      <c r="AU1142" t="s">
        <v>98</v>
      </c>
      <c r="AV1142" t="s">
        <v>105</v>
      </c>
      <c r="AW1142" t="s">
        <v>106</v>
      </c>
      <c r="AX1142">
        <v>952</v>
      </c>
      <c r="AY1142">
        <v>0</v>
      </c>
      <c r="AZ1142">
        <v>0</v>
      </c>
      <c r="BA1142">
        <v>952</v>
      </c>
      <c r="BB1142">
        <v>1</v>
      </c>
      <c r="BC1142">
        <v>0</v>
      </c>
      <c r="BD1142">
        <v>1</v>
      </c>
      <c r="BE1142">
        <v>0</v>
      </c>
      <c r="BF1142">
        <v>2</v>
      </c>
      <c r="BG1142">
        <v>1</v>
      </c>
      <c r="BH1142" t="s">
        <v>98</v>
      </c>
      <c r="BI1142">
        <v>4</v>
      </c>
      <c r="BJ1142" t="s">
        <v>107</v>
      </c>
      <c r="BK1142">
        <v>0</v>
      </c>
      <c r="BL1142" t="s">
        <v>83</v>
      </c>
      <c r="BM1142" t="s">
        <v>127</v>
      </c>
      <c r="BN1142">
        <v>1988</v>
      </c>
      <c r="BO1142" t="s">
        <v>102</v>
      </c>
      <c r="BP1142">
        <v>2</v>
      </c>
      <c r="BQ1142">
        <v>840</v>
      </c>
      <c r="BR1142" t="s">
        <v>98</v>
      </c>
      <c r="BS1142" t="s">
        <v>98</v>
      </c>
      <c r="BT1142" t="s">
        <v>105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 t="s">
        <v>83</v>
      </c>
      <c r="CB1142" t="s">
        <v>83</v>
      </c>
      <c r="CC1142" t="s">
        <v>83</v>
      </c>
      <c r="CD1142">
        <v>0</v>
      </c>
      <c r="CE1142">
        <v>6</v>
      </c>
      <c r="CF1142">
        <v>2008</v>
      </c>
      <c r="CG1142" t="str">
        <f t="shared" si="125"/>
        <v>6/2008</v>
      </c>
      <c r="CH1142" t="s">
        <v>173</v>
      </c>
      <c r="CI1142" t="s">
        <v>128</v>
      </c>
      <c r="CJ1142" s="1">
        <v>139000</v>
      </c>
    </row>
    <row r="1143" spans="1:88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 t="str">
        <f t="shared" si="121"/>
        <v>70's</v>
      </c>
      <c r="V1143">
        <v>1976</v>
      </c>
      <c r="W1143">
        <f t="shared" si="119"/>
        <v>0</v>
      </c>
      <c r="X1143" t="str">
        <f t="shared" si="120"/>
        <v>N</v>
      </c>
      <c r="Y1143" t="str">
        <f t="shared" si="122"/>
        <v>N</v>
      </c>
      <c r="Z1143" t="str">
        <f t="shared" si="123"/>
        <v>N</v>
      </c>
      <c r="AA1143" t="str">
        <f t="shared" si="124"/>
        <v>N</v>
      </c>
      <c r="AB1143" t="s">
        <v>93</v>
      </c>
      <c r="AC1143" t="s">
        <v>94</v>
      </c>
      <c r="AD1143" t="s">
        <v>161</v>
      </c>
      <c r="AE1143" t="s">
        <v>161</v>
      </c>
      <c r="AF1143" t="s">
        <v>96</v>
      </c>
      <c r="AG1143">
        <v>44</v>
      </c>
      <c r="AH1143" t="s">
        <v>98</v>
      </c>
      <c r="AI1143" t="s">
        <v>97</v>
      </c>
      <c r="AJ1143" t="s">
        <v>118</v>
      </c>
      <c r="AK1143" t="s">
        <v>98</v>
      </c>
      <c r="AL1143" t="s">
        <v>98</v>
      </c>
      <c r="AM1143" t="s">
        <v>100</v>
      </c>
      <c r="AN1143" t="s">
        <v>119</v>
      </c>
      <c r="AO1143">
        <v>381</v>
      </c>
      <c r="AP1143" t="s">
        <v>102</v>
      </c>
      <c r="AQ1143">
        <v>0</v>
      </c>
      <c r="AR1143">
        <v>399</v>
      </c>
      <c r="AS1143">
        <v>780</v>
      </c>
      <c r="AT1143" t="s">
        <v>103</v>
      </c>
      <c r="AU1143" t="s">
        <v>104</v>
      </c>
      <c r="AV1143" t="s">
        <v>105</v>
      </c>
      <c r="AW1143" t="s">
        <v>106</v>
      </c>
      <c r="AX1143">
        <v>1088</v>
      </c>
      <c r="AY1143">
        <v>780</v>
      </c>
      <c r="AZ1143">
        <v>0</v>
      </c>
      <c r="BA1143">
        <v>1868</v>
      </c>
      <c r="BB1143">
        <v>1</v>
      </c>
      <c r="BC1143">
        <v>0</v>
      </c>
      <c r="BD1143">
        <v>2</v>
      </c>
      <c r="BE1143">
        <v>1</v>
      </c>
      <c r="BF1143">
        <v>4</v>
      </c>
      <c r="BG1143">
        <v>1</v>
      </c>
      <c r="BH1143" t="s">
        <v>97</v>
      </c>
      <c r="BI1143">
        <v>9</v>
      </c>
      <c r="BJ1143" t="s">
        <v>107</v>
      </c>
      <c r="BK1143">
        <v>1</v>
      </c>
      <c r="BL1143" t="s">
        <v>98</v>
      </c>
      <c r="BM1143" t="s">
        <v>108</v>
      </c>
      <c r="BN1143">
        <v>1976</v>
      </c>
      <c r="BO1143" t="s">
        <v>102</v>
      </c>
      <c r="BP1143">
        <v>2</v>
      </c>
      <c r="BQ1143">
        <v>484</v>
      </c>
      <c r="BR1143" t="s">
        <v>98</v>
      </c>
      <c r="BS1143" t="s">
        <v>98</v>
      </c>
      <c r="BT1143" t="s">
        <v>105</v>
      </c>
      <c r="BU1143">
        <v>448</v>
      </c>
      <c r="BV1143">
        <v>96</v>
      </c>
      <c r="BW1143">
        <v>0</v>
      </c>
      <c r="BX1143">
        <v>0</v>
      </c>
      <c r="BY1143">
        <v>0</v>
      </c>
      <c r="BZ1143">
        <v>0</v>
      </c>
      <c r="CA1143" t="s">
        <v>83</v>
      </c>
      <c r="CB1143" t="s">
        <v>83</v>
      </c>
      <c r="CC1143" t="s">
        <v>83</v>
      </c>
      <c r="CD1143">
        <v>0</v>
      </c>
      <c r="CE1143">
        <v>10</v>
      </c>
      <c r="CF1143">
        <v>2009</v>
      </c>
      <c r="CG1143" t="str">
        <f t="shared" si="125"/>
        <v>10/2009</v>
      </c>
      <c r="CH1143" t="s">
        <v>110</v>
      </c>
      <c r="CI1143" t="s">
        <v>111</v>
      </c>
      <c r="CJ1143" s="1">
        <v>197500</v>
      </c>
    </row>
    <row r="1144" spans="1:88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 t="str">
        <f t="shared" si="121"/>
        <v>2000's</v>
      </c>
      <c r="V1144">
        <v>2007</v>
      </c>
      <c r="W1144">
        <f t="shared" si="119"/>
        <v>1</v>
      </c>
      <c r="X1144" t="str">
        <f t="shared" si="120"/>
        <v>Y</v>
      </c>
      <c r="Y1144" t="str">
        <f t="shared" si="122"/>
        <v>Y</v>
      </c>
      <c r="Z1144" t="str">
        <f t="shared" si="123"/>
        <v>Y</v>
      </c>
      <c r="AA1144" t="str">
        <f t="shared" si="124"/>
        <v>Y</v>
      </c>
      <c r="AB1144" t="s">
        <v>152</v>
      </c>
      <c r="AC1144" t="s">
        <v>94</v>
      </c>
      <c r="AD1144" t="s">
        <v>95</v>
      </c>
      <c r="AE1144" t="s">
        <v>95</v>
      </c>
      <c r="AF1144" t="s">
        <v>137</v>
      </c>
      <c r="AG1144">
        <v>340</v>
      </c>
      <c r="AH1144" t="s">
        <v>97</v>
      </c>
      <c r="AI1144" t="s">
        <v>98</v>
      </c>
      <c r="AJ1144" t="s">
        <v>99</v>
      </c>
      <c r="AK1144" t="s">
        <v>104</v>
      </c>
      <c r="AL1144" t="s">
        <v>98</v>
      </c>
      <c r="AM1144" t="s">
        <v>97</v>
      </c>
      <c r="AN1144" t="s">
        <v>101</v>
      </c>
      <c r="AO1144">
        <v>1150</v>
      </c>
      <c r="AP1144" t="s">
        <v>102</v>
      </c>
      <c r="AQ1144">
        <v>0</v>
      </c>
      <c r="AR1144">
        <v>316</v>
      </c>
      <c r="AS1144">
        <v>1466</v>
      </c>
      <c r="AT1144" t="s">
        <v>103</v>
      </c>
      <c r="AU1144" t="s">
        <v>104</v>
      </c>
      <c r="AV1144" t="s">
        <v>105</v>
      </c>
      <c r="AW1144" t="s">
        <v>106</v>
      </c>
      <c r="AX1144">
        <v>1466</v>
      </c>
      <c r="AY1144">
        <v>1362</v>
      </c>
      <c r="AZ1144">
        <v>0</v>
      </c>
      <c r="BA1144">
        <v>2828</v>
      </c>
      <c r="BB1144">
        <v>1</v>
      </c>
      <c r="BC1144">
        <v>0</v>
      </c>
      <c r="BD1144">
        <v>3</v>
      </c>
      <c r="BE1144">
        <v>0</v>
      </c>
      <c r="BF1144">
        <v>4</v>
      </c>
      <c r="BG1144">
        <v>1</v>
      </c>
      <c r="BH1144" t="s">
        <v>97</v>
      </c>
      <c r="BI1144">
        <v>11</v>
      </c>
      <c r="BJ1144" t="s">
        <v>107</v>
      </c>
      <c r="BK1144">
        <v>1</v>
      </c>
      <c r="BL1144" t="s">
        <v>98</v>
      </c>
      <c r="BM1144" t="s">
        <v>156</v>
      </c>
      <c r="BN1144">
        <v>2006</v>
      </c>
      <c r="BO1144" t="s">
        <v>109</v>
      </c>
      <c r="BP1144">
        <v>3</v>
      </c>
      <c r="BQ1144">
        <v>1052</v>
      </c>
      <c r="BR1144" t="s">
        <v>98</v>
      </c>
      <c r="BS1144" t="s">
        <v>98</v>
      </c>
      <c r="BT1144" t="s">
        <v>105</v>
      </c>
      <c r="BU1144">
        <v>125</v>
      </c>
      <c r="BV1144">
        <v>144</v>
      </c>
      <c r="BW1144">
        <v>0</v>
      </c>
      <c r="BX1144">
        <v>0</v>
      </c>
      <c r="BY1144">
        <v>0</v>
      </c>
      <c r="BZ1144">
        <v>0</v>
      </c>
      <c r="CA1144" t="s">
        <v>83</v>
      </c>
      <c r="CB1144" t="s">
        <v>83</v>
      </c>
      <c r="CC1144" t="s">
        <v>83</v>
      </c>
      <c r="CD1144">
        <v>0</v>
      </c>
      <c r="CE1144">
        <v>4</v>
      </c>
      <c r="CF1144">
        <v>2007</v>
      </c>
      <c r="CG1144" t="str">
        <f t="shared" si="125"/>
        <v>4/2007</v>
      </c>
      <c r="CH1144" t="s">
        <v>158</v>
      </c>
      <c r="CI1144" t="s">
        <v>159</v>
      </c>
      <c r="CJ1144" s="1">
        <v>424870</v>
      </c>
    </row>
    <row r="1145" spans="1:88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 t="str">
        <f t="shared" si="121"/>
        <v>50's</v>
      </c>
      <c r="V1145">
        <v>1959</v>
      </c>
      <c r="W1145">
        <f t="shared" si="119"/>
        <v>0</v>
      </c>
      <c r="X1145" t="str">
        <f t="shared" si="120"/>
        <v>N</v>
      </c>
      <c r="Y1145" t="str">
        <f t="shared" si="122"/>
        <v>N</v>
      </c>
      <c r="Z1145" t="str">
        <f t="shared" si="123"/>
        <v>N</v>
      </c>
      <c r="AA1145" t="str">
        <f t="shared" si="124"/>
        <v>N</v>
      </c>
      <c r="AB1145" t="s">
        <v>93</v>
      </c>
      <c r="AC1145" t="s">
        <v>94</v>
      </c>
      <c r="AD1145" t="s">
        <v>124</v>
      </c>
      <c r="AE1145" t="s">
        <v>161</v>
      </c>
      <c r="AF1145" t="s">
        <v>117</v>
      </c>
      <c r="AG1145">
        <v>0</v>
      </c>
      <c r="AH1145" t="s">
        <v>98</v>
      </c>
      <c r="AI1145" t="s">
        <v>98</v>
      </c>
      <c r="AJ1145" t="s">
        <v>118</v>
      </c>
      <c r="AK1145" t="s">
        <v>98</v>
      </c>
      <c r="AL1145" t="s">
        <v>98</v>
      </c>
      <c r="AM1145" t="s">
        <v>100</v>
      </c>
      <c r="AN1145" t="s">
        <v>101</v>
      </c>
      <c r="AO1145">
        <v>288</v>
      </c>
      <c r="AP1145" t="s">
        <v>102</v>
      </c>
      <c r="AQ1145">
        <v>0</v>
      </c>
      <c r="AR1145">
        <v>718</v>
      </c>
      <c r="AS1145">
        <v>1006</v>
      </c>
      <c r="AT1145" t="s">
        <v>103</v>
      </c>
      <c r="AU1145" t="s">
        <v>98</v>
      </c>
      <c r="AV1145" t="s">
        <v>105</v>
      </c>
      <c r="AW1145" t="s">
        <v>106</v>
      </c>
      <c r="AX1145">
        <v>1006</v>
      </c>
      <c r="AY1145">
        <v>0</v>
      </c>
      <c r="AZ1145">
        <v>0</v>
      </c>
      <c r="BA1145">
        <v>1006</v>
      </c>
      <c r="BB1145">
        <v>0</v>
      </c>
      <c r="BC1145">
        <v>0</v>
      </c>
      <c r="BD1145">
        <v>1</v>
      </c>
      <c r="BE1145">
        <v>0</v>
      </c>
      <c r="BF1145">
        <v>3</v>
      </c>
      <c r="BG1145">
        <v>1</v>
      </c>
      <c r="BH1145" t="s">
        <v>98</v>
      </c>
      <c r="BI1145">
        <v>5</v>
      </c>
      <c r="BJ1145" t="s">
        <v>107</v>
      </c>
      <c r="BK1145">
        <v>0</v>
      </c>
      <c r="BL1145" t="s">
        <v>83</v>
      </c>
      <c r="BM1145" t="s">
        <v>83</v>
      </c>
      <c r="BN1145" t="s">
        <v>83</v>
      </c>
      <c r="BO1145" t="s">
        <v>83</v>
      </c>
      <c r="BP1145">
        <v>0</v>
      </c>
      <c r="BQ1145">
        <v>0</v>
      </c>
      <c r="BR1145" t="s">
        <v>83</v>
      </c>
      <c r="BS1145" t="s">
        <v>83</v>
      </c>
      <c r="BT1145" t="s">
        <v>105</v>
      </c>
      <c r="BU1145">
        <v>0</v>
      </c>
      <c r="BV1145">
        <v>24</v>
      </c>
      <c r="BW1145">
        <v>0</v>
      </c>
      <c r="BX1145">
        <v>0</v>
      </c>
      <c r="BY1145">
        <v>0</v>
      </c>
      <c r="BZ1145">
        <v>0</v>
      </c>
      <c r="CA1145" t="s">
        <v>83</v>
      </c>
      <c r="CB1145" t="s">
        <v>83</v>
      </c>
      <c r="CC1145" t="s">
        <v>83</v>
      </c>
      <c r="CD1145">
        <v>0</v>
      </c>
      <c r="CE1145">
        <v>7</v>
      </c>
      <c r="CF1145">
        <v>2008</v>
      </c>
      <c r="CG1145" t="str">
        <f t="shared" si="125"/>
        <v>7/2008</v>
      </c>
      <c r="CH1145" t="s">
        <v>110</v>
      </c>
      <c r="CI1145" t="s">
        <v>111</v>
      </c>
      <c r="CJ1145" s="1">
        <v>80000</v>
      </c>
    </row>
    <row r="1146" spans="1:88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 t="str">
        <f t="shared" si="121"/>
        <v>40's</v>
      </c>
      <c r="V1146">
        <v>1950</v>
      </c>
      <c r="W1146">
        <f t="shared" si="119"/>
        <v>9</v>
      </c>
      <c r="X1146" t="str">
        <f t="shared" si="120"/>
        <v>Y</v>
      </c>
      <c r="Y1146" t="str">
        <f t="shared" si="122"/>
        <v>N</v>
      </c>
      <c r="Z1146" t="str">
        <f t="shared" si="123"/>
        <v>N</v>
      </c>
      <c r="AA1146" t="str">
        <f t="shared" si="124"/>
        <v>N</v>
      </c>
      <c r="AB1146" t="s">
        <v>93</v>
      </c>
      <c r="AC1146" t="s">
        <v>94</v>
      </c>
      <c r="AD1146" t="s">
        <v>116</v>
      </c>
      <c r="AE1146" t="s">
        <v>116</v>
      </c>
      <c r="AF1146" t="s">
        <v>117</v>
      </c>
      <c r="AG1146">
        <v>0</v>
      </c>
      <c r="AH1146" t="s">
        <v>98</v>
      </c>
      <c r="AI1146" t="s">
        <v>147</v>
      </c>
      <c r="AJ1146" t="s">
        <v>126</v>
      </c>
      <c r="AK1146" t="s">
        <v>97</v>
      </c>
      <c r="AL1146" t="s">
        <v>98</v>
      </c>
      <c r="AM1146" t="s">
        <v>100</v>
      </c>
      <c r="AN1146" t="s">
        <v>141</v>
      </c>
      <c r="AO1146">
        <v>348</v>
      </c>
      <c r="AP1146" t="s">
        <v>102</v>
      </c>
      <c r="AQ1146">
        <v>0</v>
      </c>
      <c r="AR1146">
        <v>324</v>
      </c>
      <c r="AS1146">
        <v>672</v>
      </c>
      <c r="AT1146" t="s">
        <v>222</v>
      </c>
      <c r="AU1146" t="s">
        <v>147</v>
      </c>
      <c r="AV1146" t="s">
        <v>177</v>
      </c>
      <c r="AW1146" t="s">
        <v>164</v>
      </c>
      <c r="AX1146">
        <v>672</v>
      </c>
      <c r="AY1146">
        <v>252</v>
      </c>
      <c r="AZ1146">
        <v>0</v>
      </c>
      <c r="BA1146">
        <v>924</v>
      </c>
      <c r="BB1146">
        <v>1</v>
      </c>
      <c r="BC1146">
        <v>0</v>
      </c>
      <c r="BD1146">
        <v>1</v>
      </c>
      <c r="BE1146">
        <v>0</v>
      </c>
      <c r="BF1146">
        <v>2</v>
      </c>
      <c r="BG1146">
        <v>1</v>
      </c>
      <c r="BH1146" t="s">
        <v>147</v>
      </c>
      <c r="BI1146">
        <v>5</v>
      </c>
      <c r="BJ1146" t="s">
        <v>107</v>
      </c>
      <c r="BK1146">
        <v>0</v>
      </c>
      <c r="BL1146" t="s">
        <v>83</v>
      </c>
      <c r="BM1146" t="s">
        <v>127</v>
      </c>
      <c r="BN1146">
        <v>1941</v>
      </c>
      <c r="BO1146" t="s">
        <v>102</v>
      </c>
      <c r="BP1146">
        <v>1</v>
      </c>
      <c r="BQ1146">
        <v>280</v>
      </c>
      <c r="BR1146" t="s">
        <v>98</v>
      </c>
      <c r="BS1146" t="s">
        <v>98</v>
      </c>
      <c r="BT1146" t="s">
        <v>105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 t="s">
        <v>83</v>
      </c>
      <c r="CB1146" t="s">
        <v>134</v>
      </c>
      <c r="CC1146" t="s">
        <v>83</v>
      </c>
      <c r="CD1146">
        <v>0</v>
      </c>
      <c r="CE1146">
        <v>7</v>
      </c>
      <c r="CF1146">
        <v>2010</v>
      </c>
      <c r="CG1146" t="str">
        <f t="shared" si="125"/>
        <v>7/2010</v>
      </c>
      <c r="CH1146" t="s">
        <v>110</v>
      </c>
      <c r="CI1146" t="s">
        <v>111</v>
      </c>
      <c r="CJ1146" s="1">
        <v>80000</v>
      </c>
    </row>
    <row r="1147" spans="1:88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 t="str">
        <f t="shared" si="121"/>
        <v>20's</v>
      </c>
      <c r="V1147">
        <v>1950</v>
      </c>
      <c r="W1147">
        <f t="shared" si="119"/>
        <v>22</v>
      </c>
      <c r="X1147" t="str">
        <f t="shared" si="120"/>
        <v>Y</v>
      </c>
      <c r="Y1147" t="str">
        <f t="shared" si="122"/>
        <v>N</v>
      </c>
      <c r="Z1147" t="str">
        <f t="shared" si="123"/>
        <v>N</v>
      </c>
      <c r="AA1147" t="str">
        <f t="shared" si="124"/>
        <v>N</v>
      </c>
      <c r="AB1147" t="s">
        <v>93</v>
      </c>
      <c r="AC1147" t="s">
        <v>94</v>
      </c>
      <c r="AD1147" t="s">
        <v>116</v>
      </c>
      <c r="AE1147" t="s">
        <v>116</v>
      </c>
      <c r="AF1147" t="s">
        <v>117</v>
      </c>
      <c r="AG1147">
        <v>0</v>
      </c>
      <c r="AH1147" t="s">
        <v>98</v>
      </c>
      <c r="AI1147" t="s">
        <v>98</v>
      </c>
      <c r="AJ1147" t="s">
        <v>126</v>
      </c>
      <c r="AK1147" t="s">
        <v>98</v>
      </c>
      <c r="AL1147" t="s">
        <v>98</v>
      </c>
      <c r="AM1147" t="s">
        <v>100</v>
      </c>
      <c r="AN1147" t="s">
        <v>102</v>
      </c>
      <c r="AO1147">
        <v>0</v>
      </c>
      <c r="AP1147" t="s">
        <v>102</v>
      </c>
      <c r="AQ1147">
        <v>0</v>
      </c>
      <c r="AR1147">
        <v>1042</v>
      </c>
      <c r="AS1147">
        <v>1042</v>
      </c>
      <c r="AT1147" t="s">
        <v>103</v>
      </c>
      <c r="AU1147" t="s">
        <v>104</v>
      </c>
      <c r="AV1147" t="s">
        <v>105</v>
      </c>
      <c r="AW1147" t="s">
        <v>106</v>
      </c>
      <c r="AX1147">
        <v>1042</v>
      </c>
      <c r="AY1147">
        <v>534</v>
      </c>
      <c r="AZ1147">
        <v>0</v>
      </c>
      <c r="BA1147">
        <v>1576</v>
      </c>
      <c r="BB1147">
        <v>0</v>
      </c>
      <c r="BC1147">
        <v>0</v>
      </c>
      <c r="BD1147">
        <v>1</v>
      </c>
      <c r="BE1147">
        <v>0</v>
      </c>
      <c r="BF1147">
        <v>3</v>
      </c>
      <c r="BG1147">
        <v>1</v>
      </c>
      <c r="BH1147" t="s">
        <v>98</v>
      </c>
      <c r="BI1147">
        <v>8</v>
      </c>
      <c r="BJ1147" t="s">
        <v>107</v>
      </c>
      <c r="BK1147">
        <v>1</v>
      </c>
      <c r="BL1147" t="s">
        <v>97</v>
      </c>
      <c r="BM1147" t="s">
        <v>127</v>
      </c>
      <c r="BN1147">
        <v>1928</v>
      </c>
      <c r="BO1147" t="s">
        <v>102</v>
      </c>
      <c r="BP1147">
        <v>1</v>
      </c>
      <c r="BQ1147">
        <v>225</v>
      </c>
      <c r="BR1147" t="s">
        <v>98</v>
      </c>
      <c r="BS1147" t="s">
        <v>98</v>
      </c>
      <c r="BT1147" t="s">
        <v>105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 t="s">
        <v>83</v>
      </c>
      <c r="CB1147" t="s">
        <v>83</v>
      </c>
      <c r="CC1147" t="s">
        <v>83</v>
      </c>
      <c r="CD1147">
        <v>0</v>
      </c>
      <c r="CE1147">
        <v>8</v>
      </c>
      <c r="CF1147">
        <v>2006</v>
      </c>
      <c r="CG1147" t="str">
        <f t="shared" si="125"/>
        <v>8/2006</v>
      </c>
      <c r="CH1147" t="s">
        <v>110</v>
      </c>
      <c r="CI1147" t="s">
        <v>219</v>
      </c>
      <c r="CJ1147" s="1">
        <v>149000</v>
      </c>
    </row>
    <row r="1148" spans="1:88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 t="str">
        <f t="shared" si="121"/>
        <v>80's</v>
      </c>
      <c r="V1148">
        <v>1985</v>
      </c>
      <c r="W1148">
        <f t="shared" si="119"/>
        <v>0</v>
      </c>
      <c r="X1148" t="str">
        <f t="shared" si="120"/>
        <v>N</v>
      </c>
      <c r="Y1148" t="str">
        <f t="shared" si="122"/>
        <v>N</v>
      </c>
      <c r="Z1148" t="str">
        <f t="shared" si="123"/>
        <v>N</v>
      </c>
      <c r="AA1148" t="str">
        <f t="shared" si="124"/>
        <v>N</v>
      </c>
      <c r="AB1148" t="s">
        <v>93</v>
      </c>
      <c r="AC1148" t="s">
        <v>94</v>
      </c>
      <c r="AD1148" t="s">
        <v>124</v>
      </c>
      <c r="AE1148" t="s">
        <v>125</v>
      </c>
      <c r="AF1148" t="s">
        <v>96</v>
      </c>
      <c r="AG1148">
        <v>85</v>
      </c>
      <c r="AH1148" t="s">
        <v>97</v>
      </c>
      <c r="AI1148" t="s">
        <v>98</v>
      </c>
      <c r="AJ1148" t="s">
        <v>118</v>
      </c>
      <c r="AK1148" t="s">
        <v>97</v>
      </c>
      <c r="AL1148" t="s">
        <v>98</v>
      </c>
      <c r="AM1148" t="s">
        <v>100</v>
      </c>
      <c r="AN1148" t="s">
        <v>101</v>
      </c>
      <c r="AO1148">
        <v>1258</v>
      </c>
      <c r="AP1148" t="s">
        <v>102</v>
      </c>
      <c r="AQ1148">
        <v>0</v>
      </c>
      <c r="AR1148">
        <v>40</v>
      </c>
      <c r="AS1148">
        <v>1298</v>
      </c>
      <c r="AT1148" t="s">
        <v>103</v>
      </c>
      <c r="AU1148" t="s">
        <v>98</v>
      </c>
      <c r="AV1148" t="s">
        <v>105</v>
      </c>
      <c r="AW1148" t="s">
        <v>106</v>
      </c>
      <c r="AX1148">
        <v>1298</v>
      </c>
      <c r="AY1148">
        <v>0</v>
      </c>
      <c r="AZ1148">
        <v>0</v>
      </c>
      <c r="BA1148">
        <v>1298</v>
      </c>
      <c r="BB1148">
        <v>1</v>
      </c>
      <c r="BC1148">
        <v>0</v>
      </c>
      <c r="BD1148">
        <v>2</v>
      </c>
      <c r="BE1148">
        <v>0</v>
      </c>
      <c r="BF1148">
        <v>3</v>
      </c>
      <c r="BG1148">
        <v>1</v>
      </c>
      <c r="BH1148" t="s">
        <v>97</v>
      </c>
      <c r="BI1148">
        <v>5</v>
      </c>
      <c r="BJ1148" t="s">
        <v>107</v>
      </c>
      <c r="BK1148">
        <v>1</v>
      </c>
      <c r="BL1148" t="s">
        <v>98</v>
      </c>
      <c r="BM1148" t="s">
        <v>108</v>
      </c>
      <c r="BN1148">
        <v>1985</v>
      </c>
      <c r="BO1148" t="s">
        <v>102</v>
      </c>
      <c r="BP1148">
        <v>2</v>
      </c>
      <c r="BQ1148">
        <v>403</v>
      </c>
      <c r="BR1148" t="s">
        <v>98</v>
      </c>
      <c r="BS1148" t="s">
        <v>98</v>
      </c>
      <c r="BT1148" t="s">
        <v>105</v>
      </c>
      <c r="BU1148">
        <v>165</v>
      </c>
      <c r="BV1148">
        <v>26</v>
      </c>
      <c r="BW1148">
        <v>0</v>
      </c>
      <c r="BX1148">
        <v>0</v>
      </c>
      <c r="BY1148">
        <v>0</v>
      </c>
      <c r="BZ1148">
        <v>0</v>
      </c>
      <c r="CA1148" t="s">
        <v>83</v>
      </c>
      <c r="CB1148" t="s">
        <v>83</v>
      </c>
      <c r="CC1148" t="s">
        <v>83</v>
      </c>
      <c r="CD1148">
        <v>0</v>
      </c>
      <c r="CE1148">
        <v>5</v>
      </c>
      <c r="CF1148">
        <v>2006</v>
      </c>
      <c r="CG1148" t="str">
        <f t="shared" si="125"/>
        <v>5/2006</v>
      </c>
      <c r="CH1148" t="s">
        <v>110</v>
      </c>
      <c r="CI1148" t="s">
        <v>111</v>
      </c>
      <c r="CJ1148" s="1">
        <v>180000</v>
      </c>
    </row>
    <row r="1149" spans="1:88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 t="str">
        <f t="shared" si="121"/>
        <v>40's</v>
      </c>
      <c r="V1149">
        <v>1950</v>
      </c>
      <c r="W1149">
        <f t="shared" si="119"/>
        <v>9</v>
      </c>
      <c r="X1149" t="str">
        <f t="shared" si="120"/>
        <v>Y</v>
      </c>
      <c r="Y1149" t="str">
        <f t="shared" si="122"/>
        <v>N</v>
      </c>
      <c r="Z1149" t="str">
        <f t="shared" si="123"/>
        <v>N</v>
      </c>
      <c r="AA1149" t="str">
        <f t="shared" si="124"/>
        <v>N</v>
      </c>
      <c r="AB1149" t="s">
        <v>93</v>
      </c>
      <c r="AC1149" t="s">
        <v>94</v>
      </c>
      <c r="AD1149" t="s">
        <v>116</v>
      </c>
      <c r="AE1149" t="s">
        <v>116</v>
      </c>
      <c r="AF1149" t="s">
        <v>117</v>
      </c>
      <c r="AG1149">
        <v>0</v>
      </c>
      <c r="AH1149" t="s">
        <v>98</v>
      </c>
      <c r="AI1149" t="s">
        <v>98</v>
      </c>
      <c r="AJ1149" t="s">
        <v>118</v>
      </c>
      <c r="AK1149" t="s">
        <v>98</v>
      </c>
      <c r="AL1149" t="s">
        <v>98</v>
      </c>
      <c r="AM1149" t="s">
        <v>100</v>
      </c>
      <c r="AN1149" t="s">
        <v>153</v>
      </c>
      <c r="AO1149">
        <v>275</v>
      </c>
      <c r="AP1149" t="s">
        <v>102</v>
      </c>
      <c r="AQ1149">
        <v>0</v>
      </c>
      <c r="AR1149">
        <v>429</v>
      </c>
      <c r="AS1149">
        <v>704</v>
      </c>
      <c r="AT1149" t="s">
        <v>103</v>
      </c>
      <c r="AU1149" t="s">
        <v>104</v>
      </c>
      <c r="AV1149" t="s">
        <v>105</v>
      </c>
      <c r="AW1149" t="s">
        <v>106</v>
      </c>
      <c r="AX1149">
        <v>860</v>
      </c>
      <c r="AY1149">
        <v>704</v>
      </c>
      <c r="AZ1149">
        <v>0</v>
      </c>
      <c r="BA1149">
        <v>1564</v>
      </c>
      <c r="BB1149">
        <v>0</v>
      </c>
      <c r="BC1149">
        <v>0</v>
      </c>
      <c r="BD1149">
        <v>1</v>
      </c>
      <c r="BE1149">
        <v>1</v>
      </c>
      <c r="BF1149">
        <v>3</v>
      </c>
      <c r="BG1149">
        <v>1</v>
      </c>
      <c r="BH1149" t="s">
        <v>147</v>
      </c>
      <c r="BI1149">
        <v>7</v>
      </c>
      <c r="BJ1149" t="s">
        <v>107</v>
      </c>
      <c r="BK1149">
        <v>1</v>
      </c>
      <c r="BL1149" t="s">
        <v>97</v>
      </c>
      <c r="BM1149" t="s">
        <v>108</v>
      </c>
      <c r="BN1149">
        <v>1941</v>
      </c>
      <c r="BO1149" t="s">
        <v>102</v>
      </c>
      <c r="BP1149">
        <v>1</v>
      </c>
      <c r="BQ1149">
        <v>234</v>
      </c>
      <c r="BR1149" t="s">
        <v>98</v>
      </c>
      <c r="BS1149" t="s">
        <v>98</v>
      </c>
      <c r="BT1149" t="s">
        <v>105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 t="s">
        <v>83</v>
      </c>
      <c r="CB1149" t="s">
        <v>83</v>
      </c>
      <c r="CC1149" t="s">
        <v>83</v>
      </c>
      <c r="CD1149">
        <v>0</v>
      </c>
      <c r="CE1149">
        <v>7</v>
      </c>
      <c r="CF1149">
        <v>2009</v>
      </c>
      <c r="CG1149" t="str">
        <f t="shared" si="125"/>
        <v>7/2009</v>
      </c>
      <c r="CH1149" t="s">
        <v>110</v>
      </c>
      <c r="CI1149" t="s">
        <v>111</v>
      </c>
      <c r="CJ1149" s="1">
        <v>174500</v>
      </c>
    </row>
    <row r="1150" spans="1:88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 t="str">
        <f t="shared" si="121"/>
        <v>20's</v>
      </c>
      <c r="V1150">
        <v>1950</v>
      </c>
      <c r="W1150">
        <f t="shared" si="119"/>
        <v>24</v>
      </c>
      <c r="X1150" t="str">
        <f t="shared" si="120"/>
        <v>Y</v>
      </c>
      <c r="Y1150" t="str">
        <f t="shared" si="122"/>
        <v>N</v>
      </c>
      <c r="Z1150" t="str">
        <f t="shared" si="123"/>
        <v>N</v>
      </c>
      <c r="AA1150" t="str">
        <f t="shared" si="124"/>
        <v>N</v>
      </c>
      <c r="AB1150" t="s">
        <v>93</v>
      </c>
      <c r="AC1150" t="s">
        <v>94</v>
      </c>
      <c r="AD1150" t="s">
        <v>124</v>
      </c>
      <c r="AE1150" t="s">
        <v>124</v>
      </c>
      <c r="AF1150" t="s">
        <v>117</v>
      </c>
      <c r="AG1150">
        <v>0</v>
      </c>
      <c r="AH1150" t="s">
        <v>98</v>
      </c>
      <c r="AI1150" t="s">
        <v>98</v>
      </c>
      <c r="AJ1150" t="s">
        <v>99</v>
      </c>
      <c r="AK1150" t="s">
        <v>98</v>
      </c>
      <c r="AL1150" t="s">
        <v>98</v>
      </c>
      <c r="AM1150" t="s">
        <v>100</v>
      </c>
      <c r="AN1150" t="s">
        <v>102</v>
      </c>
      <c r="AO1150">
        <v>0</v>
      </c>
      <c r="AP1150" t="s">
        <v>102</v>
      </c>
      <c r="AQ1150">
        <v>0</v>
      </c>
      <c r="AR1150">
        <v>572</v>
      </c>
      <c r="AS1150">
        <v>572</v>
      </c>
      <c r="AT1150" t="s">
        <v>103</v>
      </c>
      <c r="AU1150" t="s">
        <v>98</v>
      </c>
      <c r="AV1150" t="s">
        <v>105</v>
      </c>
      <c r="AW1150" t="s">
        <v>106</v>
      </c>
      <c r="AX1150">
        <v>572</v>
      </c>
      <c r="AY1150">
        <v>539</v>
      </c>
      <c r="AZ1150">
        <v>0</v>
      </c>
      <c r="BA1150">
        <v>1111</v>
      </c>
      <c r="BB1150">
        <v>0</v>
      </c>
      <c r="BC1150">
        <v>0</v>
      </c>
      <c r="BD1150">
        <v>1</v>
      </c>
      <c r="BE1150">
        <v>0</v>
      </c>
      <c r="BF1150">
        <v>2</v>
      </c>
      <c r="BG1150">
        <v>1</v>
      </c>
      <c r="BH1150" t="s">
        <v>98</v>
      </c>
      <c r="BI1150">
        <v>5</v>
      </c>
      <c r="BJ1150" t="s">
        <v>107</v>
      </c>
      <c r="BK1150">
        <v>1</v>
      </c>
      <c r="BL1150" t="s">
        <v>97</v>
      </c>
      <c r="BM1150" t="s">
        <v>127</v>
      </c>
      <c r="BN1150">
        <v>1982</v>
      </c>
      <c r="BO1150" t="s">
        <v>102</v>
      </c>
      <c r="BP1150">
        <v>1</v>
      </c>
      <c r="BQ1150">
        <v>288</v>
      </c>
      <c r="BR1150" t="s">
        <v>98</v>
      </c>
      <c r="BS1150" t="s">
        <v>98</v>
      </c>
      <c r="BT1150" t="s">
        <v>105</v>
      </c>
      <c r="BU1150">
        <v>0</v>
      </c>
      <c r="BV1150">
        <v>0</v>
      </c>
      <c r="BW1150">
        <v>176</v>
      </c>
      <c r="BX1150">
        <v>0</v>
      </c>
      <c r="BY1150">
        <v>0</v>
      </c>
      <c r="BZ1150">
        <v>0</v>
      </c>
      <c r="CA1150" t="s">
        <v>83</v>
      </c>
      <c r="CB1150" t="s">
        <v>83</v>
      </c>
      <c r="CC1150" t="s">
        <v>83</v>
      </c>
      <c r="CD1150">
        <v>0</v>
      </c>
      <c r="CE1150">
        <v>8</v>
      </c>
      <c r="CF1150">
        <v>2008</v>
      </c>
      <c r="CG1150" t="str">
        <f t="shared" si="125"/>
        <v>8/2008</v>
      </c>
      <c r="CH1150" t="s">
        <v>110</v>
      </c>
      <c r="CI1150" t="s">
        <v>111</v>
      </c>
      <c r="CJ1150" s="1">
        <v>116900</v>
      </c>
    </row>
    <row r="1151" spans="1:88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 t="str">
        <f t="shared" si="121"/>
        <v>20's</v>
      </c>
      <c r="V1151">
        <v>1988</v>
      </c>
      <c r="W1151">
        <f t="shared" si="119"/>
        <v>68</v>
      </c>
      <c r="X1151" t="str">
        <f t="shared" si="120"/>
        <v>Y</v>
      </c>
      <c r="Y1151" t="str">
        <f t="shared" si="122"/>
        <v>N</v>
      </c>
      <c r="Z1151" t="str">
        <f t="shared" si="123"/>
        <v>N</v>
      </c>
      <c r="AA1151" t="str">
        <f t="shared" si="124"/>
        <v>N</v>
      </c>
      <c r="AB1151" t="s">
        <v>152</v>
      </c>
      <c r="AC1151" t="s">
        <v>94</v>
      </c>
      <c r="AD1151" t="s">
        <v>95</v>
      </c>
      <c r="AE1151" t="s">
        <v>95</v>
      </c>
      <c r="AF1151" t="s">
        <v>117</v>
      </c>
      <c r="AG1151">
        <v>0</v>
      </c>
      <c r="AH1151" t="s">
        <v>98</v>
      </c>
      <c r="AI1151" t="s">
        <v>97</v>
      </c>
      <c r="AJ1151" t="s">
        <v>99</v>
      </c>
      <c r="AK1151" t="s">
        <v>98</v>
      </c>
      <c r="AL1151" t="s">
        <v>98</v>
      </c>
      <c r="AM1151" t="s">
        <v>100</v>
      </c>
      <c r="AN1151" t="s">
        <v>119</v>
      </c>
      <c r="AO1151">
        <v>624</v>
      </c>
      <c r="AP1151" t="s">
        <v>102</v>
      </c>
      <c r="AQ1151">
        <v>0</v>
      </c>
      <c r="AR1151">
        <v>26</v>
      </c>
      <c r="AS1151">
        <v>650</v>
      </c>
      <c r="AT1151" t="s">
        <v>103</v>
      </c>
      <c r="AU1151" t="s">
        <v>104</v>
      </c>
      <c r="AV1151" t="s">
        <v>105</v>
      </c>
      <c r="AW1151" t="s">
        <v>106</v>
      </c>
      <c r="AX1151">
        <v>832</v>
      </c>
      <c r="AY1151">
        <v>650</v>
      </c>
      <c r="AZ1151">
        <v>0</v>
      </c>
      <c r="BA1151">
        <v>1482</v>
      </c>
      <c r="BB1151">
        <v>0</v>
      </c>
      <c r="BC1151">
        <v>1</v>
      </c>
      <c r="BD1151">
        <v>1</v>
      </c>
      <c r="BE1151">
        <v>0</v>
      </c>
      <c r="BF1151">
        <v>3</v>
      </c>
      <c r="BG1151">
        <v>1</v>
      </c>
      <c r="BH1151" t="s">
        <v>98</v>
      </c>
      <c r="BI1151">
        <v>7</v>
      </c>
      <c r="BJ1151" t="s">
        <v>107</v>
      </c>
      <c r="BK1151">
        <v>0</v>
      </c>
      <c r="BL1151" t="s">
        <v>83</v>
      </c>
      <c r="BM1151" t="s">
        <v>127</v>
      </c>
      <c r="BN1151">
        <v>1930</v>
      </c>
      <c r="BO1151" t="s">
        <v>102</v>
      </c>
      <c r="BP1151">
        <v>2</v>
      </c>
      <c r="BQ1151">
        <v>324</v>
      </c>
      <c r="BR1151" t="s">
        <v>98</v>
      </c>
      <c r="BS1151" t="s">
        <v>98</v>
      </c>
      <c r="BT1151" t="s">
        <v>105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 t="s">
        <v>83</v>
      </c>
      <c r="CB1151" t="s">
        <v>83</v>
      </c>
      <c r="CC1151" t="s">
        <v>83</v>
      </c>
      <c r="CD1151">
        <v>0</v>
      </c>
      <c r="CE1151">
        <v>7</v>
      </c>
      <c r="CF1151">
        <v>2009</v>
      </c>
      <c r="CG1151" t="str">
        <f t="shared" si="125"/>
        <v>7/2009</v>
      </c>
      <c r="CH1151" t="s">
        <v>110</v>
      </c>
      <c r="CI1151" t="s">
        <v>111</v>
      </c>
      <c r="CJ1151" s="1">
        <v>143000</v>
      </c>
    </row>
    <row r="1152" spans="1:88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 t="str">
        <f t="shared" si="121"/>
        <v>50's</v>
      </c>
      <c r="V1152">
        <v>1950</v>
      </c>
      <c r="W1152">
        <f t="shared" si="119"/>
        <v>0</v>
      </c>
      <c r="X1152" t="str">
        <f t="shared" si="120"/>
        <v>N</v>
      </c>
      <c r="Y1152" t="str">
        <f t="shared" si="122"/>
        <v>N</v>
      </c>
      <c r="Z1152" t="str">
        <f t="shared" si="123"/>
        <v>N</v>
      </c>
      <c r="AA1152" t="str">
        <f t="shared" si="124"/>
        <v>N</v>
      </c>
      <c r="AB1152" t="s">
        <v>93</v>
      </c>
      <c r="AC1152" t="s">
        <v>94</v>
      </c>
      <c r="AD1152" t="s">
        <v>96</v>
      </c>
      <c r="AE1152" t="s">
        <v>96</v>
      </c>
      <c r="AF1152" t="s">
        <v>117</v>
      </c>
      <c r="AG1152">
        <v>0</v>
      </c>
      <c r="AH1152" t="s">
        <v>98</v>
      </c>
      <c r="AI1152" t="s">
        <v>98</v>
      </c>
      <c r="AJ1152" t="s">
        <v>118</v>
      </c>
      <c r="AK1152" t="s">
        <v>98</v>
      </c>
      <c r="AL1152" t="s">
        <v>98</v>
      </c>
      <c r="AM1152" t="s">
        <v>100</v>
      </c>
      <c r="AN1152" t="s">
        <v>102</v>
      </c>
      <c r="AO1152">
        <v>0</v>
      </c>
      <c r="AP1152" t="s">
        <v>102</v>
      </c>
      <c r="AQ1152">
        <v>0</v>
      </c>
      <c r="AR1152">
        <v>932</v>
      </c>
      <c r="AS1152">
        <v>932</v>
      </c>
      <c r="AT1152" t="s">
        <v>103</v>
      </c>
      <c r="AU1152" t="s">
        <v>104</v>
      </c>
      <c r="AV1152" t="s">
        <v>105</v>
      </c>
      <c r="AW1152" t="s">
        <v>164</v>
      </c>
      <c r="AX1152">
        <v>932</v>
      </c>
      <c r="AY1152">
        <v>0</v>
      </c>
      <c r="AZ1152">
        <v>0</v>
      </c>
      <c r="BA1152">
        <v>932</v>
      </c>
      <c r="BB1152">
        <v>0</v>
      </c>
      <c r="BC1152">
        <v>0</v>
      </c>
      <c r="BD1152">
        <v>1</v>
      </c>
      <c r="BE1152">
        <v>0</v>
      </c>
      <c r="BF1152">
        <v>2</v>
      </c>
      <c r="BG1152">
        <v>1</v>
      </c>
      <c r="BH1152" t="s">
        <v>97</v>
      </c>
      <c r="BI1152">
        <v>4</v>
      </c>
      <c r="BJ1152" t="s">
        <v>107</v>
      </c>
      <c r="BK1152">
        <v>1</v>
      </c>
      <c r="BL1152" t="s">
        <v>97</v>
      </c>
      <c r="BM1152" t="s">
        <v>108</v>
      </c>
      <c r="BN1152">
        <v>1950</v>
      </c>
      <c r="BO1152" t="s">
        <v>102</v>
      </c>
      <c r="BP1152">
        <v>1</v>
      </c>
      <c r="BQ1152">
        <v>306</v>
      </c>
      <c r="BR1152" t="s">
        <v>98</v>
      </c>
      <c r="BS1152" t="s">
        <v>98</v>
      </c>
      <c r="BT1152" t="s">
        <v>105</v>
      </c>
      <c r="BU1152">
        <v>0</v>
      </c>
      <c r="BV1152">
        <v>0</v>
      </c>
      <c r="BW1152">
        <v>214</v>
      </c>
      <c r="BX1152">
        <v>0</v>
      </c>
      <c r="BY1152">
        <v>0</v>
      </c>
      <c r="BZ1152">
        <v>0</v>
      </c>
      <c r="CA1152" t="s">
        <v>83</v>
      </c>
      <c r="CB1152" t="s">
        <v>165</v>
      </c>
      <c r="CC1152" t="s">
        <v>83</v>
      </c>
      <c r="CD1152">
        <v>0</v>
      </c>
      <c r="CE1152">
        <v>11</v>
      </c>
      <c r="CF1152">
        <v>2007</v>
      </c>
      <c r="CG1152" t="str">
        <f t="shared" si="125"/>
        <v>11/2007</v>
      </c>
      <c r="CH1152" t="s">
        <v>110</v>
      </c>
      <c r="CI1152" t="s">
        <v>111</v>
      </c>
      <c r="CJ1152" s="1">
        <v>124000</v>
      </c>
    </row>
    <row r="1153" spans="1:88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 t="str">
        <f t="shared" si="121"/>
        <v>50's</v>
      </c>
      <c r="V1153">
        <v>1959</v>
      </c>
      <c r="W1153">
        <f t="shared" si="119"/>
        <v>0</v>
      </c>
      <c r="X1153" t="str">
        <f t="shared" si="120"/>
        <v>N</v>
      </c>
      <c r="Y1153" t="str">
        <f t="shared" si="122"/>
        <v>N</v>
      </c>
      <c r="Z1153" t="str">
        <f t="shared" si="123"/>
        <v>N</v>
      </c>
      <c r="AA1153" t="str">
        <f t="shared" si="124"/>
        <v>N</v>
      </c>
      <c r="AB1153" t="s">
        <v>93</v>
      </c>
      <c r="AC1153" t="s">
        <v>94</v>
      </c>
      <c r="AD1153" t="s">
        <v>140</v>
      </c>
      <c r="AE1153" t="s">
        <v>161</v>
      </c>
      <c r="AF1153" t="s">
        <v>96</v>
      </c>
      <c r="AG1153">
        <v>132</v>
      </c>
      <c r="AH1153" t="s">
        <v>98</v>
      </c>
      <c r="AI1153" t="s">
        <v>98</v>
      </c>
      <c r="AJ1153" t="s">
        <v>118</v>
      </c>
      <c r="AK1153" t="s">
        <v>98</v>
      </c>
      <c r="AL1153" t="s">
        <v>98</v>
      </c>
      <c r="AM1153" t="s">
        <v>100</v>
      </c>
      <c r="AN1153" t="s">
        <v>141</v>
      </c>
      <c r="AO1153">
        <v>176</v>
      </c>
      <c r="AP1153" t="s">
        <v>102</v>
      </c>
      <c r="AQ1153">
        <v>0</v>
      </c>
      <c r="AR1153">
        <v>1290</v>
      </c>
      <c r="AS1153">
        <v>1466</v>
      </c>
      <c r="AT1153" t="s">
        <v>103</v>
      </c>
      <c r="AU1153" t="s">
        <v>98</v>
      </c>
      <c r="AV1153" t="s">
        <v>105</v>
      </c>
      <c r="AW1153" t="s">
        <v>106</v>
      </c>
      <c r="AX1153">
        <v>1466</v>
      </c>
      <c r="AY1153">
        <v>0</v>
      </c>
      <c r="AZ1153">
        <v>0</v>
      </c>
      <c r="BA1153">
        <v>1466</v>
      </c>
      <c r="BB1153">
        <v>0</v>
      </c>
      <c r="BC1153">
        <v>0</v>
      </c>
      <c r="BD1153">
        <v>1</v>
      </c>
      <c r="BE1153">
        <v>1</v>
      </c>
      <c r="BF1153">
        <v>3</v>
      </c>
      <c r="BG1153">
        <v>1</v>
      </c>
      <c r="BH1153" t="s">
        <v>147</v>
      </c>
      <c r="BI1153">
        <v>6</v>
      </c>
      <c r="BJ1153" t="s">
        <v>107</v>
      </c>
      <c r="BK1153">
        <v>2</v>
      </c>
      <c r="BL1153" t="s">
        <v>97</v>
      </c>
      <c r="BM1153" t="s">
        <v>108</v>
      </c>
      <c r="BN1153">
        <v>1959</v>
      </c>
      <c r="BO1153" t="s">
        <v>157</v>
      </c>
      <c r="BP1153">
        <v>2</v>
      </c>
      <c r="BQ1153">
        <v>528</v>
      </c>
      <c r="BR1153" t="s">
        <v>98</v>
      </c>
      <c r="BS1153" t="s">
        <v>98</v>
      </c>
      <c r="BT1153" t="s">
        <v>105</v>
      </c>
      <c r="BU1153">
        <v>0</v>
      </c>
      <c r="BV1153">
        <v>140</v>
      </c>
      <c r="BW1153">
        <v>0</v>
      </c>
      <c r="BX1153">
        <v>0</v>
      </c>
      <c r="BY1153">
        <v>100</v>
      </c>
      <c r="BZ1153">
        <v>0</v>
      </c>
      <c r="CA1153" t="s">
        <v>83</v>
      </c>
      <c r="CB1153" t="s">
        <v>83</v>
      </c>
      <c r="CC1153" t="s">
        <v>83</v>
      </c>
      <c r="CD1153">
        <v>0</v>
      </c>
      <c r="CE1153">
        <v>11</v>
      </c>
      <c r="CF1153">
        <v>2006</v>
      </c>
      <c r="CG1153" t="str">
        <f t="shared" si="125"/>
        <v>11/2006</v>
      </c>
      <c r="CH1153" t="s">
        <v>110</v>
      </c>
      <c r="CI1153" t="s">
        <v>111</v>
      </c>
      <c r="CJ1153" s="1">
        <v>149900</v>
      </c>
    </row>
    <row r="1154" spans="1:88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 t="str">
        <f t="shared" si="121"/>
        <v>50's</v>
      </c>
      <c r="V1154">
        <v>2004</v>
      </c>
      <c r="W1154">
        <f t="shared" ref="W1154:W1217" si="126">V1154-T1154</f>
        <v>48</v>
      </c>
      <c r="X1154" t="str">
        <f t="shared" ref="X1154:X1217" si="127">IF($W1154&gt;0, "Y", "N")</f>
        <v>Y</v>
      </c>
      <c r="Y1154" t="str">
        <f t="shared" si="122"/>
        <v>N</v>
      </c>
      <c r="Z1154" t="str">
        <f t="shared" si="123"/>
        <v>Y</v>
      </c>
      <c r="AA1154" t="str">
        <f t="shared" si="124"/>
        <v>Y</v>
      </c>
      <c r="AB1154" t="s">
        <v>93</v>
      </c>
      <c r="AC1154" t="s">
        <v>94</v>
      </c>
      <c r="AD1154" t="s">
        <v>137</v>
      </c>
      <c r="AE1154" t="s">
        <v>137</v>
      </c>
      <c r="AF1154" t="s">
        <v>117</v>
      </c>
      <c r="AG1154">
        <v>0</v>
      </c>
      <c r="AH1154" t="s">
        <v>98</v>
      </c>
      <c r="AI1154" t="s">
        <v>98</v>
      </c>
      <c r="AJ1154" t="s">
        <v>99</v>
      </c>
      <c r="AK1154" t="s">
        <v>98</v>
      </c>
      <c r="AL1154" t="s">
        <v>98</v>
      </c>
      <c r="AM1154" t="s">
        <v>100</v>
      </c>
      <c r="AN1154" t="s">
        <v>119</v>
      </c>
      <c r="AO1154">
        <v>296</v>
      </c>
      <c r="AP1154" t="s">
        <v>101</v>
      </c>
      <c r="AQ1154">
        <v>547</v>
      </c>
      <c r="AR1154">
        <v>230</v>
      </c>
      <c r="AS1154">
        <v>1073</v>
      </c>
      <c r="AT1154" t="s">
        <v>103</v>
      </c>
      <c r="AU1154" t="s">
        <v>104</v>
      </c>
      <c r="AV1154" t="s">
        <v>105</v>
      </c>
      <c r="AW1154" t="s">
        <v>106</v>
      </c>
      <c r="AX1154">
        <v>1811</v>
      </c>
      <c r="AY1154">
        <v>0</v>
      </c>
      <c r="AZ1154">
        <v>0</v>
      </c>
      <c r="BA1154">
        <v>1811</v>
      </c>
      <c r="BB1154">
        <v>0</v>
      </c>
      <c r="BC1154">
        <v>0</v>
      </c>
      <c r="BD1154">
        <v>1</v>
      </c>
      <c r="BE1154">
        <v>0</v>
      </c>
      <c r="BF1154">
        <v>2</v>
      </c>
      <c r="BG1154">
        <v>1</v>
      </c>
      <c r="BH1154" t="s">
        <v>104</v>
      </c>
      <c r="BI1154">
        <v>6</v>
      </c>
      <c r="BJ1154" t="s">
        <v>107</v>
      </c>
      <c r="BK1154">
        <v>1</v>
      </c>
      <c r="BL1154" t="s">
        <v>97</v>
      </c>
      <c r="BM1154" t="s">
        <v>108</v>
      </c>
      <c r="BN1154">
        <v>1956</v>
      </c>
      <c r="BO1154" t="s">
        <v>157</v>
      </c>
      <c r="BP1154">
        <v>2</v>
      </c>
      <c r="BQ1154">
        <v>470</v>
      </c>
      <c r="BR1154" t="s">
        <v>98</v>
      </c>
      <c r="BS1154" t="s">
        <v>98</v>
      </c>
      <c r="BT1154" t="s">
        <v>105</v>
      </c>
      <c r="BU1154">
        <v>0</v>
      </c>
      <c r="BV1154">
        <v>0</v>
      </c>
      <c r="BW1154">
        <v>280</v>
      </c>
      <c r="BX1154">
        <v>0</v>
      </c>
      <c r="BY1154">
        <v>0</v>
      </c>
      <c r="BZ1154">
        <v>0</v>
      </c>
      <c r="CA1154" t="s">
        <v>83</v>
      </c>
      <c r="CB1154" t="s">
        <v>83</v>
      </c>
      <c r="CC1154" t="s">
        <v>83</v>
      </c>
      <c r="CD1154">
        <v>0</v>
      </c>
      <c r="CE1154">
        <v>7</v>
      </c>
      <c r="CF1154">
        <v>2006</v>
      </c>
      <c r="CG1154" t="str">
        <f t="shared" si="125"/>
        <v>7/2006</v>
      </c>
      <c r="CH1154" t="s">
        <v>110</v>
      </c>
      <c r="CI1154" t="s">
        <v>128</v>
      </c>
      <c r="CJ1154" s="1">
        <v>230000</v>
      </c>
    </row>
    <row r="1155" spans="1:88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 t="str">
        <f t="shared" ref="U1155:U1218" si="128">IF($T1155&gt;=2010, "2010's", IF($T1155&gt;=2000, "2000's", IF($T1155&gt;=1990, "90's", IF($T1155&gt;=1980, "80's", IF($T1155&gt;=1970, "70's", IF($T1155&gt;=1960, "60's", IF($T1155&gt;=1950, "50's", IF($T1155&gt;=1940, "40's", IF($T1155&gt;=1930, "30's", IF($T1155&gt;=1920, "20's", IF($T1155&gt;1910, "10's", IF($T1155&gt;=1900, "1900's", IF($T1155&gt;=1890, "1890's", IF($T1155&gt;=1880, "1880's", "1870's"))))))))))))))</f>
        <v>30's</v>
      </c>
      <c r="V1155">
        <v>2007</v>
      </c>
      <c r="W1155">
        <f t="shared" si="126"/>
        <v>77</v>
      </c>
      <c r="X1155" t="str">
        <f t="shared" si="127"/>
        <v>Y</v>
      </c>
      <c r="Y1155" t="str">
        <f t="shared" ref="Y1155:Y1218" si="129">IF($V1155&gt;2004, "Y", "N")</f>
        <v>Y</v>
      </c>
      <c r="Z1155" t="str">
        <f t="shared" ref="Z1155:Z1218" si="130">IF($V1155&gt;1999, "Y", "N")</f>
        <v>Y</v>
      </c>
      <c r="AA1155" t="str">
        <f t="shared" ref="AA1155:AA1218" si="131">IF($V1155&gt;1994, "Y", "N")</f>
        <v>Y</v>
      </c>
      <c r="AB1155" t="s">
        <v>93</v>
      </c>
      <c r="AC1155" t="s">
        <v>94</v>
      </c>
      <c r="AD1155" t="s">
        <v>124</v>
      </c>
      <c r="AE1155" t="s">
        <v>124</v>
      </c>
      <c r="AF1155" t="s">
        <v>117</v>
      </c>
      <c r="AG1155">
        <v>0</v>
      </c>
      <c r="AH1155" t="s">
        <v>97</v>
      </c>
      <c r="AI1155" t="s">
        <v>97</v>
      </c>
      <c r="AJ1155" t="s">
        <v>126</v>
      </c>
      <c r="AK1155" t="s">
        <v>98</v>
      </c>
      <c r="AL1155" t="s">
        <v>98</v>
      </c>
      <c r="AM1155" t="s">
        <v>130</v>
      </c>
      <c r="AN1155" t="s">
        <v>119</v>
      </c>
      <c r="AO1155">
        <v>538</v>
      </c>
      <c r="AP1155" t="s">
        <v>102</v>
      </c>
      <c r="AQ1155">
        <v>0</v>
      </c>
      <c r="AR1155">
        <v>278</v>
      </c>
      <c r="AS1155">
        <v>816</v>
      </c>
      <c r="AT1155" t="s">
        <v>103</v>
      </c>
      <c r="AU1155" t="s">
        <v>104</v>
      </c>
      <c r="AV1155" t="s">
        <v>105</v>
      </c>
      <c r="AW1155" t="s">
        <v>106</v>
      </c>
      <c r="AX1155">
        <v>816</v>
      </c>
      <c r="AY1155">
        <v>0</v>
      </c>
      <c r="AZ1155">
        <v>0</v>
      </c>
      <c r="BA1155">
        <v>816</v>
      </c>
      <c r="BB1155">
        <v>0</v>
      </c>
      <c r="BC1155">
        <v>0</v>
      </c>
      <c r="BD1155">
        <v>1</v>
      </c>
      <c r="BE1155">
        <v>0</v>
      </c>
      <c r="BF1155">
        <v>2</v>
      </c>
      <c r="BG1155">
        <v>1</v>
      </c>
      <c r="BH1155" t="s">
        <v>98</v>
      </c>
      <c r="BI1155">
        <v>5</v>
      </c>
      <c r="BJ1155" t="s">
        <v>107</v>
      </c>
      <c r="BK1155">
        <v>0</v>
      </c>
      <c r="BL1155" t="s">
        <v>83</v>
      </c>
      <c r="BM1155" t="s">
        <v>127</v>
      </c>
      <c r="BN1155">
        <v>2002</v>
      </c>
      <c r="BO1155" t="s">
        <v>102</v>
      </c>
      <c r="BP1155">
        <v>1</v>
      </c>
      <c r="BQ1155">
        <v>432</v>
      </c>
      <c r="BR1155" t="s">
        <v>98</v>
      </c>
      <c r="BS1155" t="s">
        <v>98</v>
      </c>
      <c r="BT1155" t="s">
        <v>105</v>
      </c>
      <c r="BU1155">
        <v>0</v>
      </c>
      <c r="BV1155">
        <v>0</v>
      </c>
      <c r="BW1155">
        <v>96</v>
      </c>
      <c r="BX1155">
        <v>0</v>
      </c>
      <c r="BY1155">
        <v>0</v>
      </c>
      <c r="BZ1155">
        <v>0</v>
      </c>
      <c r="CA1155" t="s">
        <v>83</v>
      </c>
      <c r="CB1155" t="s">
        <v>83</v>
      </c>
      <c r="CC1155" t="s">
        <v>83</v>
      </c>
      <c r="CD1155">
        <v>0</v>
      </c>
      <c r="CE1155">
        <v>6</v>
      </c>
      <c r="CF1155">
        <v>2008</v>
      </c>
      <c r="CG1155" t="str">
        <f t="shared" ref="CG1155:CG1218" si="132">_xlfn.CONCAT(CE1155, "/",CF1155)</f>
        <v>6/2008</v>
      </c>
      <c r="CH1155" t="s">
        <v>110</v>
      </c>
      <c r="CI1155" t="s">
        <v>111</v>
      </c>
      <c r="CJ1155" s="1">
        <v>120500</v>
      </c>
    </row>
    <row r="1156" spans="1:88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 t="str">
        <f t="shared" si="128"/>
        <v>60's</v>
      </c>
      <c r="V1156">
        <v>1988</v>
      </c>
      <c r="W1156">
        <f t="shared" si="126"/>
        <v>23</v>
      </c>
      <c r="X1156" t="str">
        <f t="shared" si="127"/>
        <v>Y</v>
      </c>
      <c r="Y1156" t="str">
        <f t="shared" si="129"/>
        <v>N</v>
      </c>
      <c r="Z1156" t="str">
        <f t="shared" si="130"/>
        <v>N</v>
      </c>
      <c r="AA1156" t="str">
        <f t="shared" si="131"/>
        <v>N</v>
      </c>
      <c r="AB1156" t="s">
        <v>93</v>
      </c>
      <c r="AC1156" t="s">
        <v>94</v>
      </c>
      <c r="AD1156" t="s">
        <v>95</v>
      </c>
      <c r="AE1156" t="s">
        <v>95</v>
      </c>
      <c r="AF1156" t="s">
        <v>137</v>
      </c>
      <c r="AG1156">
        <v>288</v>
      </c>
      <c r="AH1156" t="s">
        <v>98</v>
      </c>
      <c r="AI1156" t="s">
        <v>98</v>
      </c>
      <c r="AJ1156" t="s">
        <v>118</v>
      </c>
      <c r="AK1156" t="s">
        <v>98</v>
      </c>
      <c r="AL1156" t="s">
        <v>98</v>
      </c>
      <c r="AM1156" t="s">
        <v>97</v>
      </c>
      <c r="AN1156" t="s">
        <v>119</v>
      </c>
      <c r="AO1156">
        <v>454</v>
      </c>
      <c r="AP1156" t="s">
        <v>102</v>
      </c>
      <c r="AQ1156">
        <v>0</v>
      </c>
      <c r="AR1156">
        <v>410</v>
      </c>
      <c r="AS1156">
        <v>864</v>
      </c>
      <c r="AT1156" t="s">
        <v>103</v>
      </c>
      <c r="AU1156" t="s">
        <v>98</v>
      </c>
      <c r="AV1156" t="s">
        <v>105</v>
      </c>
      <c r="AW1156" t="s">
        <v>106</v>
      </c>
      <c r="AX1156">
        <v>902</v>
      </c>
      <c r="AY1156">
        <v>918</v>
      </c>
      <c r="AZ1156">
        <v>0</v>
      </c>
      <c r="BA1156">
        <v>1820</v>
      </c>
      <c r="BB1156">
        <v>0</v>
      </c>
      <c r="BC1156">
        <v>0</v>
      </c>
      <c r="BD1156">
        <v>1</v>
      </c>
      <c r="BE1156">
        <v>2</v>
      </c>
      <c r="BF1156">
        <v>4</v>
      </c>
      <c r="BG1156">
        <v>1</v>
      </c>
      <c r="BH1156" t="s">
        <v>97</v>
      </c>
      <c r="BI1156">
        <v>8</v>
      </c>
      <c r="BJ1156" t="s">
        <v>107</v>
      </c>
      <c r="BK1156">
        <v>2</v>
      </c>
      <c r="BL1156" t="s">
        <v>97</v>
      </c>
      <c r="BM1156" t="s">
        <v>108</v>
      </c>
      <c r="BN1156">
        <v>1965</v>
      </c>
      <c r="BO1156" t="s">
        <v>102</v>
      </c>
      <c r="BP1156">
        <v>2</v>
      </c>
      <c r="BQ1156">
        <v>492</v>
      </c>
      <c r="BR1156" t="s">
        <v>98</v>
      </c>
      <c r="BS1156" t="s">
        <v>98</v>
      </c>
      <c r="BT1156" t="s">
        <v>105</v>
      </c>
      <c r="BU1156">
        <v>60</v>
      </c>
      <c r="BV1156">
        <v>84</v>
      </c>
      <c r="BW1156">
        <v>0</v>
      </c>
      <c r="BX1156">
        <v>0</v>
      </c>
      <c r="BY1156">
        <v>273</v>
      </c>
      <c r="BZ1156">
        <v>0</v>
      </c>
      <c r="CA1156" t="s">
        <v>83</v>
      </c>
      <c r="CB1156" t="s">
        <v>165</v>
      </c>
      <c r="CC1156" t="s">
        <v>83</v>
      </c>
      <c r="CD1156">
        <v>0</v>
      </c>
      <c r="CE1156">
        <v>5</v>
      </c>
      <c r="CF1156">
        <v>2008</v>
      </c>
      <c r="CG1156" t="str">
        <f t="shared" si="132"/>
        <v>5/2008</v>
      </c>
      <c r="CH1156" t="s">
        <v>110</v>
      </c>
      <c r="CI1156" t="s">
        <v>111</v>
      </c>
      <c r="CJ1156" s="1">
        <v>201800</v>
      </c>
    </row>
    <row r="1157" spans="1:88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 t="str">
        <f t="shared" si="128"/>
        <v>70's</v>
      </c>
      <c r="V1157">
        <v>2004</v>
      </c>
      <c r="W1157">
        <f t="shared" si="126"/>
        <v>28</v>
      </c>
      <c r="X1157" t="str">
        <f t="shared" si="127"/>
        <v>Y</v>
      </c>
      <c r="Y1157" t="str">
        <f t="shared" si="129"/>
        <v>N</v>
      </c>
      <c r="Z1157" t="str">
        <f t="shared" si="130"/>
        <v>Y</v>
      </c>
      <c r="AA1157" t="str">
        <f t="shared" si="131"/>
        <v>Y</v>
      </c>
      <c r="AB1157" t="s">
        <v>93</v>
      </c>
      <c r="AC1157" t="s">
        <v>94</v>
      </c>
      <c r="AD1157" t="s">
        <v>161</v>
      </c>
      <c r="AE1157" t="s">
        <v>161</v>
      </c>
      <c r="AF1157" t="s">
        <v>117</v>
      </c>
      <c r="AG1157">
        <v>0</v>
      </c>
      <c r="AH1157" t="s">
        <v>97</v>
      </c>
      <c r="AI1157" t="s">
        <v>97</v>
      </c>
      <c r="AJ1157" t="s">
        <v>118</v>
      </c>
      <c r="AK1157" t="s">
        <v>97</v>
      </c>
      <c r="AL1157" t="s">
        <v>98</v>
      </c>
      <c r="AM1157" t="s">
        <v>97</v>
      </c>
      <c r="AN1157" t="s">
        <v>119</v>
      </c>
      <c r="AO1157">
        <v>1157</v>
      </c>
      <c r="AP1157" t="s">
        <v>102</v>
      </c>
      <c r="AQ1157">
        <v>0</v>
      </c>
      <c r="AR1157">
        <v>280</v>
      </c>
      <c r="AS1157">
        <v>1437</v>
      </c>
      <c r="AT1157" t="s">
        <v>103</v>
      </c>
      <c r="AU1157" t="s">
        <v>98</v>
      </c>
      <c r="AV1157" t="s">
        <v>105</v>
      </c>
      <c r="AW1157" t="s">
        <v>106</v>
      </c>
      <c r="AX1157">
        <v>1437</v>
      </c>
      <c r="AY1157">
        <v>0</v>
      </c>
      <c r="AZ1157">
        <v>0</v>
      </c>
      <c r="BA1157">
        <v>1437</v>
      </c>
      <c r="BB1157">
        <v>1</v>
      </c>
      <c r="BC1157">
        <v>0</v>
      </c>
      <c r="BD1157">
        <v>2</v>
      </c>
      <c r="BE1157">
        <v>0</v>
      </c>
      <c r="BF1157">
        <v>3</v>
      </c>
      <c r="BG1157">
        <v>1</v>
      </c>
      <c r="BH1157" t="s">
        <v>97</v>
      </c>
      <c r="BI1157">
        <v>6</v>
      </c>
      <c r="BJ1157" t="s">
        <v>107</v>
      </c>
      <c r="BK1157">
        <v>1</v>
      </c>
      <c r="BL1157" t="s">
        <v>147</v>
      </c>
      <c r="BM1157" t="s">
        <v>108</v>
      </c>
      <c r="BN1157">
        <v>1976</v>
      </c>
      <c r="BO1157" t="s">
        <v>109</v>
      </c>
      <c r="BP1157">
        <v>2</v>
      </c>
      <c r="BQ1157">
        <v>528</v>
      </c>
      <c r="BR1157" t="s">
        <v>98</v>
      </c>
      <c r="BS1157" t="s">
        <v>98</v>
      </c>
      <c r="BT1157" t="s">
        <v>105</v>
      </c>
      <c r="BU1157">
        <v>0</v>
      </c>
      <c r="BV1157">
        <v>21</v>
      </c>
      <c r="BW1157">
        <v>0</v>
      </c>
      <c r="BX1157">
        <v>0</v>
      </c>
      <c r="BY1157">
        <v>180</v>
      </c>
      <c r="BZ1157">
        <v>0</v>
      </c>
      <c r="CA1157" t="s">
        <v>83</v>
      </c>
      <c r="CB1157" t="s">
        <v>83</v>
      </c>
      <c r="CC1157" t="s">
        <v>83</v>
      </c>
      <c r="CD1157">
        <v>0</v>
      </c>
      <c r="CE1157">
        <v>7</v>
      </c>
      <c r="CF1157">
        <v>2007</v>
      </c>
      <c r="CG1157" t="str">
        <f t="shared" si="132"/>
        <v>7/2007</v>
      </c>
      <c r="CH1157" t="s">
        <v>110</v>
      </c>
      <c r="CI1157" t="s">
        <v>111</v>
      </c>
      <c r="CJ1157" s="1">
        <v>218000</v>
      </c>
    </row>
    <row r="1158" spans="1:88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 t="str">
        <f t="shared" si="128"/>
        <v>60's</v>
      </c>
      <c r="V1158">
        <v>1999</v>
      </c>
      <c r="W1158">
        <f t="shared" si="126"/>
        <v>34</v>
      </c>
      <c r="X1158" t="str">
        <f t="shared" si="127"/>
        <v>Y</v>
      </c>
      <c r="Y1158" t="str">
        <f t="shared" si="129"/>
        <v>N</v>
      </c>
      <c r="Z1158" t="str">
        <f t="shared" si="130"/>
        <v>N</v>
      </c>
      <c r="AA1158" t="str">
        <f t="shared" si="131"/>
        <v>Y</v>
      </c>
      <c r="AB1158" t="s">
        <v>93</v>
      </c>
      <c r="AC1158" t="s">
        <v>94</v>
      </c>
      <c r="AD1158" t="s">
        <v>96</v>
      </c>
      <c r="AE1158" t="s">
        <v>96</v>
      </c>
      <c r="AF1158" t="s">
        <v>117</v>
      </c>
      <c r="AG1158">
        <v>0</v>
      </c>
      <c r="AH1158" t="s">
        <v>98</v>
      </c>
      <c r="AI1158" t="s">
        <v>97</v>
      </c>
      <c r="AJ1158" t="s">
        <v>99</v>
      </c>
      <c r="AK1158" t="s">
        <v>98</v>
      </c>
      <c r="AL1158" t="s">
        <v>98</v>
      </c>
      <c r="AM1158" t="s">
        <v>97</v>
      </c>
      <c r="AN1158" t="s">
        <v>119</v>
      </c>
      <c r="AO1158">
        <v>633</v>
      </c>
      <c r="AP1158" t="s">
        <v>102</v>
      </c>
      <c r="AQ1158">
        <v>0</v>
      </c>
      <c r="AR1158">
        <v>586</v>
      </c>
      <c r="AS1158">
        <v>1219</v>
      </c>
      <c r="AT1158" t="s">
        <v>103</v>
      </c>
      <c r="AU1158" t="s">
        <v>97</v>
      </c>
      <c r="AV1158" t="s">
        <v>105</v>
      </c>
      <c r="AW1158" t="s">
        <v>106</v>
      </c>
      <c r="AX1158">
        <v>1265</v>
      </c>
      <c r="AY1158">
        <v>0</v>
      </c>
      <c r="AZ1158">
        <v>0</v>
      </c>
      <c r="BA1158">
        <v>1265</v>
      </c>
      <c r="BB1158">
        <v>0</v>
      </c>
      <c r="BC1158">
        <v>1</v>
      </c>
      <c r="BD1158">
        <v>2</v>
      </c>
      <c r="BE1158">
        <v>0</v>
      </c>
      <c r="BF1158">
        <v>3</v>
      </c>
      <c r="BG1158">
        <v>1</v>
      </c>
      <c r="BH1158" t="s">
        <v>97</v>
      </c>
      <c r="BI1158">
        <v>6</v>
      </c>
      <c r="BJ1158" t="s">
        <v>107</v>
      </c>
      <c r="BK1158">
        <v>1</v>
      </c>
      <c r="BL1158" t="s">
        <v>97</v>
      </c>
      <c r="BM1158" t="s">
        <v>108</v>
      </c>
      <c r="BN1158">
        <v>1965</v>
      </c>
      <c r="BO1158" t="s">
        <v>109</v>
      </c>
      <c r="BP1158">
        <v>2</v>
      </c>
      <c r="BQ1158">
        <v>502</v>
      </c>
      <c r="BR1158" t="s">
        <v>98</v>
      </c>
      <c r="BS1158" t="s">
        <v>98</v>
      </c>
      <c r="BT1158" t="s">
        <v>105</v>
      </c>
      <c r="BU1158">
        <v>0</v>
      </c>
      <c r="BV1158">
        <v>92</v>
      </c>
      <c r="BW1158">
        <v>0</v>
      </c>
      <c r="BX1158">
        <v>96</v>
      </c>
      <c r="BY1158">
        <v>0</v>
      </c>
      <c r="BZ1158">
        <v>0</v>
      </c>
      <c r="CA1158" t="s">
        <v>83</v>
      </c>
      <c r="CB1158" t="s">
        <v>134</v>
      </c>
      <c r="CC1158" t="s">
        <v>83</v>
      </c>
      <c r="CD1158">
        <v>0</v>
      </c>
      <c r="CE1158">
        <v>10</v>
      </c>
      <c r="CF1158">
        <v>2008</v>
      </c>
      <c r="CG1158" t="str">
        <f t="shared" si="132"/>
        <v>10/2008</v>
      </c>
      <c r="CH1158" t="s">
        <v>110</v>
      </c>
      <c r="CI1158" t="s">
        <v>111</v>
      </c>
      <c r="CJ1158" s="1">
        <v>179900</v>
      </c>
    </row>
    <row r="1159" spans="1:88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 t="str">
        <f t="shared" si="128"/>
        <v>2000's</v>
      </c>
      <c r="V1159">
        <v>2008</v>
      </c>
      <c r="W1159">
        <f t="shared" si="126"/>
        <v>1</v>
      </c>
      <c r="X1159" t="str">
        <f t="shared" si="127"/>
        <v>Y</v>
      </c>
      <c r="Y1159" t="str">
        <f t="shared" si="129"/>
        <v>Y</v>
      </c>
      <c r="Z1159" t="str">
        <f t="shared" si="130"/>
        <v>Y</v>
      </c>
      <c r="AA1159" t="str">
        <f t="shared" si="131"/>
        <v>Y</v>
      </c>
      <c r="AB1159" t="s">
        <v>93</v>
      </c>
      <c r="AC1159" t="s">
        <v>94</v>
      </c>
      <c r="AD1159" t="s">
        <v>95</v>
      </c>
      <c r="AE1159" t="s">
        <v>95</v>
      </c>
      <c r="AF1159" t="s">
        <v>137</v>
      </c>
      <c r="AG1159">
        <v>166</v>
      </c>
      <c r="AH1159" t="s">
        <v>97</v>
      </c>
      <c r="AI1159" t="s">
        <v>98</v>
      </c>
      <c r="AJ1159" t="s">
        <v>99</v>
      </c>
      <c r="AK1159" t="s">
        <v>97</v>
      </c>
      <c r="AL1159" t="s">
        <v>98</v>
      </c>
      <c r="AM1159" t="s">
        <v>100</v>
      </c>
      <c r="AN1159" t="s">
        <v>101</v>
      </c>
      <c r="AO1159">
        <v>904</v>
      </c>
      <c r="AP1159" t="s">
        <v>102</v>
      </c>
      <c r="AQ1159">
        <v>0</v>
      </c>
      <c r="AR1159">
        <v>410</v>
      </c>
      <c r="AS1159">
        <v>1314</v>
      </c>
      <c r="AT1159" t="s">
        <v>103</v>
      </c>
      <c r="AU1159" t="s">
        <v>104</v>
      </c>
      <c r="AV1159" t="s">
        <v>105</v>
      </c>
      <c r="AW1159" t="s">
        <v>106</v>
      </c>
      <c r="AX1159">
        <v>1314</v>
      </c>
      <c r="AY1159">
        <v>0</v>
      </c>
      <c r="AZ1159">
        <v>0</v>
      </c>
      <c r="BA1159">
        <v>1314</v>
      </c>
      <c r="BB1159">
        <v>1</v>
      </c>
      <c r="BC1159">
        <v>0</v>
      </c>
      <c r="BD1159">
        <v>2</v>
      </c>
      <c r="BE1159">
        <v>0</v>
      </c>
      <c r="BF1159">
        <v>2</v>
      </c>
      <c r="BG1159">
        <v>1</v>
      </c>
      <c r="BH1159" t="s">
        <v>97</v>
      </c>
      <c r="BI1159">
        <v>6</v>
      </c>
      <c r="BJ1159" t="s">
        <v>107</v>
      </c>
      <c r="BK1159">
        <v>1</v>
      </c>
      <c r="BL1159" t="s">
        <v>97</v>
      </c>
      <c r="BM1159" t="s">
        <v>108</v>
      </c>
      <c r="BN1159">
        <v>2008</v>
      </c>
      <c r="BO1159" t="s">
        <v>109</v>
      </c>
      <c r="BP1159">
        <v>2</v>
      </c>
      <c r="BQ1159">
        <v>626</v>
      </c>
      <c r="BR1159" t="s">
        <v>98</v>
      </c>
      <c r="BS1159" t="s">
        <v>98</v>
      </c>
      <c r="BT1159" t="s">
        <v>105</v>
      </c>
      <c r="BU1159">
        <v>172</v>
      </c>
      <c r="BV1159">
        <v>62</v>
      </c>
      <c r="BW1159">
        <v>0</v>
      </c>
      <c r="BX1159">
        <v>0</v>
      </c>
      <c r="BY1159">
        <v>0</v>
      </c>
      <c r="BZ1159">
        <v>0</v>
      </c>
      <c r="CA1159" t="s">
        <v>83</v>
      </c>
      <c r="CB1159" t="s">
        <v>83</v>
      </c>
      <c r="CC1159" t="s">
        <v>83</v>
      </c>
      <c r="CD1159">
        <v>0</v>
      </c>
      <c r="CE1159">
        <v>7</v>
      </c>
      <c r="CF1159">
        <v>2009</v>
      </c>
      <c r="CG1159" t="str">
        <f t="shared" si="132"/>
        <v>7/2009</v>
      </c>
      <c r="CH1159" t="s">
        <v>110</v>
      </c>
      <c r="CI1159" t="s">
        <v>111</v>
      </c>
      <c r="CJ1159" s="1">
        <v>230000</v>
      </c>
    </row>
    <row r="1160" spans="1:88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 t="str">
        <f t="shared" si="128"/>
        <v>2000's</v>
      </c>
      <c r="V1160">
        <v>2008</v>
      </c>
      <c r="W1160">
        <f t="shared" si="126"/>
        <v>1</v>
      </c>
      <c r="X1160" t="str">
        <f t="shared" si="127"/>
        <v>Y</v>
      </c>
      <c r="Y1160" t="str">
        <f t="shared" si="129"/>
        <v>Y</v>
      </c>
      <c r="Z1160" t="str">
        <f t="shared" si="130"/>
        <v>Y</v>
      </c>
      <c r="AA1160" t="str">
        <f t="shared" si="131"/>
        <v>Y</v>
      </c>
      <c r="AB1160" t="s">
        <v>93</v>
      </c>
      <c r="AC1160" t="s">
        <v>94</v>
      </c>
      <c r="AD1160" t="s">
        <v>95</v>
      </c>
      <c r="AE1160" t="s">
        <v>95</v>
      </c>
      <c r="AF1160" t="s">
        <v>137</v>
      </c>
      <c r="AG1160">
        <v>186</v>
      </c>
      <c r="AH1160" t="s">
        <v>97</v>
      </c>
      <c r="AI1160" t="s">
        <v>98</v>
      </c>
      <c r="AJ1160" t="s">
        <v>99</v>
      </c>
      <c r="AK1160" t="s">
        <v>97</v>
      </c>
      <c r="AL1160" t="s">
        <v>98</v>
      </c>
      <c r="AM1160" t="s">
        <v>100</v>
      </c>
      <c r="AN1160" t="s">
        <v>102</v>
      </c>
      <c r="AO1160">
        <v>0</v>
      </c>
      <c r="AP1160" t="s">
        <v>102</v>
      </c>
      <c r="AQ1160">
        <v>0</v>
      </c>
      <c r="AR1160">
        <v>1580</v>
      </c>
      <c r="AS1160">
        <v>1580</v>
      </c>
      <c r="AT1160" t="s">
        <v>103</v>
      </c>
      <c r="AU1160" t="s">
        <v>104</v>
      </c>
      <c r="AV1160" t="s">
        <v>105</v>
      </c>
      <c r="AW1160" t="s">
        <v>106</v>
      </c>
      <c r="AX1160">
        <v>1580</v>
      </c>
      <c r="AY1160">
        <v>0</v>
      </c>
      <c r="AZ1160">
        <v>0</v>
      </c>
      <c r="BA1160">
        <v>1580</v>
      </c>
      <c r="BB1160">
        <v>0</v>
      </c>
      <c r="BC1160">
        <v>0</v>
      </c>
      <c r="BD1160">
        <v>2</v>
      </c>
      <c r="BE1160">
        <v>0</v>
      </c>
      <c r="BF1160">
        <v>3</v>
      </c>
      <c r="BG1160">
        <v>1</v>
      </c>
      <c r="BH1160" t="s">
        <v>97</v>
      </c>
      <c r="BI1160">
        <v>7</v>
      </c>
      <c r="BJ1160" t="s">
        <v>107</v>
      </c>
      <c r="BK1160">
        <v>0</v>
      </c>
      <c r="BL1160" t="s">
        <v>83</v>
      </c>
      <c r="BM1160" t="s">
        <v>108</v>
      </c>
      <c r="BN1160">
        <v>2008</v>
      </c>
      <c r="BO1160" t="s">
        <v>109</v>
      </c>
      <c r="BP1160">
        <v>3</v>
      </c>
      <c r="BQ1160">
        <v>830</v>
      </c>
      <c r="BR1160" t="s">
        <v>98</v>
      </c>
      <c r="BS1160" t="s">
        <v>98</v>
      </c>
      <c r="BT1160" t="s">
        <v>105</v>
      </c>
      <c r="BU1160">
        <v>0</v>
      </c>
      <c r="BV1160">
        <v>24</v>
      </c>
      <c r="BW1160">
        <v>0</v>
      </c>
      <c r="BX1160">
        <v>0</v>
      </c>
      <c r="BY1160">
        <v>0</v>
      </c>
      <c r="BZ1160">
        <v>0</v>
      </c>
      <c r="CA1160" t="s">
        <v>83</v>
      </c>
      <c r="CB1160" t="s">
        <v>83</v>
      </c>
      <c r="CC1160" t="s">
        <v>83</v>
      </c>
      <c r="CD1160">
        <v>0</v>
      </c>
      <c r="CE1160">
        <v>6</v>
      </c>
      <c r="CF1160">
        <v>2008</v>
      </c>
      <c r="CG1160" t="str">
        <f t="shared" si="132"/>
        <v>6/2008</v>
      </c>
      <c r="CH1160" t="s">
        <v>208</v>
      </c>
      <c r="CI1160" t="s">
        <v>159</v>
      </c>
      <c r="CJ1160" s="1">
        <v>235128</v>
      </c>
    </row>
    <row r="1161" spans="1:88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 t="str">
        <f t="shared" si="128"/>
        <v>70's</v>
      </c>
      <c r="V1161">
        <v>1974</v>
      </c>
      <c r="W1161">
        <f t="shared" si="126"/>
        <v>0</v>
      </c>
      <c r="X1161" t="str">
        <f t="shared" si="127"/>
        <v>N</v>
      </c>
      <c r="Y1161" t="str">
        <f t="shared" si="129"/>
        <v>N</v>
      </c>
      <c r="Z1161" t="str">
        <f t="shared" si="130"/>
        <v>N</v>
      </c>
      <c r="AA1161" t="str">
        <f t="shared" si="131"/>
        <v>N</v>
      </c>
      <c r="AB1161" t="s">
        <v>152</v>
      </c>
      <c r="AC1161" t="s">
        <v>94</v>
      </c>
      <c r="AD1161" t="s">
        <v>140</v>
      </c>
      <c r="AE1161" t="s">
        <v>140</v>
      </c>
      <c r="AF1161" t="s">
        <v>96</v>
      </c>
      <c r="AG1161">
        <v>270</v>
      </c>
      <c r="AH1161" t="s">
        <v>97</v>
      </c>
      <c r="AI1161" t="s">
        <v>98</v>
      </c>
      <c r="AJ1161" t="s">
        <v>118</v>
      </c>
      <c r="AK1161" t="s">
        <v>98</v>
      </c>
      <c r="AL1161" t="s">
        <v>98</v>
      </c>
      <c r="AM1161" t="s">
        <v>100</v>
      </c>
      <c r="AN1161" t="s">
        <v>119</v>
      </c>
      <c r="AO1161">
        <v>442</v>
      </c>
      <c r="AP1161" t="s">
        <v>102</v>
      </c>
      <c r="AQ1161">
        <v>0</v>
      </c>
      <c r="AR1161">
        <v>459</v>
      </c>
      <c r="AS1161">
        <v>901</v>
      </c>
      <c r="AT1161" t="s">
        <v>103</v>
      </c>
      <c r="AU1161" t="s">
        <v>98</v>
      </c>
      <c r="AV1161" t="s">
        <v>105</v>
      </c>
      <c r="AW1161" t="s">
        <v>106</v>
      </c>
      <c r="AX1161">
        <v>943</v>
      </c>
      <c r="AY1161">
        <v>933</v>
      </c>
      <c r="AZ1161">
        <v>0</v>
      </c>
      <c r="BA1161">
        <v>1876</v>
      </c>
      <c r="BB1161">
        <v>0</v>
      </c>
      <c r="BC1161">
        <v>0</v>
      </c>
      <c r="BD1161">
        <v>2</v>
      </c>
      <c r="BE1161">
        <v>1</v>
      </c>
      <c r="BF1161">
        <v>4</v>
      </c>
      <c r="BG1161">
        <v>1</v>
      </c>
      <c r="BH1161" t="s">
        <v>97</v>
      </c>
      <c r="BI1161">
        <v>8</v>
      </c>
      <c r="BJ1161" t="s">
        <v>107</v>
      </c>
      <c r="BK1161">
        <v>1</v>
      </c>
      <c r="BL1161" t="s">
        <v>98</v>
      </c>
      <c r="BM1161" t="s">
        <v>108</v>
      </c>
      <c r="BN1161">
        <v>1974</v>
      </c>
      <c r="BO1161" t="s">
        <v>109</v>
      </c>
      <c r="BP1161">
        <v>2</v>
      </c>
      <c r="BQ1161">
        <v>540</v>
      </c>
      <c r="BR1161" t="s">
        <v>97</v>
      </c>
      <c r="BS1161" t="s">
        <v>98</v>
      </c>
      <c r="BT1161" t="s">
        <v>105</v>
      </c>
      <c r="BU1161">
        <v>0</v>
      </c>
      <c r="BV1161">
        <v>69</v>
      </c>
      <c r="BW1161">
        <v>0</v>
      </c>
      <c r="BX1161">
        <v>0</v>
      </c>
      <c r="BY1161">
        <v>0</v>
      </c>
      <c r="BZ1161">
        <v>0</v>
      </c>
      <c r="CA1161" t="s">
        <v>83</v>
      </c>
      <c r="CB1161" t="s">
        <v>83</v>
      </c>
      <c r="CC1161" t="s">
        <v>83</v>
      </c>
      <c r="CD1161">
        <v>0</v>
      </c>
      <c r="CE1161">
        <v>7</v>
      </c>
      <c r="CF1161">
        <v>2008</v>
      </c>
      <c r="CG1161" t="str">
        <f t="shared" si="132"/>
        <v>7/2008</v>
      </c>
      <c r="CH1161" t="s">
        <v>110</v>
      </c>
      <c r="CI1161" t="s">
        <v>111</v>
      </c>
      <c r="CJ1161" s="1">
        <v>185000</v>
      </c>
    </row>
    <row r="1162" spans="1:88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 t="str">
        <f t="shared" si="128"/>
        <v>70's</v>
      </c>
      <c r="V1162">
        <v>1978</v>
      </c>
      <c r="W1162">
        <f t="shared" si="126"/>
        <v>0</v>
      </c>
      <c r="X1162" t="str">
        <f t="shared" si="127"/>
        <v>N</v>
      </c>
      <c r="Y1162" t="str">
        <f t="shared" si="129"/>
        <v>N</v>
      </c>
      <c r="Z1162" t="str">
        <f t="shared" si="130"/>
        <v>N</v>
      </c>
      <c r="AA1162" t="str">
        <f t="shared" si="131"/>
        <v>N</v>
      </c>
      <c r="AB1162" t="s">
        <v>93</v>
      </c>
      <c r="AC1162" t="s">
        <v>94</v>
      </c>
      <c r="AD1162" t="s">
        <v>161</v>
      </c>
      <c r="AE1162" t="s">
        <v>226</v>
      </c>
      <c r="AF1162" t="s">
        <v>117</v>
      </c>
      <c r="AG1162">
        <v>0</v>
      </c>
      <c r="AH1162" t="s">
        <v>98</v>
      </c>
      <c r="AI1162" t="s">
        <v>98</v>
      </c>
      <c r="AJ1162" t="s">
        <v>118</v>
      </c>
      <c r="AK1162" t="s">
        <v>97</v>
      </c>
      <c r="AL1162" t="s">
        <v>98</v>
      </c>
      <c r="AM1162" t="s">
        <v>100</v>
      </c>
      <c r="AN1162" t="s">
        <v>119</v>
      </c>
      <c r="AO1162">
        <v>311</v>
      </c>
      <c r="AP1162" t="s">
        <v>102</v>
      </c>
      <c r="AQ1162">
        <v>0</v>
      </c>
      <c r="AR1162">
        <v>544</v>
      </c>
      <c r="AS1162">
        <v>855</v>
      </c>
      <c r="AT1162" t="s">
        <v>103</v>
      </c>
      <c r="AU1162" t="s">
        <v>147</v>
      </c>
      <c r="AV1162" t="s">
        <v>105</v>
      </c>
      <c r="AW1162" t="s">
        <v>106</v>
      </c>
      <c r="AX1162">
        <v>855</v>
      </c>
      <c r="AY1162">
        <v>601</v>
      </c>
      <c r="AZ1162">
        <v>0</v>
      </c>
      <c r="BA1162">
        <v>1456</v>
      </c>
      <c r="BB1162">
        <v>0</v>
      </c>
      <c r="BC1162">
        <v>0</v>
      </c>
      <c r="BD1162">
        <v>2</v>
      </c>
      <c r="BE1162">
        <v>1</v>
      </c>
      <c r="BF1162">
        <v>3</v>
      </c>
      <c r="BG1162">
        <v>1</v>
      </c>
      <c r="BH1162" t="s">
        <v>98</v>
      </c>
      <c r="BI1162">
        <v>7</v>
      </c>
      <c r="BJ1162" t="s">
        <v>107</v>
      </c>
      <c r="BK1162">
        <v>1</v>
      </c>
      <c r="BL1162" t="s">
        <v>98</v>
      </c>
      <c r="BM1162" t="s">
        <v>108</v>
      </c>
      <c r="BN1162">
        <v>1978</v>
      </c>
      <c r="BO1162" t="s">
        <v>102</v>
      </c>
      <c r="BP1162">
        <v>2</v>
      </c>
      <c r="BQ1162">
        <v>440</v>
      </c>
      <c r="BR1162" t="s">
        <v>98</v>
      </c>
      <c r="BS1162" t="s">
        <v>98</v>
      </c>
      <c r="BT1162" t="s">
        <v>105</v>
      </c>
      <c r="BU1162">
        <v>26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 t="s">
        <v>83</v>
      </c>
      <c r="CB1162" t="s">
        <v>83</v>
      </c>
      <c r="CC1162" t="s">
        <v>83</v>
      </c>
      <c r="CD1162">
        <v>0</v>
      </c>
      <c r="CE1162">
        <v>7</v>
      </c>
      <c r="CF1162">
        <v>2010</v>
      </c>
      <c r="CG1162" t="str">
        <f t="shared" si="132"/>
        <v>7/2010</v>
      </c>
      <c r="CH1162" t="s">
        <v>110</v>
      </c>
      <c r="CI1162" t="s">
        <v>111</v>
      </c>
      <c r="CJ1162" s="1">
        <v>146000</v>
      </c>
    </row>
    <row r="1163" spans="1:88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 t="str">
        <f t="shared" si="128"/>
        <v>50's</v>
      </c>
      <c r="V1163">
        <v>2006</v>
      </c>
      <c r="W1163">
        <f t="shared" si="126"/>
        <v>52</v>
      </c>
      <c r="X1163" t="str">
        <f t="shared" si="127"/>
        <v>Y</v>
      </c>
      <c r="Y1163" t="str">
        <f t="shared" si="129"/>
        <v>Y</v>
      </c>
      <c r="Z1163" t="str">
        <f t="shared" si="130"/>
        <v>Y</v>
      </c>
      <c r="AA1163" t="str">
        <f t="shared" si="131"/>
        <v>Y</v>
      </c>
      <c r="AB1163" t="s">
        <v>152</v>
      </c>
      <c r="AC1163" t="s">
        <v>94</v>
      </c>
      <c r="AD1163" t="s">
        <v>140</v>
      </c>
      <c r="AE1163" t="s">
        <v>140</v>
      </c>
      <c r="AF1163" t="s">
        <v>96</v>
      </c>
      <c r="AG1163">
        <v>72</v>
      </c>
      <c r="AH1163" t="s">
        <v>97</v>
      </c>
      <c r="AI1163" t="s">
        <v>98</v>
      </c>
      <c r="AJ1163" t="s">
        <v>118</v>
      </c>
      <c r="AK1163" t="s">
        <v>98</v>
      </c>
      <c r="AL1163" t="s">
        <v>98</v>
      </c>
      <c r="AM1163" t="s">
        <v>100</v>
      </c>
      <c r="AN1163" t="s">
        <v>141</v>
      </c>
      <c r="AO1163">
        <v>728</v>
      </c>
      <c r="AP1163" t="s">
        <v>102</v>
      </c>
      <c r="AQ1163">
        <v>0</v>
      </c>
      <c r="AR1163">
        <v>568</v>
      </c>
      <c r="AS1163">
        <v>1296</v>
      </c>
      <c r="AT1163" t="s">
        <v>103</v>
      </c>
      <c r="AU1163" t="s">
        <v>104</v>
      </c>
      <c r="AV1163" t="s">
        <v>105</v>
      </c>
      <c r="AW1163" t="s">
        <v>106</v>
      </c>
      <c r="AX1163">
        <v>1640</v>
      </c>
      <c r="AY1163">
        <v>0</v>
      </c>
      <c r="AZ1163">
        <v>0</v>
      </c>
      <c r="BA1163">
        <v>1640</v>
      </c>
      <c r="BB1163">
        <v>1</v>
      </c>
      <c r="BC1163">
        <v>0</v>
      </c>
      <c r="BD1163">
        <v>1</v>
      </c>
      <c r="BE1163">
        <v>0</v>
      </c>
      <c r="BF1163">
        <v>3</v>
      </c>
      <c r="BG1163">
        <v>1</v>
      </c>
      <c r="BH1163" t="s">
        <v>97</v>
      </c>
      <c r="BI1163">
        <v>7</v>
      </c>
      <c r="BJ1163" t="s">
        <v>107</v>
      </c>
      <c r="BK1163">
        <v>1</v>
      </c>
      <c r="BL1163" t="s">
        <v>97</v>
      </c>
      <c r="BM1163" t="s">
        <v>127</v>
      </c>
      <c r="BN1163">
        <v>1993</v>
      </c>
      <c r="BO1163" t="s">
        <v>102</v>
      </c>
      <c r="BP1163">
        <v>2</v>
      </c>
      <c r="BQ1163">
        <v>924</v>
      </c>
      <c r="BR1163" t="s">
        <v>98</v>
      </c>
      <c r="BS1163" t="s">
        <v>98</v>
      </c>
      <c r="BT1163" t="s">
        <v>105</v>
      </c>
      <c r="BU1163">
        <v>108</v>
      </c>
      <c r="BV1163">
        <v>0</v>
      </c>
      <c r="BW1163">
        <v>0</v>
      </c>
      <c r="BX1163">
        <v>216</v>
      </c>
      <c r="BY1163">
        <v>0</v>
      </c>
      <c r="BZ1163">
        <v>0</v>
      </c>
      <c r="CA1163" t="s">
        <v>83</v>
      </c>
      <c r="CB1163" t="s">
        <v>83</v>
      </c>
      <c r="CC1163" t="s">
        <v>83</v>
      </c>
      <c r="CD1163">
        <v>0</v>
      </c>
      <c r="CE1163">
        <v>11</v>
      </c>
      <c r="CF1163">
        <v>2008</v>
      </c>
      <c r="CG1163" t="str">
        <f t="shared" si="132"/>
        <v>11/2008</v>
      </c>
      <c r="CH1163" t="s">
        <v>110</v>
      </c>
      <c r="CI1163" t="s">
        <v>111</v>
      </c>
      <c r="CJ1163" s="1">
        <v>224000</v>
      </c>
    </row>
    <row r="1164" spans="1:88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 t="str">
        <f t="shared" si="128"/>
        <v>60's</v>
      </c>
      <c r="V1164">
        <v>1968</v>
      </c>
      <c r="W1164">
        <f t="shared" si="126"/>
        <v>0</v>
      </c>
      <c r="X1164" t="str">
        <f t="shared" si="127"/>
        <v>N</v>
      </c>
      <c r="Y1164" t="str">
        <f t="shared" si="129"/>
        <v>N</v>
      </c>
      <c r="Z1164" t="str">
        <f t="shared" si="130"/>
        <v>N</v>
      </c>
      <c r="AA1164" t="str">
        <f t="shared" si="131"/>
        <v>N</v>
      </c>
      <c r="AB1164" t="s">
        <v>93</v>
      </c>
      <c r="AC1164" t="s">
        <v>94</v>
      </c>
      <c r="AD1164" t="s">
        <v>95</v>
      </c>
      <c r="AE1164" t="s">
        <v>95</v>
      </c>
      <c r="AF1164" t="s">
        <v>117</v>
      </c>
      <c r="AG1164">
        <v>0</v>
      </c>
      <c r="AH1164" t="s">
        <v>98</v>
      </c>
      <c r="AI1164" t="s">
        <v>98</v>
      </c>
      <c r="AJ1164" t="s">
        <v>118</v>
      </c>
      <c r="AK1164" t="s">
        <v>97</v>
      </c>
      <c r="AL1164" t="s">
        <v>98</v>
      </c>
      <c r="AM1164" t="s">
        <v>100</v>
      </c>
      <c r="AN1164" t="s">
        <v>141</v>
      </c>
      <c r="AO1164">
        <v>492</v>
      </c>
      <c r="AP1164" t="s">
        <v>102</v>
      </c>
      <c r="AQ1164">
        <v>0</v>
      </c>
      <c r="AR1164">
        <v>402</v>
      </c>
      <c r="AS1164">
        <v>894</v>
      </c>
      <c r="AT1164" t="s">
        <v>103</v>
      </c>
      <c r="AU1164" t="s">
        <v>97</v>
      </c>
      <c r="AV1164" t="s">
        <v>105</v>
      </c>
      <c r="AW1164" t="s">
        <v>106</v>
      </c>
      <c r="AX1164">
        <v>894</v>
      </c>
      <c r="AY1164">
        <v>0</v>
      </c>
      <c r="AZ1164">
        <v>0</v>
      </c>
      <c r="BA1164">
        <v>894</v>
      </c>
      <c r="BB1164">
        <v>0</v>
      </c>
      <c r="BC1164">
        <v>0</v>
      </c>
      <c r="BD1164">
        <v>1</v>
      </c>
      <c r="BE1164">
        <v>0</v>
      </c>
      <c r="BF1164">
        <v>3</v>
      </c>
      <c r="BG1164">
        <v>1</v>
      </c>
      <c r="BH1164" t="s">
        <v>98</v>
      </c>
      <c r="BI1164">
        <v>5</v>
      </c>
      <c r="BJ1164" t="s">
        <v>107</v>
      </c>
      <c r="BK1164">
        <v>1</v>
      </c>
      <c r="BL1164" t="s">
        <v>212</v>
      </c>
      <c r="BM1164" t="s">
        <v>108</v>
      </c>
      <c r="BN1164">
        <v>1968</v>
      </c>
      <c r="BO1164" t="s">
        <v>157</v>
      </c>
      <c r="BP1164">
        <v>2</v>
      </c>
      <c r="BQ1164">
        <v>450</v>
      </c>
      <c r="BR1164" t="s">
        <v>98</v>
      </c>
      <c r="BS1164" t="s">
        <v>98</v>
      </c>
      <c r="BT1164" t="s">
        <v>105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 t="s">
        <v>83</v>
      </c>
      <c r="CB1164" t="s">
        <v>83</v>
      </c>
      <c r="CC1164" t="s">
        <v>83</v>
      </c>
      <c r="CD1164">
        <v>0</v>
      </c>
      <c r="CE1164">
        <v>5</v>
      </c>
      <c r="CF1164">
        <v>2007</v>
      </c>
      <c r="CG1164" t="str">
        <f t="shared" si="132"/>
        <v>5/2007</v>
      </c>
      <c r="CH1164" t="s">
        <v>110</v>
      </c>
      <c r="CI1164" t="s">
        <v>111</v>
      </c>
      <c r="CJ1164" s="1">
        <v>129000</v>
      </c>
    </row>
    <row r="1165" spans="1:88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 t="str">
        <f t="shared" si="128"/>
        <v>60's</v>
      </c>
      <c r="V1165">
        <v>1969</v>
      </c>
      <c r="W1165">
        <f t="shared" si="126"/>
        <v>0</v>
      </c>
      <c r="X1165" t="str">
        <f t="shared" si="127"/>
        <v>N</v>
      </c>
      <c r="Y1165" t="str">
        <f t="shared" si="129"/>
        <v>N</v>
      </c>
      <c r="Z1165" t="str">
        <f t="shared" si="130"/>
        <v>N</v>
      </c>
      <c r="AA1165" t="str">
        <f t="shared" si="131"/>
        <v>N</v>
      </c>
      <c r="AB1165" t="s">
        <v>93</v>
      </c>
      <c r="AC1165" t="s">
        <v>94</v>
      </c>
      <c r="AD1165" t="s">
        <v>161</v>
      </c>
      <c r="AE1165" t="s">
        <v>161</v>
      </c>
      <c r="AF1165" t="s">
        <v>117</v>
      </c>
      <c r="AG1165">
        <v>0</v>
      </c>
      <c r="AH1165" t="s">
        <v>98</v>
      </c>
      <c r="AI1165" t="s">
        <v>98</v>
      </c>
      <c r="AJ1165" t="s">
        <v>118</v>
      </c>
      <c r="AK1165" t="s">
        <v>97</v>
      </c>
      <c r="AL1165" t="s">
        <v>98</v>
      </c>
      <c r="AM1165" t="s">
        <v>130</v>
      </c>
      <c r="AN1165" t="s">
        <v>101</v>
      </c>
      <c r="AO1165">
        <v>1198</v>
      </c>
      <c r="AP1165" t="s">
        <v>102</v>
      </c>
      <c r="AQ1165">
        <v>0</v>
      </c>
      <c r="AR1165">
        <v>0</v>
      </c>
      <c r="AS1165">
        <v>1198</v>
      </c>
      <c r="AT1165" t="s">
        <v>103</v>
      </c>
      <c r="AU1165" t="s">
        <v>98</v>
      </c>
      <c r="AV1165" t="s">
        <v>105</v>
      </c>
      <c r="AW1165" t="s">
        <v>106</v>
      </c>
      <c r="AX1165">
        <v>1258</v>
      </c>
      <c r="AY1165">
        <v>0</v>
      </c>
      <c r="AZ1165">
        <v>0</v>
      </c>
      <c r="BA1165">
        <v>1258</v>
      </c>
      <c r="BB1165">
        <v>2</v>
      </c>
      <c r="BC1165">
        <v>0</v>
      </c>
      <c r="BD1165">
        <v>0</v>
      </c>
      <c r="BE1165">
        <v>2</v>
      </c>
      <c r="BF1165">
        <v>0</v>
      </c>
      <c r="BG1165">
        <v>2</v>
      </c>
      <c r="BH1165" t="s">
        <v>98</v>
      </c>
      <c r="BI1165">
        <v>6</v>
      </c>
      <c r="BJ1165" t="s">
        <v>107</v>
      </c>
      <c r="BK1165">
        <v>0</v>
      </c>
      <c r="BL1165" t="s">
        <v>83</v>
      </c>
      <c r="BM1165" t="s">
        <v>169</v>
      </c>
      <c r="BN1165">
        <v>1969</v>
      </c>
      <c r="BO1165" t="s">
        <v>102</v>
      </c>
      <c r="BP1165">
        <v>2</v>
      </c>
      <c r="BQ1165">
        <v>400</v>
      </c>
      <c r="BR1165" t="s">
        <v>147</v>
      </c>
      <c r="BS1165" t="s">
        <v>98</v>
      </c>
      <c r="BT1165" t="s">
        <v>105</v>
      </c>
      <c r="BU1165">
        <v>120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 t="s">
        <v>83</v>
      </c>
      <c r="CB1165" t="s">
        <v>83</v>
      </c>
      <c r="CC1165" t="s">
        <v>83</v>
      </c>
      <c r="CD1165">
        <v>0</v>
      </c>
      <c r="CE1165">
        <v>1</v>
      </c>
      <c r="CF1165">
        <v>2008</v>
      </c>
      <c r="CG1165" t="str">
        <f t="shared" si="132"/>
        <v>1/2008</v>
      </c>
      <c r="CH1165" t="s">
        <v>110</v>
      </c>
      <c r="CI1165" t="s">
        <v>210</v>
      </c>
      <c r="CJ1165" s="1">
        <v>108959</v>
      </c>
    </row>
    <row r="1166" spans="1:88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 t="str">
        <f t="shared" si="128"/>
        <v>70's</v>
      </c>
      <c r="V1166">
        <v>1978</v>
      </c>
      <c r="W1166">
        <f t="shared" si="126"/>
        <v>0</v>
      </c>
      <c r="X1166" t="str">
        <f t="shared" si="127"/>
        <v>N</v>
      </c>
      <c r="Y1166" t="str">
        <f t="shared" si="129"/>
        <v>N</v>
      </c>
      <c r="Z1166" t="str">
        <f t="shared" si="130"/>
        <v>N</v>
      </c>
      <c r="AA1166" t="str">
        <f t="shared" si="131"/>
        <v>N</v>
      </c>
      <c r="AB1166" t="s">
        <v>93</v>
      </c>
      <c r="AC1166" t="s">
        <v>94</v>
      </c>
      <c r="AD1166" t="s">
        <v>161</v>
      </c>
      <c r="AE1166" t="s">
        <v>161</v>
      </c>
      <c r="AF1166" t="s">
        <v>117</v>
      </c>
      <c r="AG1166">
        <v>0</v>
      </c>
      <c r="AH1166" t="s">
        <v>98</v>
      </c>
      <c r="AI1166" t="s">
        <v>98</v>
      </c>
      <c r="AJ1166" t="s">
        <v>99</v>
      </c>
      <c r="AK1166" t="s">
        <v>97</v>
      </c>
      <c r="AL1166" t="s">
        <v>98</v>
      </c>
      <c r="AM1166" t="s">
        <v>97</v>
      </c>
      <c r="AN1166" t="s">
        <v>119</v>
      </c>
      <c r="AO1166">
        <v>680</v>
      </c>
      <c r="AP1166" t="s">
        <v>153</v>
      </c>
      <c r="AQ1166">
        <v>391</v>
      </c>
      <c r="AR1166">
        <v>289</v>
      </c>
      <c r="AS1166">
        <v>1360</v>
      </c>
      <c r="AT1166" t="s">
        <v>103</v>
      </c>
      <c r="AU1166" t="s">
        <v>104</v>
      </c>
      <c r="AV1166" t="s">
        <v>105</v>
      </c>
      <c r="AW1166" t="s">
        <v>106</v>
      </c>
      <c r="AX1166">
        <v>1432</v>
      </c>
      <c r="AY1166">
        <v>0</v>
      </c>
      <c r="AZ1166">
        <v>0</v>
      </c>
      <c r="BA1166">
        <v>1432</v>
      </c>
      <c r="BB1166">
        <v>1</v>
      </c>
      <c r="BC1166">
        <v>0</v>
      </c>
      <c r="BD1166">
        <v>1</v>
      </c>
      <c r="BE1166">
        <v>1</v>
      </c>
      <c r="BF1166">
        <v>2</v>
      </c>
      <c r="BG1166">
        <v>1</v>
      </c>
      <c r="BH1166" t="s">
        <v>97</v>
      </c>
      <c r="BI1166">
        <v>5</v>
      </c>
      <c r="BJ1166" t="s">
        <v>107</v>
      </c>
      <c r="BK1166">
        <v>1</v>
      </c>
      <c r="BL1166" t="s">
        <v>98</v>
      </c>
      <c r="BM1166" t="s">
        <v>108</v>
      </c>
      <c r="BN1166">
        <v>1978</v>
      </c>
      <c r="BO1166" t="s">
        <v>102</v>
      </c>
      <c r="BP1166">
        <v>2</v>
      </c>
      <c r="BQ1166">
        <v>588</v>
      </c>
      <c r="BR1166" t="s">
        <v>98</v>
      </c>
      <c r="BS1166" t="s">
        <v>98</v>
      </c>
      <c r="BT1166" t="s">
        <v>105</v>
      </c>
      <c r="BU1166">
        <v>168</v>
      </c>
      <c r="BV1166">
        <v>180</v>
      </c>
      <c r="BW1166">
        <v>0</v>
      </c>
      <c r="BX1166">
        <v>0</v>
      </c>
      <c r="BY1166">
        <v>0</v>
      </c>
      <c r="BZ1166">
        <v>0</v>
      </c>
      <c r="CA1166" t="s">
        <v>83</v>
      </c>
      <c r="CB1166" t="s">
        <v>83</v>
      </c>
      <c r="CC1166" t="s">
        <v>83</v>
      </c>
      <c r="CD1166">
        <v>0</v>
      </c>
      <c r="CE1166">
        <v>6</v>
      </c>
      <c r="CF1166">
        <v>2007</v>
      </c>
      <c r="CG1166" t="str">
        <f t="shared" si="132"/>
        <v>6/2007</v>
      </c>
      <c r="CH1166" t="s">
        <v>110</v>
      </c>
      <c r="CI1166" t="s">
        <v>111</v>
      </c>
      <c r="CJ1166" s="1">
        <v>194000</v>
      </c>
    </row>
    <row r="1167" spans="1:88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 t="str">
        <f t="shared" si="128"/>
        <v>2000's</v>
      </c>
      <c r="V1167">
        <v>2009</v>
      </c>
      <c r="W1167">
        <f t="shared" si="126"/>
        <v>0</v>
      </c>
      <c r="X1167" t="str">
        <f t="shared" si="127"/>
        <v>N</v>
      </c>
      <c r="Y1167" t="str">
        <f t="shared" si="129"/>
        <v>Y</v>
      </c>
      <c r="Z1167" t="str">
        <f t="shared" si="130"/>
        <v>Y</v>
      </c>
      <c r="AA1167" t="str">
        <f t="shared" si="131"/>
        <v>Y</v>
      </c>
      <c r="AB1167" t="s">
        <v>93</v>
      </c>
      <c r="AC1167" t="s">
        <v>94</v>
      </c>
      <c r="AD1167" t="s">
        <v>95</v>
      </c>
      <c r="AE1167" t="s">
        <v>95</v>
      </c>
      <c r="AF1167" t="s">
        <v>137</v>
      </c>
      <c r="AG1167">
        <v>268</v>
      </c>
      <c r="AH1167" t="s">
        <v>97</v>
      </c>
      <c r="AI1167" t="s">
        <v>98</v>
      </c>
      <c r="AJ1167" t="s">
        <v>99</v>
      </c>
      <c r="AK1167" t="s">
        <v>97</v>
      </c>
      <c r="AL1167" t="s">
        <v>98</v>
      </c>
      <c r="AM1167" t="s">
        <v>100</v>
      </c>
      <c r="AN1167" t="s">
        <v>102</v>
      </c>
      <c r="AO1167">
        <v>0</v>
      </c>
      <c r="AP1167" t="s">
        <v>102</v>
      </c>
      <c r="AQ1167">
        <v>0</v>
      </c>
      <c r="AR1167">
        <v>1502</v>
      </c>
      <c r="AS1167">
        <v>1502</v>
      </c>
      <c r="AT1167" t="s">
        <v>103</v>
      </c>
      <c r="AU1167" t="s">
        <v>104</v>
      </c>
      <c r="AV1167" t="s">
        <v>105</v>
      </c>
      <c r="AW1167" t="s">
        <v>106</v>
      </c>
      <c r="AX1167">
        <v>1502</v>
      </c>
      <c r="AY1167">
        <v>0</v>
      </c>
      <c r="AZ1167">
        <v>0</v>
      </c>
      <c r="BA1167">
        <v>1502</v>
      </c>
      <c r="BB1167">
        <v>0</v>
      </c>
      <c r="BC1167">
        <v>0</v>
      </c>
      <c r="BD1167">
        <v>2</v>
      </c>
      <c r="BE1167">
        <v>0</v>
      </c>
      <c r="BF1167">
        <v>3</v>
      </c>
      <c r="BG1167">
        <v>1</v>
      </c>
      <c r="BH1167" t="s">
        <v>97</v>
      </c>
      <c r="BI1167">
        <v>7</v>
      </c>
      <c r="BJ1167" t="s">
        <v>107</v>
      </c>
      <c r="BK1167">
        <v>0</v>
      </c>
      <c r="BL1167" t="s">
        <v>83</v>
      </c>
      <c r="BM1167" t="s">
        <v>108</v>
      </c>
      <c r="BN1167">
        <v>2009</v>
      </c>
      <c r="BO1167" t="s">
        <v>109</v>
      </c>
      <c r="BP1167">
        <v>2</v>
      </c>
      <c r="BQ1167">
        <v>644</v>
      </c>
      <c r="BR1167" t="s">
        <v>98</v>
      </c>
      <c r="BS1167" t="s">
        <v>98</v>
      </c>
      <c r="BT1167" t="s">
        <v>105</v>
      </c>
      <c r="BU1167">
        <v>0</v>
      </c>
      <c r="BV1167">
        <v>114</v>
      </c>
      <c r="BW1167">
        <v>0</v>
      </c>
      <c r="BX1167">
        <v>0</v>
      </c>
      <c r="BY1167">
        <v>0</v>
      </c>
      <c r="BZ1167">
        <v>0</v>
      </c>
      <c r="CA1167" t="s">
        <v>83</v>
      </c>
      <c r="CB1167" t="s">
        <v>83</v>
      </c>
      <c r="CC1167" t="s">
        <v>83</v>
      </c>
      <c r="CD1167">
        <v>0</v>
      </c>
      <c r="CE1167">
        <v>9</v>
      </c>
      <c r="CF1167">
        <v>2009</v>
      </c>
      <c r="CG1167" t="str">
        <f t="shared" si="132"/>
        <v>9/2009</v>
      </c>
      <c r="CH1167" t="s">
        <v>158</v>
      </c>
      <c r="CI1167" t="s">
        <v>159</v>
      </c>
      <c r="CJ1167" s="1">
        <v>233170</v>
      </c>
    </row>
    <row r="1168" spans="1:88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 t="str">
        <f t="shared" si="128"/>
        <v>2000's</v>
      </c>
      <c r="V1168">
        <v>2008</v>
      </c>
      <c r="W1168">
        <f t="shared" si="126"/>
        <v>0</v>
      </c>
      <c r="X1168" t="str">
        <f t="shared" si="127"/>
        <v>N</v>
      </c>
      <c r="Y1168" t="str">
        <f t="shared" si="129"/>
        <v>Y</v>
      </c>
      <c r="Z1168" t="str">
        <f t="shared" si="130"/>
        <v>Y</v>
      </c>
      <c r="AA1168" t="str">
        <f t="shared" si="131"/>
        <v>Y</v>
      </c>
      <c r="AB1168" t="s">
        <v>93</v>
      </c>
      <c r="AC1168" t="s">
        <v>94</v>
      </c>
      <c r="AD1168" t="s">
        <v>95</v>
      </c>
      <c r="AE1168" t="s">
        <v>95</v>
      </c>
      <c r="AF1168" t="s">
        <v>137</v>
      </c>
      <c r="AG1168">
        <v>72</v>
      </c>
      <c r="AH1168" t="s">
        <v>97</v>
      </c>
      <c r="AI1168" t="s">
        <v>98</v>
      </c>
      <c r="AJ1168" t="s">
        <v>99</v>
      </c>
      <c r="AK1168" t="s">
        <v>97</v>
      </c>
      <c r="AL1168" t="s">
        <v>98</v>
      </c>
      <c r="AM1168" t="s">
        <v>130</v>
      </c>
      <c r="AN1168" t="s">
        <v>102</v>
      </c>
      <c r="AO1168">
        <v>0</v>
      </c>
      <c r="AP1168" t="s">
        <v>102</v>
      </c>
      <c r="AQ1168">
        <v>0</v>
      </c>
      <c r="AR1168">
        <v>1694</v>
      </c>
      <c r="AS1168">
        <v>1694</v>
      </c>
      <c r="AT1168" t="s">
        <v>103</v>
      </c>
      <c r="AU1168" t="s">
        <v>104</v>
      </c>
      <c r="AV1168" t="s">
        <v>105</v>
      </c>
      <c r="AW1168" t="s">
        <v>106</v>
      </c>
      <c r="AX1168">
        <v>1694</v>
      </c>
      <c r="AY1168">
        <v>0</v>
      </c>
      <c r="AZ1168">
        <v>0</v>
      </c>
      <c r="BA1168">
        <v>1694</v>
      </c>
      <c r="BB1168">
        <v>0</v>
      </c>
      <c r="BC1168">
        <v>0</v>
      </c>
      <c r="BD1168">
        <v>2</v>
      </c>
      <c r="BE1168">
        <v>0</v>
      </c>
      <c r="BF1168">
        <v>3</v>
      </c>
      <c r="BG1168">
        <v>1</v>
      </c>
      <c r="BH1168" t="s">
        <v>97</v>
      </c>
      <c r="BI1168">
        <v>7</v>
      </c>
      <c r="BJ1168" t="s">
        <v>107</v>
      </c>
      <c r="BK1168">
        <v>0</v>
      </c>
      <c r="BL1168" t="s">
        <v>83</v>
      </c>
      <c r="BM1168" t="s">
        <v>108</v>
      </c>
      <c r="BN1168">
        <v>2008</v>
      </c>
      <c r="BO1168" t="s">
        <v>109</v>
      </c>
      <c r="BP1168">
        <v>3</v>
      </c>
      <c r="BQ1168">
        <v>776</v>
      </c>
      <c r="BR1168" t="s">
        <v>98</v>
      </c>
      <c r="BS1168" t="s">
        <v>98</v>
      </c>
      <c r="BT1168" t="s">
        <v>105</v>
      </c>
      <c r="BU1168">
        <v>160</v>
      </c>
      <c r="BV1168">
        <v>33</v>
      </c>
      <c r="BW1168">
        <v>0</v>
      </c>
      <c r="BX1168">
        <v>0</v>
      </c>
      <c r="BY1168">
        <v>0</v>
      </c>
      <c r="BZ1168">
        <v>0</v>
      </c>
      <c r="CA1168" t="s">
        <v>83</v>
      </c>
      <c r="CB1168" t="s">
        <v>83</v>
      </c>
      <c r="CC1168" t="s">
        <v>83</v>
      </c>
      <c r="CD1168">
        <v>0</v>
      </c>
      <c r="CE1168">
        <v>2</v>
      </c>
      <c r="CF1168">
        <v>2010</v>
      </c>
      <c r="CG1168" t="str">
        <f t="shared" si="132"/>
        <v>2/2010</v>
      </c>
      <c r="CH1168" t="s">
        <v>110</v>
      </c>
      <c r="CI1168" t="s">
        <v>111</v>
      </c>
      <c r="CJ1168" s="1">
        <v>245350</v>
      </c>
    </row>
    <row r="1169" spans="1:88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 t="str">
        <f t="shared" si="128"/>
        <v>2000's</v>
      </c>
      <c r="V1169">
        <v>2000</v>
      </c>
      <c r="W1169">
        <f t="shared" si="126"/>
        <v>0</v>
      </c>
      <c r="X1169" t="str">
        <f t="shared" si="127"/>
        <v>N</v>
      </c>
      <c r="Y1169" t="str">
        <f t="shared" si="129"/>
        <v>N</v>
      </c>
      <c r="Z1169" t="str">
        <f t="shared" si="130"/>
        <v>Y</v>
      </c>
      <c r="AA1169" t="str">
        <f t="shared" si="131"/>
        <v>Y</v>
      </c>
      <c r="AB1169" t="s">
        <v>93</v>
      </c>
      <c r="AC1169" t="s">
        <v>94</v>
      </c>
      <c r="AD1169" t="s">
        <v>95</v>
      </c>
      <c r="AE1169" t="s">
        <v>95</v>
      </c>
      <c r="AF1169" t="s">
        <v>117</v>
      </c>
      <c r="AG1169">
        <v>0</v>
      </c>
      <c r="AH1169" t="s">
        <v>98</v>
      </c>
      <c r="AI1169" t="s">
        <v>98</v>
      </c>
      <c r="AJ1169" t="s">
        <v>99</v>
      </c>
      <c r="AK1169" t="s">
        <v>97</v>
      </c>
      <c r="AL1169" t="s">
        <v>98</v>
      </c>
      <c r="AM1169" t="s">
        <v>100</v>
      </c>
      <c r="AN1169" t="s">
        <v>101</v>
      </c>
      <c r="AO1169">
        <v>786</v>
      </c>
      <c r="AP1169" t="s">
        <v>102</v>
      </c>
      <c r="AQ1169">
        <v>0</v>
      </c>
      <c r="AR1169">
        <v>173</v>
      </c>
      <c r="AS1169">
        <v>959</v>
      </c>
      <c r="AT1169" t="s">
        <v>103</v>
      </c>
      <c r="AU1169" t="s">
        <v>104</v>
      </c>
      <c r="AV1169" t="s">
        <v>105</v>
      </c>
      <c r="AW1169" t="s">
        <v>106</v>
      </c>
      <c r="AX1169">
        <v>959</v>
      </c>
      <c r="AY1169">
        <v>712</v>
      </c>
      <c r="AZ1169">
        <v>0</v>
      </c>
      <c r="BA1169">
        <v>1671</v>
      </c>
      <c r="BB1169">
        <v>1</v>
      </c>
      <c r="BC1169">
        <v>0</v>
      </c>
      <c r="BD1169">
        <v>2</v>
      </c>
      <c r="BE1169">
        <v>1</v>
      </c>
      <c r="BF1169">
        <v>3</v>
      </c>
      <c r="BG1169">
        <v>1</v>
      </c>
      <c r="BH1169" t="s">
        <v>98</v>
      </c>
      <c r="BI1169">
        <v>7</v>
      </c>
      <c r="BJ1169" t="s">
        <v>107</v>
      </c>
      <c r="BK1169">
        <v>1</v>
      </c>
      <c r="BL1169" t="s">
        <v>98</v>
      </c>
      <c r="BM1169" t="s">
        <v>108</v>
      </c>
      <c r="BN1169">
        <v>2000</v>
      </c>
      <c r="BO1169" t="s">
        <v>157</v>
      </c>
      <c r="BP1169">
        <v>2</v>
      </c>
      <c r="BQ1169">
        <v>472</v>
      </c>
      <c r="BR1169" t="s">
        <v>98</v>
      </c>
      <c r="BS1169" t="s">
        <v>98</v>
      </c>
      <c r="BT1169" t="s">
        <v>105</v>
      </c>
      <c r="BU1169">
        <v>0</v>
      </c>
      <c r="BV1169">
        <v>38</v>
      </c>
      <c r="BW1169">
        <v>0</v>
      </c>
      <c r="BX1169">
        <v>0</v>
      </c>
      <c r="BY1169">
        <v>0</v>
      </c>
      <c r="BZ1169">
        <v>0</v>
      </c>
      <c r="CA1169" t="s">
        <v>83</v>
      </c>
      <c r="CB1169" t="s">
        <v>83</v>
      </c>
      <c r="CC1169" t="s">
        <v>83</v>
      </c>
      <c r="CD1169">
        <v>0</v>
      </c>
      <c r="CE1169">
        <v>2</v>
      </c>
      <c r="CF1169">
        <v>2006</v>
      </c>
      <c r="CG1169" t="str">
        <f t="shared" si="132"/>
        <v>2/2006</v>
      </c>
      <c r="CH1169" t="s">
        <v>110</v>
      </c>
      <c r="CI1169" t="s">
        <v>111</v>
      </c>
      <c r="CJ1169" s="1">
        <v>173000</v>
      </c>
    </row>
    <row r="1170" spans="1:88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 t="str">
        <f t="shared" si="128"/>
        <v>30's</v>
      </c>
      <c r="V1170">
        <v>1986</v>
      </c>
      <c r="W1170">
        <f t="shared" si="126"/>
        <v>51</v>
      </c>
      <c r="X1170" t="str">
        <f t="shared" si="127"/>
        <v>Y</v>
      </c>
      <c r="Y1170" t="str">
        <f t="shared" si="129"/>
        <v>N</v>
      </c>
      <c r="Z1170" t="str">
        <f t="shared" si="130"/>
        <v>N</v>
      </c>
      <c r="AA1170" t="str">
        <f t="shared" si="131"/>
        <v>N</v>
      </c>
      <c r="AB1170" t="s">
        <v>152</v>
      </c>
      <c r="AC1170" t="s">
        <v>94</v>
      </c>
      <c r="AD1170" t="s">
        <v>203</v>
      </c>
      <c r="AE1170" t="s">
        <v>203</v>
      </c>
      <c r="AF1170" t="s">
        <v>117</v>
      </c>
      <c r="AG1170">
        <v>0</v>
      </c>
      <c r="AH1170" t="s">
        <v>98</v>
      </c>
      <c r="AI1170" t="s">
        <v>98</v>
      </c>
      <c r="AJ1170" t="s">
        <v>118</v>
      </c>
      <c r="AK1170" t="s">
        <v>98</v>
      </c>
      <c r="AL1170" t="s">
        <v>98</v>
      </c>
      <c r="AM1170" t="s">
        <v>100</v>
      </c>
      <c r="AN1170" t="s">
        <v>153</v>
      </c>
      <c r="AO1170">
        <v>626</v>
      </c>
      <c r="AP1170" t="s">
        <v>102</v>
      </c>
      <c r="AQ1170">
        <v>0</v>
      </c>
      <c r="AR1170">
        <v>501</v>
      </c>
      <c r="AS1170">
        <v>1127</v>
      </c>
      <c r="AT1170" t="s">
        <v>103</v>
      </c>
      <c r="AU1170" t="s">
        <v>104</v>
      </c>
      <c r="AV1170" t="s">
        <v>105</v>
      </c>
      <c r="AW1170" t="s">
        <v>106</v>
      </c>
      <c r="AX1170">
        <v>1236</v>
      </c>
      <c r="AY1170">
        <v>872</v>
      </c>
      <c r="AZ1170">
        <v>0</v>
      </c>
      <c r="BA1170">
        <v>2108</v>
      </c>
      <c r="BB1170">
        <v>0</v>
      </c>
      <c r="BC1170">
        <v>0</v>
      </c>
      <c r="BD1170">
        <v>2</v>
      </c>
      <c r="BE1170">
        <v>0</v>
      </c>
      <c r="BF1170">
        <v>4</v>
      </c>
      <c r="BG1170">
        <v>1</v>
      </c>
      <c r="BH1170" t="s">
        <v>97</v>
      </c>
      <c r="BI1170">
        <v>7</v>
      </c>
      <c r="BJ1170" t="s">
        <v>107</v>
      </c>
      <c r="BK1170">
        <v>2</v>
      </c>
      <c r="BL1170" t="s">
        <v>98</v>
      </c>
      <c r="BM1170" t="s">
        <v>209</v>
      </c>
      <c r="BN1170">
        <v>1935</v>
      </c>
      <c r="BO1170" t="s">
        <v>102</v>
      </c>
      <c r="BP1170">
        <v>2</v>
      </c>
      <c r="BQ1170">
        <v>540</v>
      </c>
      <c r="BR1170" t="s">
        <v>98</v>
      </c>
      <c r="BS1170" t="s">
        <v>98</v>
      </c>
      <c r="BT1170" t="s">
        <v>105</v>
      </c>
      <c r="BU1170">
        <v>0</v>
      </c>
      <c r="BV1170">
        <v>0</v>
      </c>
      <c r="BW1170">
        <v>0</v>
      </c>
      <c r="BX1170">
        <v>0</v>
      </c>
      <c r="BY1170">
        <v>90</v>
      </c>
      <c r="BZ1170">
        <v>0</v>
      </c>
      <c r="CA1170" t="s">
        <v>83</v>
      </c>
      <c r="CB1170" t="s">
        <v>83</v>
      </c>
      <c r="CC1170" t="s">
        <v>83</v>
      </c>
      <c r="CD1170">
        <v>0</v>
      </c>
      <c r="CE1170">
        <v>7</v>
      </c>
      <c r="CF1170">
        <v>2008</v>
      </c>
      <c r="CG1170" t="str">
        <f t="shared" si="132"/>
        <v>7/2008</v>
      </c>
      <c r="CH1170" t="s">
        <v>110</v>
      </c>
      <c r="CI1170" t="s">
        <v>111</v>
      </c>
      <c r="CJ1170" s="1">
        <v>235000</v>
      </c>
    </row>
    <row r="1171" spans="1:88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 t="str">
        <f t="shared" si="128"/>
        <v>90's</v>
      </c>
      <c r="V1171">
        <v>1996</v>
      </c>
      <c r="W1171">
        <f t="shared" si="126"/>
        <v>1</v>
      </c>
      <c r="X1171" t="str">
        <f t="shared" si="127"/>
        <v>Y</v>
      </c>
      <c r="Y1171" t="str">
        <f t="shared" si="129"/>
        <v>N</v>
      </c>
      <c r="Z1171" t="str">
        <f t="shared" si="130"/>
        <v>N</v>
      </c>
      <c r="AA1171" t="str">
        <f t="shared" si="131"/>
        <v>Y</v>
      </c>
      <c r="AB1171" t="s">
        <v>152</v>
      </c>
      <c r="AC1171" t="s">
        <v>94</v>
      </c>
      <c r="AD1171" t="s">
        <v>140</v>
      </c>
      <c r="AE1171" t="s">
        <v>140</v>
      </c>
      <c r="AF1171" t="s">
        <v>96</v>
      </c>
      <c r="AG1171">
        <v>1378</v>
      </c>
      <c r="AH1171" t="s">
        <v>97</v>
      </c>
      <c r="AI1171" t="s">
        <v>97</v>
      </c>
      <c r="AJ1171" t="s">
        <v>99</v>
      </c>
      <c r="AK1171" t="s">
        <v>104</v>
      </c>
      <c r="AL1171" t="s">
        <v>98</v>
      </c>
      <c r="AM1171" t="s">
        <v>97</v>
      </c>
      <c r="AN1171" t="s">
        <v>101</v>
      </c>
      <c r="AO1171">
        <v>1387</v>
      </c>
      <c r="AP1171" t="s">
        <v>102</v>
      </c>
      <c r="AQ1171">
        <v>0</v>
      </c>
      <c r="AR1171">
        <v>543</v>
      </c>
      <c r="AS1171">
        <v>1930</v>
      </c>
      <c r="AT1171" t="s">
        <v>103</v>
      </c>
      <c r="AU1171" t="s">
        <v>104</v>
      </c>
      <c r="AV1171" t="s">
        <v>105</v>
      </c>
      <c r="AW1171" t="s">
        <v>106</v>
      </c>
      <c r="AX1171">
        <v>1831</v>
      </c>
      <c r="AY1171">
        <v>1796</v>
      </c>
      <c r="AZ1171">
        <v>0</v>
      </c>
      <c r="BA1171">
        <v>3627</v>
      </c>
      <c r="BB1171">
        <v>1</v>
      </c>
      <c r="BC1171">
        <v>0</v>
      </c>
      <c r="BD1171">
        <v>3</v>
      </c>
      <c r="BE1171">
        <v>1</v>
      </c>
      <c r="BF1171">
        <v>4</v>
      </c>
      <c r="BG1171">
        <v>1</v>
      </c>
      <c r="BH1171" t="s">
        <v>97</v>
      </c>
      <c r="BI1171">
        <v>10</v>
      </c>
      <c r="BJ1171" t="s">
        <v>107</v>
      </c>
      <c r="BK1171">
        <v>1</v>
      </c>
      <c r="BL1171" t="s">
        <v>98</v>
      </c>
      <c r="BM1171" t="s">
        <v>108</v>
      </c>
      <c r="BN1171">
        <v>1995</v>
      </c>
      <c r="BO1171" t="s">
        <v>157</v>
      </c>
      <c r="BP1171">
        <v>3</v>
      </c>
      <c r="BQ1171">
        <v>807</v>
      </c>
      <c r="BR1171" t="s">
        <v>98</v>
      </c>
      <c r="BS1171" t="s">
        <v>98</v>
      </c>
      <c r="BT1171" t="s">
        <v>105</v>
      </c>
      <c r="BU1171">
        <v>361</v>
      </c>
      <c r="BV1171">
        <v>76</v>
      </c>
      <c r="BW1171">
        <v>0</v>
      </c>
      <c r="BX1171">
        <v>0</v>
      </c>
      <c r="BY1171">
        <v>0</v>
      </c>
      <c r="BZ1171">
        <v>0</v>
      </c>
      <c r="CA1171" t="s">
        <v>83</v>
      </c>
      <c r="CB1171" t="s">
        <v>83</v>
      </c>
      <c r="CC1171" t="s">
        <v>83</v>
      </c>
      <c r="CD1171">
        <v>0</v>
      </c>
      <c r="CE1171">
        <v>7</v>
      </c>
      <c r="CF1171">
        <v>2006</v>
      </c>
      <c r="CG1171" t="str">
        <f t="shared" si="132"/>
        <v>7/2006</v>
      </c>
      <c r="CH1171" t="s">
        <v>110</v>
      </c>
      <c r="CI1171" t="s">
        <v>111</v>
      </c>
      <c r="CJ1171" s="1">
        <v>625000</v>
      </c>
    </row>
    <row r="1172" spans="1:88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 t="str">
        <f t="shared" si="128"/>
        <v>70's</v>
      </c>
      <c r="V1172">
        <v>1977</v>
      </c>
      <c r="W1172">
        <f t="shared" si="126"/>
        <v>0</v>
      </c>
      <c r="X1172" t="str">
        <f t="shared" si="127"/>
        <v>N</v>
      </c>
      <c r="Y1172" t="str">
        <f t="shared" si="129"/>
        <v>N</v>
      </c>
      <c r="Z1172" t="str">
        <f t="shared" si="130"/>
        <v>N</v>
      </c>
      <c r="AA1172" t="str">
        <f t="shared" si="131"/>
        <v>N</v>
      </c>
      <c r="AB1172" t="s">
        <v>93</v>
      </c>
      <c r="AC1172" t="s">
        <v>94</v>
      </c>
      <c r="AD1172" t="s">
        <v>161</v>
      </c>
      <c r="AE1172" t="s">
        <v>161</v>
      </c>
      <c r="AF1172" t="s">
        <v>117</v>
      </c>
      <c r="AG1172">
        <v>0</v>
      </c>
      <c r="AH1172" t="s">
        <v>98</v>
      </c>
      <c r="AI1172" t="s">
        <v>98</v>
      </c>
      <c r="AJ1172" t="s">
        <v>118</v>
      </c>
      <c r="AK1172" t="s">
        <v>98</v>
      </c>
      <c r="AL1172" t="s">
        <v>98</v>
      </c>
      <c r="AM1172" t="s">
        <v>130</v>
      </c>
      <c r="AN1172" t="s">
        <v>119</v>
      </c>
      <c r="AO1172">
        <v>522</v>
      </c>
      <c r="AP1172" t="s">
        <v>102</v>
      </c>
      <c r="AQ1172">
        <v>0</v>
      </c>
      <c r="AR1172">
        <v>574</v>
      </c>
      <c r="AS1172">
        <v>1096</v>
      </c>
      <c r="AT1172" t="s">
        <v>103</v>
      </c>
      <c r="AU1172" t="s">
        <v>98</v>
      </c>
      <c r="AV1172" t="s">
        <v>105</v>
      </c>
      <c r="AW1172" t="s">
        <v>106</v>
      </c>
      <c r="AX1172">
        <v>1118</v>
      </c>
      <c r="AY1172">
        <v>0</v>
      </c>
      <c r="AZ1172">
        <v>0</v>
      </c>
      <c r="BA1172">
        <v>1118</v>
      </c>
      <c r="BB1172">
        <v>1</v>
      </c>
      <c r="BC1172">
        <v>0</v>
      </c>
      <c r="BD1172">
        <v>1</v>
      </c>
      <c r="BE1172">
        <v>0</v>
      </c>
      <c r="BF1172">
        <v>3</v>
      </c>
      <c r="BG1172">
        <v>1</v>
      </c>
      <c r="BH1172" t="s">
        <v>98</v>
      </c>
      <c r="BI1172">
        <v>6</v>
      </c>
      <c r="BJ1172" t="s">
        <v>107</v>
      </c>
      <c r="BK1172">
        <v>1</v>
      </c>
      <c r="BL1172" t="s">
        <v>212</v>
      </c>
      <c r="BM1172" t="s">
        <v>108</v>
      </c>
      <c r="BN1172">
        <v>1977</v>
      </c>
      <c r="BO1172" t="s">
        <v>157</v>
      </c>
      <c r="BP1172">
        <v>1</v>
      </c>
      <c r="BQ1172">
        <v>358</v>
      </c>
      <c r="BR1172" t="s">
        <v>98</v>
      </c>
      <c r="BS1172" t="s">
        <v>98</v>
      </c>
      <c r="BT1172" t="s">
        <v>105</v>
      </c>
      <c r="BU1172">
        <v>203</v>
      </c>
      <c r="BV1172">
        <v>0</v>
      </c>
      <c r="BW1172">
        <v>0</v>
      </c>
      <c r="BX1172">
        <v>0</v>
      </c>
      <c r="BY1172">
        <v>0</v>
      </c>
      <c r="BZ1172">
        <v>576</v>
      </c>
      <c r="CA1172" t="s">
        <v>97</v>
      </c>
      <c r="CB1172" t="s">
        <v>165</v>
      </c>
      <c r="CC1172" t="s">
        <v>83</v>
      </c>
      <c r="CD1172">
        <v>0</v>
      </c>
      <c r="CE1172">
        <v>7</v>
      </c>
      <c r="CF1172">
        <v>2008</v>
      </c>
      <c r="CG1172" t="str">
        <f t="shared" si="132"/>
        <v>7/2008</v>
      </c>
      <c r="CH1172" t="s">
        <v>110</v>
      </c>
      <c r="CI1172" t="s">
        <v>111</v>
      </c>
      <c r="CJ1172" s="1">
        <v>171000</v>
      </c>
    </row>
    <row r="1173" spans="1:88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 t="str">
        <f t="shared" si="128"/>
        <v>50's</v>
      </c>
      <c r="V1173">
        <v>1958</v>
      </c>
      <c r="W1173">
        <f t="shared" si="126"/>
        <v>0</v>
      </c>
      <c r="X1173" t="str">
        <f t="shared" si="127"/>
        <v>N</v>
      </c>
      <c r="Y1173" t="str">
        <f t="shared" si="129"/>
        <v>N</v>
      </c>
      <c r="Z1173" t="str">
        <f t="shared" si="130"/>
        <v>N</v>
      </c>
      <c r="AA1173" t="str">
        <f t="shared" si="131"/>
        <v>N</v>
      </c>
      <c r="AB1173" t="s">
        <v>152</v>
      </c>
      <c r="AC1173" t="s">
        <v>94</v>
      </c>
      <c r="AD1173" t="s">
        <v>116</v>
      </c>
      <c r="AE1173" t="s">
        <v>116</v>
      </c>
      <c r="AF1173" t="s">
        <v>117</v>
      </c>
      <c r="AG1173">
        <v>0</v>
      </c>
      <c r="AH1173" t="s">
        <v>98</v>
      </c>
      <c r="AI1173" t="s">
        <v>98</v>
      </c>
      <c r="AJ1173" t="s">
        <v>118</v>
      </c>
      <c r="AK1173" t="s">
        <v>98</v>
      </c>
      <c r="AL1173" t="s">
        <v>98</v>
      </c>
      <c r="AM1173" t="s">
        <v>100</v>
      </c>
      <c r="AN1173" t="s">
        <v>119</v>
      </c>
      <c r="AO1173">
        <v>662</v>
      </c>
      <c r="AP1173" t="s">
        <v>102</v>
      </c>
      <c r="AQ1173">
        <v>0</v>
      </c>
      <c r="AR1173">
        <v>599</v>
      </c>
      <c r="AS1173">
        <v>1261</v>
      </c>
      <c r="AT1173" t="s">
        <v>103</v>
      </c>
      <c r="AU1173" t="s">
        <v>104</v>
      </c>
      <c r="AV1173" t="s">
        <v>105</v>
      </c>
      <c r="AW1173" t="s">
        <v>106</v>
      </c>
      <c r="AX1173">
        <v>1261</v>
      </c>
      <c r="AY1173">
        <v>0</v>
      </c>
      <c r="AZ1173">
        <v>0</v>
      </c>
      <c r="BA1173">
        <v>1261</v>
      </c>
      <c r="BB1173">
        <v>1</v>
      </c>
      <c r="BC1173">
        <v>0</v>
      </c>
      <c r="BD1173">
        <v>1</v>
      </c>
      <c r="BE1173">
        <v>0</v>
      </c>
      <c r="BF1173">
        <v>3</v>
      </c>
      <c r="BG1173">
        <v>1</v>
      </c>
      <c r="BH1173" t="s">
        <v>98</v>
      </c>
      <c r="BI1173">
        <v>6</v>
      </c>
      <c r="BJ1173" t="s">
        <v>107</v>
      </c>
      <c r="BK1173">
        <v>1</v>
      </c>
      <c r="BL1173" t="s">
        <v>98</v>
      </c>
      <c r="BM1173" t="s">
        <v>108</v>
      </c>
      <c r="BN1173">
        <v>1958</v>
      </c>
      <c r="BO1173" t="s">
        <v>109</v>
      </c>
      <c r="BP1173">
        <v>2</v>
      </c>
      <c r="BQ1173">
        <v>433</v>
      </c>
      <c r="BR1173" t="s">
        <v>98</v>
      </c>
      <c r="BS1173" t="s">
        <v>98</v>
      </c>
      <c r="BT1173" t="s">
        <v>105</v>
      </c>
      <c r="BU1173">
        <v>0</v>
      </c>
      <c r="BV1173">
        <v>0</v>
      </c>
      <c r="BW1173">
        <v>0</v>
      </c>
      <c r="BX1173">
        <v>0</v>
      </c>
      <c r="BY1173">
        <v>288</v>
      </c>
      <c r="BZ1173">
        <v>0</v>
      </c>
      <c r="CA1173" t="s">
        <v>83</v>
      </c>
      <c r="CB1173" t="s">
        <v>83</v>
      </c>
      <c r="CC1173" t="s">
        <v>135</v>
      </c>
      <c r="CD1173">
        <v>1400</v>
      </c>
      <c r="CE1173">
        <v>11</v>
      </c>
      <c r="CF1173">
        <v>2008</v>
      </c>
      <c r="CG1173" t="str">
        <f t="shared" si="132"/>
        <v>11/2008</v>
      </c>
      <c r="CH1173" t="s">
        <v>110</v>
      </c>
      <c r="CI1173" t="s">
        <v>111</v>
      </c>
      <c r="CJ1173" s="1">
        <v>163000</v>
      </c>
    </row>
    <row r="1174" spans="1:88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 t="str">
        <f t="shared" si="128"/>
        <v>2000's</v>
      </c>
      <c r="V1174">
        <v>2007</v>
      </c>
      <c r="W1174">
        <f t="shared" si="126"/>
        <v>1</v>
      </c>
      <c r="X1174" t="str">
        <f t="shared" si="127"/>
        <v>Y</v>
      </c>
      <c r="Y1174" t="str">
        <f t="shared" si="129"/>
        <v>Y</v>
      </c>
      <c r="Z1174" t="str">
        <f t="shared" si="130"/>
        <v>Y</v>
      </c>
      <c r="AA1174" t="str">
        <f t="shared" si="131"/>
        <v>Y</v>
      </c>
      <c r="AB1174" t="s">
        <v>93</v>
      </c>
      <c r="AC1174" t="s">
        <v>94</v>
      </c>
      <c r="AD1174" t="s">
        <v>116</v>
      </c>
      <c r="AE1174" t="s">
        <v>116</v>
      </c>
      <c r="AF1174" t="s">
        <v>117</v>
      </c>
      <c r="AG1174">
        <v>0</v>
      </c>
      <c r="AH1174" t="s">
        <v>97</v>
      </c>
      <c r="AI1174" t="s">
        <v>98</v>
      </c>
      <c r="AJ1174" t="s">
        <v>99</v>
      </c>
      <c r="AK1174" t="s">
        <v>97</v>
      </c>
      <c r="AL1174" t="s">
        <v>98</v>
      </c>
      <c r="AM1174" t="s">
        <v>100</v>
      </c>
      <c r="AN1174" t="s">
        <v>102</v>
      </c>
      <c r="AO1174">
        <v>0</v>
      </c>
      <c r="AP1174" t="s">
        <v>102</v>
      </c>
      <c r="AQ1174">
        <v>0</v>
      </c>
      <c r="AR1174">
        <v>625</v>
      </c>
      <c r="AS1174">
        <v>625</v>
      </c>
      <c r="AT1174" t="s">
        <v>103</v>
      </c>
      <c r="AU1174" t="s">
        <v>104</v>
      </c>
      <c r="AV1174" t="s">
        <v>105</v>
      </c>
      <c r="AW1174" t="s">
        <v>106</v>
      </c>
      <c r="AX1174">
        <v>625</v>
      </c>
      <c r="AY1174">
        <v>625</v>
      </c>
      <c r="AZ1174">
        <v>0</v>
      </c>
      <c r="BA1174">
        <v>1250</v>
      </c>
      <c r="BB1174">
        <v>0</v>
      </c>
      <c r="BC1174">
        <v>0</v>
      </c>
      <c r="BD1174">
        <v>2</v>
      </c>
      <c r="BE1174">
        <v>1</v>
      </c>
      <c r="BF1174">
        <v>2</v>
      </c>
      <c r="BG1174">
        <v>1</v>
      </c>
      <c r="BH1174" t="s">
        <v>97</v>
      </c>
      <c r="BI1174">
        <v>5</v>
      </c>
      <c r="BJ1174" t="s">
        <v>107</v>
      </c>
      <c r="BK1174">
        <v>0</v>
      </c>
      <c r="BL1174" t="s">
        <v>83</v>
      </c>
      <c r="BM1174" t="s">
        <v>127</v>
      </c>
      <c r="BN1174">
        <v>2006</v>
      </c>
      <c r="BO1174" t="s">
        <v>157</v>
      </c>
      <c r="BP1174">
        <v>2</v>
      </c>
      <c r="BQ1174">
        <v>625</v>
      </c>
      <c r="BR1174" t="s">
        <v>98</v>
      </c>
      <c r="BS1174" t="s">
        <v>98</v>
      </c>
      <c r="BT1174" t="s">
        <v>105</v>
      </c>
      <c r="BU1174">
        <v>0</v>
      </c>
      <c r="BV1174">
        <v>54</v>
      </c>
      <c r="BW1174">
        <v>0</v>
      </c>
      <c r="BX1174">
        <v>0</v>
      </c>
      <c r="BY1174">
        <v>0</v>
      </c>
      <c r="BZ1174">
        <v>0</v>
      </c>
      <c r="CA1174" t="s">
        <v>83</v>
      </c>
      <c r="CB1174" t="s">
        <v>83</v>
      </c>
      <c r="CC1174" t="s">
        <v>83</v>
      </c>
      <c r="CD1174">
        <v>0</v>
      </c>
      <c r="CE1174">
        <v>3</v>
      </c>
      <c r="CF1174">
        <v>2008</v>
      </c>
      <c r="CG1174" t="str">
        <f t="shared" si="132"/>
        <v>3/2008</v>
      </c>
      <c r="CH1174" t="s">
        <v>110</v>
      </c>
      <c r="CI1174" t="s">
        <v>111</v>
      </c>
      <c r="CJ1174" s="1">
        <v>171900</v>
      </c>
    </row>
    <row r="1175" spans="1:88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 t="str">
        <f t="shared" si="128"/>
        <v>40's</v>
      </c>
      <c r="V1175">
        <v>1994</v>
      </c>
      <c r="W1175">
        <f t="shared" si="126"/>
        <v>48</v>
      </c>
      <c r="X1175" t="str">
        <f t="shared" si="127"/>
        <v>Y</v>
      </c>
      <c r="Y1175" t="str">
        <f t="shared" si="129"/>
        <v>N</v>
      </c>
      <c r="Z1175" t="str">
        <f t="shared" si="130"/>
        <v>N</v>
      </c>
      <c r="AA1175" t="str">
        <f t="shared" si="131"/>
        <v>N</v>
      </c>
      <c r="AB1175" t="s">
        <v>93</v>
      </c>
      <c r="AC1175" t="s">
        <v>94</v>
      </c>
      <c r="AD1175" t="s">
        <v>116</v>
      </c>
      <c r="AE1175" t="s">
        <v>116</v>
      </c>
      <c r="AF1175" t="s">
        <v>117</v>
      </c>
      <c r="AG1175">
        <v>0</v>
      </c>
      <c r="AH1175" t="s">
        <v>98</v>
      </c>
      <c r="AI1175" t="s">
        <v>98</v>
      </c>
      <c r="AJ1175" t="s">
        <v>118</v>
      </c>
      <c r="AK1175" t="s">
        <v>98</v>
      </c>
      <c r="AL1175" t="s">
        <v>98</v>
      </c>
      <c r="AM1175" t="s">
        <v>100</v>
      </c>
      <c r="AN1175" t="s">
        <v>153</v>
      </c>
      <c r="AO1175">
        <v>152</v>
      </c>
      <c r="AP1175" t="s">
        <v>141</v>
      </c>
      <c r="AQ1175">
        <v>469</v>
      </c>
      <c r="AR1175">
        <v>977</v>
      </c>
      <c r="AS1175">
        <v>1598</v>
      </c>
      <c r="AT1175" t="s">
        <v>103</v>
      </c>
      <c r="AU1175" t="s">
        <v>98</v>
      </c>
      <c r="AV1175" t="s">
        <v>105</v>
      </c>
      <c r="AW1175" t="s">
        <v>106</v>
      </c>
      <c r="AX1175">
        <v>1636</v>
      </c>
      <c r="AY1175">
        <v>971</v>
      </c>
      <c r="AZ1175">
        <v>479</v>
      </c>
      <c r="BA1175">
        <v>3086</v>
      </c>
      <c r="BB1175">
        <v>0</v>
      </c>
      <c r="BC1175">
        <v>0</v>
      </c>
      <c r="BD1175">
        <v>3</v>
      </c>
      <c r="BE1175">
        <v>0</v>
      </c>
      <c r="BF1175">
        <v>3</v>
      </c>
      <c r="BG1175">
        <v>1</v>
      </c>
      <c r="BH1175" t="s">
        <v>104</v>
      </c>
      <c r="BI1175">
        <v>12</v>
      </c>
      <c r="BJ1175" t="s">
        <v>221</v>
      </c>
      <c r="BK1175">
        <v>1</v>
      </c>
      <c r="BL1175" t="s">
        <v>97</v>
      </c>
      <c r="BM1175" t="s">
        <v>83</v>
      </c>
      <c r="BN1175" t="s">
        <v>83</v>
      </c>
      <c r="BO1175" t="s">
        <v>83</v>
      </c>
      <c r="BP1175">
        <v>0</v>
      </c>
      <c r="BQ1175">
        <v>0</v>
      </c>
      <c r="BR1175" t="s">
        <v>83</v>
      </c>
      <c r="BS1175" t="s">
        <v>83</v>
      </c>
      <c r="BT1175" t="s">
        <v>105</v>
      </c>
      <c r="BU1175">
        <v>122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 t="s">
        <v>83</v>
      </c>
      <c r="CB1175" t="s">
        <v>134</v>
      </c>
      <c r="CC1175" t="s">
        <v>83</v>
      </c>
      <c r="CD1175">
        <v>0</v>
      </c>
      <c r="CE1175">
        <v>3</v>
      </c>
      <c r="CF1175">
        <v>2007</v>
      </c>
      <c r="CG1175" t="str">
        <f t="shared" si="132"/>
        <v>3/2007</v>
      </c>
      <c r="CH1175" t="s">
        <v>110</v>
      </c>
      <c r="CI1175" t="s">
        <v>111</v>
      </c>
      <c r="CJ1175" s="1">
        <v>200500</v>
      </c>
    </row>
    <row r="1176" spans="1:88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 t="str">
        <f t="shared" si="128"/>
        <v>30's</v>
      </c>
      <c r="V1176">
        <v>1950</v>
      </c>
      <c r="W1176">
        <f t="shared" si="126"/>
        <v>18</v>
      </c>
      <c r="X1176" t="str">
        <f t="shared" si="127"/>
        <v>Y</v>
      </c>
      <c r="Y1176" t="str">
        <f t="shared" si="129"/>
        <v>N</v>
      </c>
      <c r="Z1176" t="str">
        <f t="shared" si="130"/>
        <v>N</v>
      </c>
      <c r="AA1176" t="str">
        <f t="shared" si="131"/>
        <v>N</v>
      </c>
      <c r="AB1176" t="s">
        <v>93</v>
      </c>
      <c r="AC1176" t="s">
        <v>94</v>
      </c>
      <c r="AD1176" t="s">
        <v>124</v>
      </c>
      <c r="AE1176" t="s">
        <v>124</v>
      </c>
      <c r="AF1176" t="s">
        <v>117</v>
      </c>
      <c r="AG1176">
        <v>0</v>
      </c>
      <c r="AH1176" t="s">
        <v>98</v>
      </c>
      <c r="AI1176" t="s">
        <v>98</v>
      </c>
      <c r="AJ1176" t="s">
        <v>126</v>
      </c>
      <c r="AK1176" t="s">
        <v>97</v>
      </c>
      <c r="AL1176" t="s">
        <v>98</v>
      </c>
      <c r="AM1176" t="s">
        <v>100</v>
      </c>
      <c r="AN1176" t="s">
        <v>153</v>
      </c>
      <c r="AO1176">
        <v>503</v>
      </c>
      <c r="AP1176" t="s">
        <v>102</v>
      </c>
      <c r="AQ1176">
        <v>0</v>
      </c>
      <c r="AR1176">
        <v>449</v>
      </c>
      <c r="AS1176">
        <v>952</v>
      </c>
      <c r="AT1176" t="s">
        <v>103</v>
      </c>
      <c r="AU1176" t="s">
        <v>98</v>
      </c>
      <c r="AV1176" t="s">
        <v>105</v>
      </c>
      <c r="AW1176" t="s">
        <v>106</v>
      </c>
      <c r="AX1176">
        <v>1170</v>
      </c>
      <c r="AY1176">
        <v>1175</v>
      </c>
      <c r="AZ1176">
        <v>0</v>
      </c>
      <c r="BA1176">
        <v>2345</v>
      </c>
      <c r="BB1176">
        <v>0</v>
      </c>
      <c r="BC1176">
        <v>0</v>
      </c>
      <c r="BD1176">
        <v>2</v>
      </c>
      <c r="BE1176">
        <v>1</v>
      </c>
      <c r="BF1176">
        <v>4</v>
      </c>
      <c r="BG1176">
        <v>1</v>
      </c>
      <c r="BH1176" t="s">
        <v>98</v>
      </c>
      <c r="BI1176">
        <v>9</v>
      </c>
      <c r="BJ1176" t="s">
        <v>107</v>
      </c>
      <c r="BK1176">
        <v>1</v>
      </c>
      <c r="BL1176" t="s">
        <v>97</v>
      </c>
      <c r="BM1176" t="s">
        <v>127</v>
      </c>
      <c r="BN1176">
        <v>1932</v>
      </c>
      <c r="BO1176" t="s">
        <v>102</v>
      </c>
      <c r="BP1176">
        <v>2</v>
      </c>
      <c r="BQ1176">
        <v>360</v>
      </c>
      <c r="BR1176" t="s">
        <v>98</v>
      </c>
      <c r="BS1176" t="s">
        <v>98</v>
      </c>
      <c r="BT1176" t="s">
        <v>105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 t="s">
        <v>83</v>
      </c>
      <c r="CB1176" t="s">
        <v>83</v>
      </c>
      <c r="CC1176" t="s">
        <v>83</v>
      </c>
      <c r="CD1176">
        <v>0</v>
      </c>
      <c r="CE1176">
        <v>7</v>
      </c>
      <c r="CF1176">
        <v>2006</v>
      </c>
      <c r="CG1176" t="str">
        <f t="shared" si="132"/>
        <v>7/2006</v>
      </c>
      <c r="CH1176" t="s">
        <v>110</v>
      </c>
      <c r="CI1176" t="s">
        <v>111</v>
      </c>
      <c r="CJ1176" s="1">
        <v>239000</v>
      </c>
    </row>
    <row r="1177" spans="1:88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 t="str">
        <f t="shared" si="128"/>
        <v>90's</v>
      </c>
      <c r="V1177">
        <v>2000</v>
      </c>
      <c r="W1177">
        <f t="shared" si="126"/>
        <v>8</v>
      </c>
      <c r="X1177" t="str">
        <f t="shared" si="127"/>
        <v>Y</v>
      </c>
      <c r="Y1177" t="str">
        <f t="shared" si="129"/>
        <v>N</v>
      </c>
      <c r="Z1177" t="str">
        <f t="shared" si="130"/>
        <v>Y</v>
      </c>
      <c r="AA1177" t="str">
        <f t="shared" si="131"/>
        <v>Y</v>
      </c>
      <c r="AB1177" t="s">
        <v>152</v>
      </c>
      <c r="AC1177" t="s">
        <v>94</v>
      </c>
      <c r="AD1177" t="s">
        <v>140</v>
      </c>
      <c r="AE1177" t="s">
        <v>140</v>
      </c>
      <c r="AF1177" t="s">
        <v>96</v>
      </c>
      <c r="AG1177">
        <v>337</v>
      </c>
      <c r="AH1177" t="s">
        <v>97</v>
      </c>
      <c r="AI1177" t="s">
        <v>98</v>
      </c>
      <c r="AJ1177" t="s">
        <v>99</v>
      </c>
      <c r="AK1177" t="s">
        <v>97</v>
      </c>
      <c r="AL1177" t="s">
        <v>98</v>
      </c>
      <c r="AM1177" t="s">
        <v>100</v>
      </c>
      <c r="AN1177" t="s">
        <v>101</v>
      </c>
      <c r="AO1177">
        <v>700</v>
      </c>
      <c r="AP1177" t="s">
        <v>102</v>
      </c>
      <c r="AQ1177">
        <v>0</v>
      </c>
      <c r="AR1177">
        <v>983</v>
      </c>
      <c r="AS1177">
        <v>1683</v>
      </c>
      <c r="AT1177" t="s">
        <v>103</v>
      </c>
      <c r="AU1177" t="s">
        <v>104</v>
      </c>
      <c r="AV1177" t="s">
        <v>105</v>
      </c>
      <c r="AW1177" t="s">
        <v>106</v>
      </c>
      <c r="AX1177">
        <v>2129</v>
      </c>
      <c r="AY1177">
        <v>743</v>
      </c>
      <c r="AZ1177">
        <v>0</v>
      </c>
      <c r="BA1177">
        <v>2872</v>
      </c>
      <c r="BB1177">
        <v>0</v>
      </c>
      <c r="BC1177">
        <v>0</v>
      </c>
      <c r="BD1177">
        <v>2</v>
      </c>
      <c r="BE1177">
        <v>1</v>
      </c>
      <c r="BF1177">
        <v>4</v>
      </c>
      <c r="BG1177">
        <v>1</v>
      </c>
      <c r="BH1177" t="s">
        <v>97</v>
      </c>
      <c r="BI1177">
        <v>9</v>
      </c>
      <c r="BJ1177" t="s">
        <v>107</v>
      </c>
      <c r="BK1177">
        <v>1</v>
      </c>
      <c r="BL1177" t="s">
        <v>98</v>
      </c>
      <c r="BM1177" t="s">
        <v>108</v>
      </c>
      <c r="BN1177">
        <v>1992</v>
      </c>
      <c r="BO1177" t="s">
        <v>157</v>
      </c>
      <c r="BP1177">
        <v>2</v>
      </c>
      <c r="BQ1177">
        <v>541</v>
      </c>
      <c r="BR1177" t="s">
        <v>98</v>
      </c>
      <c r="BS1177" t="s">
        <v>98</v>
      </c>
      <c r="BT1177" t="s">
        <v>105</v>
      </c>
      <c r="BU1177">
        <v>0</v>
      </c>
      <c r="BV1177">
        <v>33</v>
      </c>
      <c r="BW1177">
        <v>0</v>
      </c>
      <c r="BX1177">
        <v>0</v>
      </c>
      <c r="BY1177">
        <v>0</v>
      </c>
      <c r="BZ1177">
        <v>0</v>
      </c>
      <c r="CA1177" t="s">
        <v>83</v>
      </c>
      <c r="CB1177" t="s">
        <v>83</v>
      </c>
      <c r="CC1177" t="s">
        <v>83</v>
      </c>
      <c r="CD1177">
        <v>0</v>
      </c>
      <c r="CE1177">
        <v>4</v>
      </c>
      <c r="CF1177">
        <v>2007</v>
      </c>
      <c r="CG1177" t="str">
        <f t="shared" si="132"/>
        <v>4/2007</v>
      </c>
      <c r="CH1177" t="s">
        <v>110</v>
      </c>
      <c r="CI1177" t="s">
        <v>111</v>
      </c>
      <c r="CJ1177" s="1">
        <v>285000</v>
      </c>
    </row>
    <row r="1178" spans="1:88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 t="str">
        <f t="shared" si="128"/>
        <v>80's</v>
      </c>
      <c r="V1178">
        <v>1985</v>
      </c>
      <c r="W1178">
        <f t="shared" si="126"/>
        <v>1</v>
      </c>
      <c r="X1178" t="str">
        <f t="shared" si="127"/>
        <v>Y</v>
      </c>
      <c r="Y1178" t="str">
        <f t="shared" si="129"/>
        <v>N</v>
      </c>
      <c r="Z1178" t="str">
        <f t="shared" si="130"/>
        <v>N</v>
      </c>
      <c r="AA1178" t="str">
        <f t="shared" si="131"/>
        <v>N</v>
      </c>
      <c r="AB1178" t="s">
        <v>93</v>
      </c>
      <c r="AC1178" t="s">
        <v>94</v>
      </c>
      <c r="AD1178" t="s">
        <v>140</v>
      </c>
      <c r="AE1178" t="s">
        <v>161</v>
      </c>
      <c r="AF1178" t="s">
        <v>117</v>
      </c>
      <c r="AG1178">
        <v>0</v>
      </c>
      <c r="AH1178" t="s">
        <v>98</v>
      </c>
      <c r="AI1178" t="s">
        <v>98</v>
      </c>
      <c r="AJ1178" t="s">
        <v>118</v>
      </c>
      <c r="AK1178" t="s">
        <v>98</v>
      </c>
      <c r="AL1178" t="s">
        <v>98</v>
      </c>
      <c r="AM1178" t="s">
        <v>100</v>
      </c>
      <c r="AN1178" t="s">
        <v>119</v>
      </c>
      <c r="AO1178">
        <v>658</v>
      </c>
      <c r="AP1178" t="s">
        <v>102</v>
      </c>
      <c r="AQ1178">
        <v>0</v>
      </c>
      <c r="AR1178">
        <v>218</v>
      </c>
      <c r="AS1178">
        <v>876</v>
      </c>
      <c r="AT1178" t="s">
        <v>103</v>
      </c>
      <c r="AU1178" t="s">
        <v>98</v>
      </c>
      <c r="AV1178" t="s">
        <v>105</v>
      </c>
      <c r="AW1178" t="s">
        <v>106</v>
      </c>
      <c r="AX1178">
        <v>923</v>
      </c>
      <c r="AY1178">
        <v>0</v>
      </c>
      <c r="AZ1178">
        <v>0</v>
      </c>
      <c r="BA1178">
        <v>923</v>
      </c>
      <c r="BB1178">
        <v>1</v>
      </c>
      <c r="BC1178">
        <v>0</v>
      </c>
      <c r="BD1178">
        <v>1</v>
      </c>
      <c r="BE1178">
        <v>0</v>
      </c>
      <c r="BF1178">
        <v>3</v>
      </c>
      <c r="BG1178">
        <v>1</v>
      </c>
      <c r="BH1178" t="s">
        <v>98</v>
      </c>
      <c r="BI1178">
        <v>5</v>
      </c>
      <c r="BJ1178" t="s">
        <v>107</v>
      </c>
      <c r="BK1178">
        <v>0</v>
      </c>
      <c r="BL1178" t="s">
        <v>83</v>
      </c>
      <c r="BM1178" t="s">
        <v>108</v>
      </c>
      <c r="BN1178">
        <v>1984</v>
      </c>
      <c r="BO1178" t="s">
        <v>102</v>
      </c>
      <c r="BP1178">
        <v>1</v>
      </c>
      <c r="BQ1178">
        <v>264</v>
      </c>
      <c r="BR1178" t="s">
        <v>98</v>
      </c>
      <c r="BS1178" t="s">
        <v>98</v>
      </c>
      <c r="BT1178" t="s">
        <v>105</v>
      </c>
      <c r="BU1178">
        <v>362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 t="s">
        <v>83</v>
      </c>
      <c r="CB1178" t="s">
        <v>134</v>
      </c>
      <c r="CC1178" t="s">
        <v>83</v>
      </c>
      <c r="CD1178">
        <v>0</v>
      </c>
      <c r="CE1178">
        <v>10</v>
      </c>
      <c r="CF1178">
        <v>2008</v>
      </c>
      <c r="CG1178" t="str">
        <f t="shared" si="132"/>
        <v>10/2008</v>
      </c>
      <c r="CH1178" t="s">
        <v>110</v>
      </c>
      <c r="CI1178" t="s">
        <v>111</v>
      </c>
      <c r="CJ1178" s="1">
        <v>119500</v>
      </c>
    </row>
    <row r="1179" spans="1:88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 t="str">
        <f t="shared" si="128"/>
        <v>20's</v>
      </c>
      <c r="V1179">
        <v>2004</v>
      </c>
      <c r="W1179">
        <f t="shared" si="126"/>
        <v>78</v>
      </c>
      <c r="X1179" t="str">
        <f t="shared" si="127"/>
        <v>Y</v>
      </c>
      <c r="Y1179" t="str">
        <f t="shared" si="129"/>
        <v>N</v>
      </c>
      <c r="Z1179" t="str">
        <f t="shared" si="130"/>
        <v>Y</v>
      </c>
      <c r="AA1179" t="str">
        <f t="shared" si="131"/>
        <v>Y</v>
      </c>
      <c r="AB1179" t="s">
        <v>93</v>
      </c>
      <c r="AC1179" t="s">
        <v>94</v>
      </c>
      <c r="AD1179" t="s">
        <v>116</v>
      </c>
      <c r="AE1179" t="s">
        <v>116</v>
      </c>
      <c r="AF1179" t="s">
        <v>117</v>
      </c>
      <c r="AG1179">
        <v>0</v>
      </c>
      <c r="AH1179" t="s">
        <v>98</v>
      </c>
      <c r="AI1179" t="s">
        <v>98</v>
      </c>
      <c r="AJ1179" t="s">
        <v>118</v>
      </c>
      <c r="AK1179" t="s">
        <v>98</v>
      </c>
      <c r="AL1179" t="s">
        <v>98</v>
      </c>
      <c r="AM1179" t="s">
        <v>100</v>
      </c>
      <c r="AN1179" t="s">
        <v>153</v>
      </c>
      <c r="AO1179">
        <v>468</v>
      </c>
      <c r="AP1179" t="s">
        <v>102</v>
      </c>
      <c r="AQ1179">
        <v>0</v>
      </c>
      <c r="AR1179">
        <v>350</v>
      </c>
      <c r="AS1179">
        <v>818</v>
      </c>
      <c r="AT1179" t="s">
        <v>103</v>
      </c>
      <c r="AU1179" t="s">
        <v>98</v>
      </c>
      <c r="AV1179" t="s">
        <v>105</v>
      </c>
      <c r="AW1179" t="s">
        <v>106</v>
      </c>
      <c r="AX1179">
        <v>818</v>
      </c>
      <c r="AY1179">
        <v>406</v>
      </c>
      <c r="AZ1179">
        <v>0</v>
      </c>
      <c r="BA1179">
        <v>1224</v>
      </c>
      <c r="BB1179">
        <v>0</v>
      </c>
      <c r="BC1179">
        <v>0</v>
      </c>
      <c r="BD1179">
        <v>1</v>
      </c>
      <c r="BE1179">
        <v>0</v>
      </c>
      <c r="BF1179">
        <v>3</v>
      </c>
      <c r="BG1179">
        <v>1</v>
      </c>
      <c r="BH1179" t="s">
        <v>98</v>
      </c>
      <c r="BI1179">
        <v>5</v>
      </c>
      <c r="BJ1179" t="s">
        <v>107</v>
      </c>
      <c r="BK1179">
        <v>0</v>
      </c>
      <c r="BL1179" t="s">
        <v>83</v>
      </c>
      <c r="BM1179" t="s">
        <v>127</v>
      </c>
      <c r="BN1179">
        <v>1926</v>
      </c>
      <c r="BO1179" t="s">
        <v>102</v>
      </c>
      <c r="BP1179">
        <v>1</v>
      </c>
      <c r="BQ1179">
        <v>210</v>
      </c>
      <c r="BR1179" t="s">
        <v>98</v>
      </c>
      <c r="BS1179" t="s">
        <v>98</v>
      </c>
      <c r="BT1179" t="s">
        <v>177</v>
      </c>
      <c r="BU1179">
        <v>0</v>
      </c>
      <c r="BV1179">
        <v>0</v>
      </c>
      <c r="BW1179">
        <v>116</v>
      </c>
      <c r="BX1179">
        <v>0</v>
      </c>
      <c r="BY1179">
        <v>0</v>
      </c>
      <c r="BZ1179">
        <v>0</v>
      </c>
      <c r="CA1179" t="s">
        <v>83</v>
      </c>
      <c r="CB1179" t="s">
        <v>83</v>
      </c>
      <c r="CC1179" t="s">
        <v>83</v>
      </c>
      <c r="CD1179">
        <v>0</v>
      </c>
      <c r="CE1179">
        <v>12</v>
      </c>
      <c r="CF1179">
        <v>2009</v>
      </c>
      <c r="CG1179" t="str">
        <f t="shared" si="132"/>
        <v>12/2009</v>
      </c>
      <c r="CH1179" t="s">
        <v>110</v>
      </c>
      <c r="CI1179" t="s">
        <v>111</v>
      </c>
      <c r="CJ1179" s="1">
        <v>115000</v>
      </c>
    </row>
    <row r="1180" spans="1:88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 t="str">
        <f t="shared" si="128"/>
        <v>20's</v>
      </c>
      <c r="V1180">
        <v>1950</v>
      </c>
      <c r="W1180">
        <f t="shared" si="126"/>
        <v>29</v>
      </c>
      <c r="X1180" t="str">
        <f t="shared" si="127"/>
        <v>Y</v>
      </c>
      <c r="Y1180" t="str">
        <f t="shared" si="129"/>
        <v>N</v>
      </c>
      <c r="Z1180" t="str">
        <f t="shared" si="130"/>
        <v>N</v>
      </c>
      <c r="AA1180" t="str">
        <f t="shared" si="131"/>
        <v>N</v>
      </c>
      <c r="AB1180" t="s">
        <v>93</v>
      </c>
      <c r="AC1180" t="s">
        <v>94</v>
      </c>
      <c r="AD1180" t="s">
        <v>124</v>
      </c>
      <c r="AE1180" t="s">
        <v>124</v>
      </c>
      <c r="AF1180" t="s">
        <v>117</v>
      </c>
      <c r="AG1180">
        <v>0</v>
      </c>
      <c r="AH1180" t="s">
        <v>98</v>
      </c>
      <c r="AI1180" t="s">
        <v>98</v>
      </c>
      <c r="AJ1180" t="s">
        <v>126</v>
      </c>
      <c r="AK1180" t="s">
        <v>98</v>
      </c>
      <c r="AL1180" t="s">
        <v>98</v>
      </c>
      <c r="AM1180" t="s">
        <v>100</v>
      </c>
      <c r="AN1180" t="s">
        <v>102</v>
      </c>
      <c r="AO1180">
        <v>0</v>
      </c>
      <c r="AP1180" t="s">
        <v>102</v>
      </c>
      <c r="AQ1180">
        <v>0</v>
      </c>
      <c r="AR1180">
        <v>731</v>
      </c>
      <c r="AS1180">
        <v>731</v>
      </c>
      <c r="AT1180" t="s">
        <v>103</v>
      </c>
      <c r="AU1180" t="s">
        <v>104</v>
      </c>
      <c r="AV1180" t="s">
        <v>105</v>
      </c>
      <c r="AW1180" t="s">
        <v>106</v>
      </c>
      <c r="AX1180">
        <v>820</v>
      </c>
      <c r="AY1180">
        <v>523</v>
      </c>
      <c r="AZ1180">
        <v>0</v>
      </c>
      <c r="BA1180">
        <v>1343</v>
      </c>
      <c r="BB1180">
        <v>0</v>
      </c>
      <c r="BC1180">
        <v>0</v>
      </c>
      <c r="BD1180">
        <v>1</v>
      </c>
      <c r="BE1180">
        <v>1</v>
      </c>
      <c r="BF1180">
        <v>3</v>
      </c>
      <c r="BG1180">
        <v>1</v>
      </c>
      <c r="BH1180" t="s">
        <v>98</v>
      </c>
      <c r="BI1180">
        <v>7</v>
      </c>
      <c r="BJ1180" t="s">
        <v>107</v>
      </c>
      <c r="BK1180">
        <v>1</v>
      </c>
      <c r="BL1180" t="s">
        <v>97</v>
      </c>
      <c r="BM1180" t="s">
        <v>127</v>
      </c>
      <c r="BN1180">
        <v>1921</v>
      </c>
      <c r="BO1180" t="s">
        <v>102</v>
      </c>
      <c r="BP1180">
        <v>1</v>
      </c>
      <c r="BQ1180">
        <v>186</v>
      </c>
      <c r="BR1180" t="s">
        <v>147</v>
      </c>
      <c r="BS1180" t="s">
        <v>98</v>
      </c>
      <c r="BT1180" t="s">
        <v>105</v>
      </c>
      <c r="BU1180">
        <v>192</v>
      </c>
      <c r="BV1180">
        <v>0</v>
      </c>
      <c r="BW1180">
        <v>102</v>
      </c>
      <c r="BX1180">
        <v>0</v>
      </c>
      <c r="BY1180">
        <v>0</v>
      </c>
      <c r="BZ1180">
        <v>0</v>
      </c>
      <c r="CA1180" t="s">
        <v>83</v>
      </c>
      <c r="CB1180" t="s">
        <v>83</v>
      </c>
      <c r="CC1180" t="s">
        <v>83</v>
      </c>
      <c r="CD1180">
        <v>0</v>
      </c>
      <c r="CE1180">
        <v>7</v>
      </c>
      <c r="CF1180">
        <v>2009</v>
      </c>
      <c r="CG1180" t="str">
        <f t="shared" si="132"/>
        <v>7/2009</v>
      </c>
      <c r="CH1180" t="s">
        <v>110</v>
      </c>
      <c r="CI1180" t="s">
        <v>111</v>
      </c>
      <c r="CJ1180" s="1">
        <v>154900</v>
      </c>
    </row>
    <row r="1181" spans="1:88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 t="str">
        <f t="shared" si="128"/>
        <v>50's</v>
      </c>
      <c r="V1181">
        <v>1954</v>
      </c>
      <c r="W1181">
        <f t="shared" si="126"/>
        <v>0</v>
      </c>
      <c r="X1181" t="str">
        <f t="shared" si="127"/>
        <v>N</v>
      </c>
      <c r="Y1181" t="str">
        <f t="shared" si="129"/>
        <v>N</v>
      </c>
      <c r="Z1181" t="str">
        <f t="shared" si="130"/>
        <v>N</v>
      </c>
      <c r="AA1181" t="str">
        <f t="shared" si="131"/>
        <v>N</v>
      </c>
      <c r="AB1181" t="s">
        <v>93</v>
      </c>
      <c r="AC1181" t="s">
        <v>94</v>
      </c>
      <c r="AD1181" t="s">
        <v>124</v>
      </c>
      <c r="AE1181" t="s">
        <v>124</v>
      </c>
      <c r="AF1181" t="s">
        <v>117</v>
      </c>
      <c r="AG1181">
        <v>0</v>
      </c>
      <c r="AH1181" t="s">
        <v>98</v>
      </c>
      <c r="AI1181" t="s">
        <v>98</v>
      </c>
      <c r="AJ1181" t="s">
        <v>168</v>
      </c>
      <c r="AK1181" t="s">
        <v>83</v>
      </c>
      <c r="AL1181" t="s">
        <v>83</v>
      </c>
      <c r="AM1181" t="s">
        <v>83</v>
      </c>
      <c r="AN1181" t="s">
        <v>83</v>
      </c>
      <c r="AO1181">
        <v>0</v>
      </c>
      <c r="AP1181" t="s">
        <v>83</v>
      </c>
      <c r="AQ1181">
        <v>0</v>
      </c>
      <c r="AR1181">
        <v>0</v>
      </c>
      <c r="AS1181">
        <v>0</v>
      </c>
      <c r="AT1181" t="s">
        <v>103</v>
      </c>
      <c r="AU1181" t="s">
        <v>97</v>
      </c>
      <c r="AV1181" t="s">
        <v>105</v>
      </c>
      <c r="AW1181" t="s">
        <v>106</v>
      </c>
      <c r="AX1181">
        <v>1124</v>
      </c>
      <c r="AY1181">
        <v>0</v>
      </c>
      <c r="AZ1181">
        <v>0</v>
      </c>
      <c r="BA1181">
        <v>1124</v>
      </c>
      <c r="BB1181">
        <v>0</v>
      </c>
      <c r="BC1181">
        <v>0</v>
      </c>
      <c r="BD1181">
        <v>1</v>
      </c>
      <c r="BE1181">
        <v>0</v>
      </c>
      <c r="BF1181">
        <v>3</v>
      </c>
      <c r="BG1181">
        <v>1</v>
      </c>
      <c r="BH1181" t="s">
        <v>98</v>
      </c>
      <c r="BI1181">
        <v>5</v>
      </c>
      <c r="BJ1181" t="s">
        <v>224</v>
      </c>
      <c r="BK1181">
        <v>1</v>
      </c>
      <c r="BL1181" t="s">
        <v>97</v>
      </c>
      <c r="BM1181" t="s">
        <v>83</v>
      </c>
      <c r="BN1181" t="s">
        <v>83</v>
      </c>
      <c r="BO1181" t="s">
        <v>83</v>
      </c>
      <c r="BP1181">
        <v>0</v>
      </c>
      <c r="BQ1181">
        <v>0</v>
      </c>
      <c r="BR1181" t="s">
        <v>83</v>
      </c>
      <c r="BS1181" t="s">
        <v>83</v>
      </c>
      <c r="BT1181" t="s">
        <v>177</v>
      </c>
      <c r="BU1181">
        <v>0</v>
      </c>
      <c r="BV1181">
        <v>36</v>
      </c>
      <c r="BW1181">
        <v>190</v>
      </c>
      <c r="BX1181">
        <v>0</v>
      </c>
      <c r="BY1181">
        <v>0</v>
      </c>
      <c r="BZ1181">
        <v>0</v>
      </c>
      <c r="CA1181" t="s">
        <v>83</v>
      </c>
      <c r="CB1181" t="s">
        <v>83</v>
      </c>
      <c r="CC1181" t="s">
        <v>83</v>
      </c>
      <c r="CD1181">
        <v>0</v>
      </c>
      <c r="CE1181">
        <v>4</v>
      </c>
      <c r="CF1181">
        <v>2006</v>
      </c>
      <c r="CG1181" t="str">
        <f t="shared" si="132"/>
        <v>4/2006</v>
      </c>
      <c r="CH1181" t="s">
        <v>110</v>
      </c>
      <c r="CI1181" t="s">
        <v>111</v>
      </c>
      <c r="CJ1181" s="1">
        <v>93000</v>
      </c>
    </row>
    <row r="1182" spans="1:88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 t="str">
        <f t="shared" si="128"/>
        <v>90's</v>
      </c>
      <c r="V1182">
        <v>1991</v>
      </c>
      <c r="W1182">
        <f t="shared" si="126"/>
        <v>1</v>
      </c>
      <c r="X1182" t="str">
        <f t="shared" si="127"/>
        <v>Y</v>
      </c>
      <c r="Y1182" t="str">
        <f t="shared" si="129"/>
        <v>N</v>
      </c>
      <c r="Z1182" t="str">
        <f t="shared" si="130"/>
        <v>N</v>
      </c>
      <c r="AA1182" t="str">
        <f t="shared" si="131"/>
        <v>N</v>
      </c>
      <c r="AB1182" t="s">
        <v>93</v>
      </c>
      <c r="AC1182" t="s">
        <v>94</v>
      </c>
      <c r="AD1182" t="s">
        <v>116</v>
      </c>
      <c r="AE1182" t="s">
        <v>116</v>
      </c>
      <c r="AF1182" t="s">
        <v>117</v>
      </c>
      <c r="AG1182">
        <v>0</v>
      </c>
      <c r="AH1182" t="s">
        <v>98</v>
      </c>
      <c r="AI1182" t="s">
        <v>98</v>
      </c>
      <c r="AJ1182" t="s">
        <v>133</v>
      </c>
      <c r="AK1182" t="s">
        <v>97</v>
      </c>
      <c r="AL1182" t="s">
        <v>98</v>
      </c>
      <c r="AM1182" t="s">
        <v>100</v>
      </c>
      <c r="AN1182" t="s">
        <v>172</v>
      </c>
      <c r="AO1182">
        <v>1216</v>
      </c>
      <c r="AP1182" t="s">
        <v>102</v>
      </c>
      <c r="AQ1182">
        <v>0</v>
      </c>
      <c r="AR1182">
        <v>0</v>
      </c>
      <c r="AS1182">
        <v>1216</v>
      </c>
      <c r="AT1182" t="s">
        <v>103</v>
      </c>
      <c r="AU1182" t="s">
        <v>104</v>
      </c>
      <c r="AV1182" t="s">
        <v>105</v>
      </c>
      <c r="AW1182" t="s">
        <v>106</v>
      </c>
      <c r="AX1182">
        <v>1298</v>
      </c>
      <c r="AY1182">
        <v>1216</v>
      </c>
      <c r="AZ1182">
        <v>0</v>
      </c>
      <c r="BA1182">
        <v>2514</v>
      </c>
      <c r="BB1182">
        <v>0</v>
      </c>
      <c r="BC1182">
        <v>0</v>
      </c>
      <c r="BD1182">
        <v>2</v>
      </c>
      <c r="BE1182">
        <v>1</v>
      </c>
      <c r="BF1182">
        <v>4</v>
      </c>
      <c r="BG1182">
        <v>1</v>
      </c>
      <c r="BH1182" t="s">
        <v>98</v>
      </c>
      <c r="BI1182">
        <v>8</v>
      </c>
      <c r="BJ1182" t="s">
        <v>107</v>
      </c>
      <c r="BK1182">
        <v>0</v>
      </c>
      <c r="BL1182" t="s">
        <v>83</v>
      </c>
      <c r="BM1182" t="s">
        <v>108</v>
      </c>
      <c r="BN1182">
        <v>1990</v>
      </c>
      <c r="BO1182" t="s">
        <v>157</v>
      </c>
      <c r="BP1182">
        <v>2</v>
      </c>
      <c r="BQ1182">
        <v>693</v>
      </c>
      <c r="BR1182" t="s">
        <v>98</v>
      </c>
      <c r="BS1182" t="s">
        <v>98</v>
      </c>
      <c r="BT1182" t="s">
        <v>105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 t="s">
        <v>83</v>
      </c>
      <c r="CB1182" t="s">
        <v>165</v>
      </c>
      <c r="CC1182" t="s">
        <v>83</v>
      </c>
      <c r="CD1182">
        <v>0</v>
      </c>
      <c r="CE1182">
        <v>4</v>
      </c>
      <c r="CF1182">
        <v>2006</v>
      </c>
      <c r="CG1182" t="str">
        <f t="shared" si="132"/>
        <v>4/2006</v>
      </c>
      <c r="CH1182" t="s">
        <v>110</v>
      </c>
      <c r="CI1182" t="s">
        <v>111</v>
      </c>
      <c r="CJ1182" s="1">
        <v>250000</v>
      </c>
    </row>
    <row r="1183" spans="1:88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 t="str">
        <f t="shared" si="128"/>
        <v>2000's</v>
      </c>
      <c r="V1183">
        <v>2008</v>
      </c>
      <c r="W1183">
        <f t="shared" si="126"/>
        <v>0</v>
      </c>
      <c r="X1183" t="str">
        <f t="shared" si="127"/>
        <v>N</v>
      </c>
      <c r="Y1183" t="str">
        <f t="shared" si="129"/>
        <v>Y</v>
      </c>
      <c r="Z1183" t="str">
        <f t="shared" si="130"/>
        <v>Y</v>
      </c>
      <c r="AA1183" t="str">
        <f t="shared" si="131"/>
        <v>Y</v>
      </c>
      <c r="AB1183" t="s">
        <v>152</v>
      </c>
      <c r="AC1183" t="s">
        <v>94</v>
      </c>
      <c r="AD1183" t="s">
        <v>180</v>
      </c>
      <c r="AE1183" t="s">
        <v>181</v>
      </c>
      <c r="AF1183" t="s">
        <v>137</v>
      </c>
      <c r="AG1183">
        <v>186</v>
      </c>
      <c r="AH1183" t="s">
        <v>104</v>
      </c>
      <c r="AI1183" t="s">
        <v>98</v>
      </c>
      <c r="AJ1183" t="s">
        <v>99</v>
      </c>
      <c r="AK1183" t="s">
        <v>104</v>
      </c>
      <c r="AL1183" t="s">
        <v>98</v>
      </c>
      <c r="AM1183" t="s">
        <v>97</v>
      </c>
      <c r="AN1183" t="s">
        <v>101</v>
      </c>
      <c r="AO1183">
        <v>1480</v>
      </c>
      <c r="AP1183" t="s">
        <v>102</v>
      </c>
      <c r="AQ1183">
        <v>0</v>
      </c>
      <c r="AR1183">
        <v>120</v>
      </c>
      <c r="AS1183">
        <v>1600</v>
      </c>
      <c r="AT1183" t="s">
        <v>103</v>
      </c>
      <c r="AU1183" t="s">
        <v>104</v>
      </c>
      <c r="AV1183" t="s">
        <v>105</v>
      </c>
      <c r="AW1183" t="s">
        <v>106</v>
      </c>
      <c r="AX1183">
        <v>1652</v>
      </c>
      <c r="AY1183">
        <v>0</v>
      </c>
      <c r="AZ1183">
        <v>0</v>
      </c>
      <c r="BA1183">
        <v>1652</v>
      </c>
      <c r="BB1183">
        <v>1</v>
      </c>
      <c r="BC1183">
        <v>1</v>
      </c>
      <c r="BD1183">
        <v>2</v>
      </c>
      <c r="BE1183">
        <v>0</v>
      </c>
      <c r="BF1183">
        <v>2</v>
      </c>
      <c r="BG1183">
        <v>1</v>
      </c>
      <c r="BH1183" t="s">
        <v>97</v>
      </c>
      <c r="BI1183">
        <v>5</v>
      </c>
      <c r="BJ1183" t="s">
        <v>107</v>
      </c>
      <c r="BK1183">
        <v>1</v>
      </c>
      <c r="BL1183" t="s">
        <v>97</v>
      </c>
      <c r="BM1183" t="s">
        <v>108</v>
      </c>
      <c r="BN1183">
        <v>2008</v>
      </c>
      <c r="BO1183" t="s">
        <v>157</v>
      </c>
      <c r="BP1183">
        <v>2</v>
      </c>
      <c r="BQ1183">
        <v>482</v>
      </c>
      <c r="BR1183" t="s">
        <v>98</v>
      </c>
      <c r="BS1183" t="s">
        <v>98</v>
      </c>
      <c r="BT1183" t="s">
        <v>105</v>
      </c>
      <c r="BU1183">
        <v>162</v>
      </c>
      <c r="BV1183">
        <v>53</v>
      </c>
      <c r="BW1183">
        <v>0</v>
      </c>
      <c r="BX1183">
        <v>153</v>
      </c>
      <c r="BY1183">
        <v>0</v>
      </c>
      <c r="BZ1183">
        <v>0</v>
      </c>
      <c r="CA1183" t="s">
        <v>83</v>
      </c>
      <c r="CB1183" t="s">
        <v>83</v>
      </c>
      <c r="CC1183" t="s">
        <v>83</v>
      </c>
      <c r="CD1183">
        <v>0</v>
      </c>
      <c r="CE1183">
        <v>11</v>
      </c>
      <c r="CF1183">
        <v>2008</v>
      </c>
      <c r="CG1183" t="str">
        <f t="shared" si="132"/>
        <v>11/2008</v>
      </c>
      <c r="CH1183" t="s">
        <v>158</v>
      </c>
      <c r="CI1183" t="s">
        <v>159</v>
      </c>
      <c r="CJ1183" s="1">
        <v>392500</v>
      </c>
    </row>
    <row r="1184" spans="1:88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 t="str">
        <f t="shared" si="128"/>
        <v>90's</v>
      </c>
      <c r="V1184">
        <v>1996</v>
      </c>
      <c r="W1184">
        <f t="shared" si="126"/>
        <v>0</v>
      </c>
      <c r="X1184" t="str">
        <f t="shared" si="127"/>
        <v>N</v>
      </c>
      <c r="Y1184" t="str">
        <f t="shared" si="129"/>
        <v>N</v>
      </c>
      <c r="Z1184" t="str">
        <f t="shared" si="130"/>
        <v>N</v>
      </c>
      <c r="AA1184" t="str">
        <f t="shared" si="131"/>
        <v>Y</v>
      </c>
      <c r="AB1184" t="s">
        <v>152</v>
      </c>
      <c r="AC1184" t="s">
        <v>94</v>
      </c>
      <c r="AD1184" t="s">
        <v>124</v>
      </c>
      <c r="AE1184" t="s">
        <v>234</v>
      </c>
      <c r="AF1184" t="s">
        <v>117</v>
      </c>
      <c r="AG1184">
        <v>0</v>
      </c>
      <c r="AH1184" t="s">
        <v>97</v>
      </c>
      <c r="AI1184" t="s">
        <v>98</v>
      </c>
      <c r="AJ1184" t="s">
        <v>99</v>
      </c>
      <c r="AK1184" t="s">
        <v>104</v>
      </c>
      <c r="AL1184" t="s">
        <v>98</v>
      </c>
      <c r="AM1184" t="s">
        <v>130</v>
      </c>
      <c r="AN1184" t="s">
        <v>101</v>
      </c>
      <c r="AO1184">
        <v>2096</v>
      </c>
      <c r="AP1184" t="s">
        <v>102</v>
      </c>
      <c r="AQ1184">
        <v>0</v>
      </c>
      <c r="AR1184">
        <v>300</v>
      </c>
      <c r="AS1184">
        <v>2396</v>
      </c>
      <c r="AT1184" t="s">
        <v>103</v>
      </c>
      <c r="AU1184" t="s">
        <v>104</v>
      </c>
      <c r="AV1184" t="s">
        <v>105</v>
      </c>
      <c r="AW1184" t="s">
        <v>106</v>
      </c>
      <c r="AX1184">
        <v>2411</v>
      </c>
      <c r="AY1184">
        <v>2065</v>
      </c>
      <c r="AZ1184">
        <v>0</v>
      </c>
      <c r="BA1184">
        <v>4476</v>
      </c>
      <c r="BB1184">
        <v>1</v>
      </c>
      <c r="BC1184">
        <v>0</v>
      </c>
      <c r="BD1184">
        <v>3</v>
      </c>
      <c r="BE1184">
        <v>1</v>
      </c>
      <c r="BF1184">
        <v>4</v>
      </c>
      <c r="BG1184">
        <v>1</v>
      </c>
      <c r="BH1184" t="s">
        <v>104</v>
      </c>
      <c r="BI1184">
        <v>10</v>
      </c>
      <c r="BJ1184" t="s">
        <v>107</v>
      </c>
      <c r="BK1184">
        <v>2</v>
      </c>
      <c r="BL1184" t="s">
        <v>98</v>
      </c>
      <c r="BM1184" t="s">
        <v>108</v>
      </c>
      <c r="BN1184">
        <v>1996</v>
      </c>
      <c r="BO1184" t="s">
        <v>157</v>
      </c>
      <c r="BP1184">
        <v>3</v>
      </c>
      <c r="BQ1184">
        <v>813</v>
      </c>
      <c r="BR1184" t="s">
        <v>98</v>
      </c>
      <c r="BS1184" t="s">
        <v>98</v>
      </c>
      <c r="BT1184" t="s">
        <v>105</v>
      </c>
      <c r="BU1184">
        <v>171</v>
      </c>
      <c r="BV1184">
        <v>78</v>
      </c>
      <c r="BW1184">
        <v>0</v>
      </c>
      <c r="BX1184">
        <v>0</v>
      </c>
      <c r="BY1184">
        <v>0</v>
      </c>
      <c r="BZ1184">
        <v>555</v>
      </c>
      <c r="CA1184" t="s">
        <v>104</v>
      </c>
      <c r="CB1184" t="s">
        <v>134</v>
      </c>
      <c r="CC1184" t="s">
        <v>83</v>
      </c>
      <c r="CD1184">
        <v>0</v>
      </c>
      <c r="CE1184">
        <v>7</v>
      </c>
      <c r="CF1184">
        <v>2007</v>
      </c>
      <c r="CG1184" t="str">
        <f t="shared" si="132"/>
        <v>7/2007</v>
      </c>
      <c r="CH1184" t="s">
        <v>110</v>
      </c>
      <c r="CI1184" t="s">
        <v>128</v>
      </c>
      <c r="CJ1184" s="1">
        <v>745000</v>
      </c>
    </row>
    <row r="1185" spans="1:88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 t="str">
        <f t="shared" si="128"/>
        <v>20's</v>
      </c>
      <c r="V1185">
        <v>1950</v>
      </c>
      <c r="W1185">
        <f t="shared" si="126"/>
        <v>30</v>
      </c>
      <c r="X1185" t="str">
        <f t="shared" si="127"/>
        <v>Y</v>
      </c>
      <c r="Y1185" t="str">
        <f t="shared" si="129"/>
        <v>N</v>
      </c>
      <c r="Z1185" t="str">
        <f t="shared" si="130"/>
        <v>N</v>
      </c>
      <c r="AA1185" t="str">
        <f t="shared" si="131"/>
        <v>N</v>
      </c>
      <c r="AB1185" t="s">
        <v>152</v>
      </c>
      <c r="AC1185" t="s">
        <v>94</v>
      </c>
      <c r="AD1185" t="s">
        <v>203</v>
      </c>
      <c r="AE1185" t="s">
        <v>203</v>
      </c>
      <c r="AF1185" t="s">
        <v>117</v>
      </c>
      <c r="AG1185">
        <v>0</v>
      </c>
      <c r="AH1185" t="s">
        <v>98</v>
      </c>
      <c r="AI1185" t="s">
        <v>98</v>
      </c>
      <c r="AJ1185" t="s">
        <v>126</v>
      </c>
      <c r="AK1185" t="s">
        <v>98</v>
      </c>
      <c r="AL1185" t="s">
        <v>98</v>
      </c>
      <c r="AM1185" t="s">
        <v>100</v>
      </c>
      <c r="AN1185" t="s">
        <v>153</v>
      </c>
      <c r="AO1185">
        <v>821</v>
      </c>
      <c r="AP1185" t="s">
        <v>102</v>
      </c>
      <c r="AQ1185">
        <v>0</v>
      </c>
      <c r="AR1185">
        <v>299</v>
      </c>
      <c r="AS1185">
        <v>1120</v>
      </c>
      <c r="AT1185" t="s">
        <v>103</v>
      </c>
      <c r="AU1185" t="s">
        <v>104</v>
      </c>
      <c r="AV1185" t="s">
        <v>105</v>
      </c>
      <c r="AW1185" t="s">
        <v>106</v>
      </c>
      <c r="AX1185">
        <v>1130</v>
      </c>
      <c r="AY1185">
        <v>0</v>
      </c>
      <c r="AZ1185">
        <v>0</v>
      </c>
      <c r="BA1185">
        <v>1130</v>
      </c>
      <c r="BB1185">
        <v>1</v>
      </c>
      <c r="BC1185">
        <v>0</v>
      </c>
      <c r="BD1185">
        <v>1</v>
      </c>
      <c r="BE1185">
        <v>0</v>
      </c>
      <c r="BF1185">
        <v>2</v>
      </c>
      <c r="BG1185">
        <v>1</v>
      </c>
      <c r="BH1185" t="s">
        <v>98</v>
      </c>
      <c r="BI1185">
        <v>5</v>
      </c>
      <c r="BJ1185" t="s">
        <v>107</v>
      </c>
      <c r="BK1185">
        <v>1</v>
      </c>
      <c r="BL1185" t="s">
        <v>97</v>
      </c>
      <c r="BM1185" t="s">
        <v>127</v>
      </c>
      <c r="BN1185">
        <v>1970</v>
      </c>
      <c r="BO1185" t="s">
        <v>102</v>
      </c>
      <c r="BP1185">
        <v>2</v>
      </c>
      <c r="BQ1185">
        <v>720</v>
      </c>
      <c r="BR1185" t="s">
        <v>98</v>
      </c>
      <c r="BS1185" t="s">
        <v>98</v>
      </c>
      <c r="BT1185" t="s">
        <v>105</v>
      </c>
      <c r="BU1185">
        <v>229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 t="s">
        <v>83</v>
      </c>
      <c r="CB1185" t="s">
        <v>83</v>
      </c>
      <c r="CC1185" t="s">
        <v>83</v>
      </c>
      <c r="CD1185">
        <v>0</v>
      </c>
      <c r="CE1185">
        <v>6</v>
      </c>
      <c r="CF1185">
        <v>2006</v>
      </c>
      <c r="CG1185" t="str">
        <f t="shared" si="132"/>
        <v>6/2006</v>
      </c>
      <c r="CH1185" t="s">
        <v>110</v>
      </c>
      <c r="CI1185" t="s">
        <v>111</v>
      </c>
      <c r="CJ1185" s="1">
        <v>120000</v>
      </c>
    </row>
    <row r="1186" spans="1:88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 t="str">
        <f t="shared" si="128"/>
        <v>60's</v>
      </c>
      <c r="V1186">
        <v>1963</v>
      </c>
      <c r="W1186">
        <f t="shared" si="126"/>
        <v>0</v>
      </c>
      <c r="X1186" t="str">
        <f t="shared" si="127"/>
        <v>N</v>
      </c>
      <c r="Y1186" t="str">
        <f t="shared" si="129"/>
        <v>N</v>
      </c>
      <c r="Z1186" t="str">
        <f t="shared" si="130"/>
        <v>N</v>
      </c>
      <c r="AA1186" t="str">
        <f t="shared" si="131"/>
        <v>N</v>
      </c>
      <c r="AB1186" t="s">
        <v>152</v>
      </c>
      <c r="AC1186" t="s">
        <v>94</v>
      </c>
      <c r="AD1186" t="s">
        <v>116</v>
      </c>
      <c r="AE1186" t="s">
        <v>116</v>
      </c>
      <c r="AF1186" t="s">
        <v>96</v>
      </c>
      <c r="AG1186">
        <v>226</v>
      </c>
      <c r="AH1186" t="s">
        <v>98</v>
      </c>
      <c r="AI1186" t="s">
        <v>98</v>
      </c>
      <c r="AJ1186" t="s">
        <v>118</v>
      </c>
      <c r="AK1186" t="s">
        <v>98</v>
      </c>
      <c r="AL1186" t="s">
        <v>98</v>
      </c>
      <c r="AM1186" t="s">
        <v>97</v>
      </c>
      <c r="AN1186" t="s">
        <v>153</v>
      </c>
      <c r="AO1186">
        <v>1159</v>
      </c>
      <c r="AP1186" t="s">
        <v>102</v>
      </c>
      <c r="AQ1186">
        <v>0</v>
      </c>
      <c r="AR1186">
        <v>413</v>
      </c>
      <c r="AS1186">
        <v>1572</v>
      </c>
      <c r="AT1186" t="s">
        <v>103</v>
      </c>
      <c r="AU1186" t="s">
        <v>97</v>
      </c>
      <c r="AV1186" t="s">
        <v>105</v>
      </c>
      <c r="AW1186" t="s">
        <v>106</v>
      </c>
      <c r="AX1186">
        <v>1572</v>
      </c>
      <c r="AY1186">
        <v>0</v>
      </c>
      <c r="AZ1186">
        <v>0</v>
      </c>
      <c r="BA1186">
        <v>1572</v>
      </c>
      <c r="BB1186">
        <v>1</v>
      </c>
      <c r="BC1186">
        <v>0</v>
      </c>
      <c r="BD1186">
        <v>1</v>
      </c>
      <c r="BE1186">
        <v>1</v>
      </c>
      <c r="BF1186">
        <v>3</v>
      </c>
      <c r="BG1186">
        <v>1</v>
      </c>
      <c r="BH1186" t="s">
        <v>98</v>
      </c>
      <c r="BI1186">
        <v>5</v>
      </c>
      <c r="BJ1186" t="s">
        <v>107</v>
      </c>
      <c r="BK1186">
        <v>2</v>
      </c>
      <c r="BL1186" t="s">
        <v>98</v>
      </c>
      <c r="BM1186" t="s">
        <v>217</v>
      </c>
      <c r="BN1186">
        <v>1963</v>
      </c>
      <c r="BO1186" t="s">
        <v>109</v>
      </c>
      <c r="BP1186">
        <v>3</v>
      </c>
      <c r="BQ1186">
        <v>995</v>
      </c>
      <c r="BR1186" t="s">
        <v>98</v>
      </c>
      <c r="BS1186" t="s">
        <v>98</v>
      </c>
      <c r="BT1186" t="s">
        <v>105</v>
      </c>
      <c r="BU1186">
        <v>0</v>
      </c>
      <c r="BV1186">
        <v>263</v>
      </c>
      <c r="BW1186">
        <v>0</v>
      </c>
      <c r="BX1186">
        <v>0</v>
      </c>
      <c r="BY1186">
        <v>263</v>
      </c>
      <c r="BZ1186">
        <v>0</v>
      </c>
      <c r="CA1186" t="s">
        <v>83</v>
      </c>
      <c r="CB1186" t="s">
        <v>83</v>
      </c>
      <c r="CC1186" t="s">
        <v>83</v>
      </c>
      <c r="CD1186">
        <v>0</v>
      </c>
      <c r="CE1186">
        <v>5</v>
      </c>
      <c r="CF1186">
        <v>2007</v>
      </c>
      <c r="CG1186" t="str">
        <f t="shared" si="132"/>
        <v>5/2007</v>
      </c>
      <c r="CH1186" t="s">
        <v>110</v>
      </c>
      <c r="CI1186" t="s">
        <v>111</v>
      </c>
      <c r="CJ1186" s="1">
        <v>186700</v>
      </c>
    </row>
    <row r="1187" spans="1:88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 t="str">
        <f t="shared" si="128"/>
        <v>20's</v>
      </c>
      <c r="V1187">
        <v>1950</v>
      </c>
      <c r="W1187">
        <f t="shared" si="126"/>
        <v>26</v>
      </c>
      <c r="X1187" t="str">
        <f t="shared" si="127"/>
        <v>Y</v>
      </c>
      <c r="Y1187" t="str">
        <f t="shared" si="129"/>
        <v>N</v>
      </c>
      <c r="Z1187" t="str">
        <f t="shared" si="130"/>
        <v>N</v>
      </c>
      <c r="AA1187" t="str">
        <f t="shared" si="131"/>
        <v>N</v>
      </c>
      <c r="AB1187" t="s">
        <v>93</v>
      </c>
      <c r="AC1187" t="s">
        <v>94</v>
      </c>
      <c r="AD1187" t="s">
        <v>186</v>
      </c>
      <c r="AE1187" t="s">
        <v>186</v>
      </c>
      <c r="AF1187" t="s">
        <v>117</v>
      </c>
      <c r="AG1187">
        <v>0</v>
      </c>
      <c r="AH1187" t="s">
        <v>98</v>
      </c>
      <c r="AI1187" t="s">
        <v>97</v>
      </c>
      <c r="AJ1187" t="s">
        <v>126</v>
      </c>
      <c r="AK1187" t="s">
        <v>98</v>
      </c>
      <c r="AL1187" t="s">
        <v>98</v>
      </c>
      <c r="AM1187" t="s">
        <v>100</v>
      </c>
      <c r="AN1187" t="s">
        <v>141</v>
      </c>
      <c r="AO1187">
        <v>392</v>
      </c>
      <c r="AP1187" t="s">
        <v>102</v>
      </c>
      <c r="AQ1187">
        <v>0</v>
      </c>
      <c r="AR1187">
        <v>392</v>
      </c>
      <c r="AS1187">
        <v>784</v>
      </c>
      <c r="AT1187" t="s">
        <v>103</v>
      </c>
      <c r="AU1187" t="s">
        <v>97</v>
      </c>
      <c r="AV1187" t="s">
        <v>105</v>
      </c>
      <c r="AW1187" t="s">
        <v>106</v>
      </c>
      <c r="AX1187">
        <v>949</v>
      </c>
      <c r="AY1187">
        <v>272</v>
      </c>
      <c r="AZ1187">
        <v>0</v>
      </c>
      <c r="BA1187">
        <v>1221</v>
      </c>
      <c r="BB1187">
        <v>1</v>
      </c>
      <c r="BC1187">
        <v>0</v>
      </c>
      <c r="BD1187">
        <v>1</v>
      </c>
      <c r="BE1187">
        <v>0</v>
      </c>
      <c r="BF1187">
        <v>4</v>
      </c>
      <c r="BG1187">
        <v>1</v>
      </c>
      <c r="BH1187" t="s">
        <v>98</v>
      </c>
      <c r="BI1187">
        <v>7</v>
      </c>
      <c r="BJ1187" t="s">
        <v>107</v>
      </c>
      <c r="BK1187">
        <v>0</v>
      </c>
      <c r="BL1187" t="s">
        <v>83</v>
      </c>
      <c r="BM1187" t="s">
        <v>108</v>
      </c>
      <c r="BN1187">
        <v>1965</v>
      </c>
      <c r="BO1187" t="s">
        <v>102</v>
      </c>
      <c r="BP1187">
        <v>1</v>
      </c>
      <c r="BQ1187">
        <v>392</v>
      </c>
      <c r="BR1187" t="s">
        <v>98</v>
      </c>
      <c r="BS1187" t="s">
        <v>98</v>
      </c>
      <c r="BT1187" t="s">
        <v>105</v>
      </c>
      <c r="BU1187">
        <v>0</v>
      </c>
      <c r="BV1187">
        <v>0</v>
      </c>
      <c r="BW1187">
        <v>236</v>
      </c>
      <c r="BX1187">
        <v>0</v>
      </c>
      <c r="BY1187">
        <v>0</v>
      </c>
      <c r="BZ1187">
        <v>0</v>
      </c>
      <c r="CA1187" t="s">
        <v>83</v>
      </c>
      <c r="CB1187" t="s">
        <v>83</v>
      </c>
      <c r="CC1187" t="s">
        <v>83</v>
      </c>
      <c r="CD1187">
        <v>0</v>
      </c>
      <c r="CE1187">
        <v>3</v>
      </c>
      <c r="CF1187">
        <v>2006</v>
      </c>
      <c r="CG1187" t="str">
        <f t="shared" si="132"/>
        <v>3/2006</v>
      </c>
      <c r="CH1187" t="s">
        <v>110</v>
      </c>
      <c r="CI1187" t="s">
        <v>111</v>
      </c>
      <c r="CJ1187" s="1">
        <v>104900</v>
      </c>
    </row>
    <row r="1188" spans="1:88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 t="str">
        <f t="shared" si="128"/>
        <v>1900's</v>
      </c>
      <c r="V1188">
        <v>1970</v>
      </c>
      <c r="W1188">
        <f t="shared" si="126"/>
        <v>70</v>
      </c>
      <c r="X1188" t="str">
        <f t="shared" si="127"/>
        <v>Y</v>
      </c>
      <c r="Y1188" t="str">
        <f t="shared" si="129"/>
        <v>N</v>
      </c>
      <c r="Z1188" t="str">
        <f t="shared" si="130"/>
        <v>N</v>
      </c>
      <c r="AA1188" t="str">
        <f t="shared" si="131"/>
        <v>N</v>
      </c>
      <c r="AB1188" t="s">
        <v>93</v>
      </c>
      <c r="AC1188" t="s">
        <v>94</v>
      </c>
      <c r="AD1188" t="s">
        <v>140</v>
      </c>
      <c r="AE1188" t="s">
        <v>140</v>
      </c>
      <c r="AF1188" t="s">
        <v>117</v>
      </c>
      <c r="AG1188">
        <v>0</v>
      </c>
      <c r="AH1188" t="s">
        <v>98</v>
      </c>
      <c r="AI1188" t="s">
        <v>98</v>
      </c>
      <c r="AJ1188" t="s">
        <v>118</v>
      </c>
      <c r="AK1188" t="s">
        <v>147</v>
      </c>
      <c r="AL1188" t="s">
        <v>98</v>
      </c>
      <c r="AM1188" t="s">
        <v>121</v>
      </c>
      <c r="AN1188" t="s">
        <v>141</v>
      </c>
      <c r="AO1188">
        <v>440</v>
      </c>
      <c r="AP1188" t="s">
        <v>102</v>
      </c>
      <c r="AQ1188">
        <v>0</v>
      </c>
      <c r="AR1188">
        <v>538</v>
      </c>
      <c r="AS1188">
        <v>978</v>
      </c>
      <c r="AT1188" t="s">
        <v>103</v>
      </c>
      <c r="AU1188" t="s">
        <v>98</v>
      </c>
      <c r="AV1188" t="s">
        <v>105</v>
      </c>
      <c r="AW1188" t="s">
        <v>106</v>
      </c>
      <c r="AX1188">
        <v>1014</v>
      </c>
      <c r="AY1188">
        <v>685</v>
      </c>
      <c r="AZ1188">
        <v>0</v>
      </c>
      <c r="BA1188">
        <v>1699</v>
      </c>
      <c r="BB1188">
        <v>1</v>
      </c>
      <c r="BC1188">
        <v>0</v>
      </c>
      <c r="BD1188">
        <v>2</v>
      </c>
      <c r="BE1188">
        <v>0</v>
      </c>
      <c r="BF1188">
        <v>3</v>
      </c>
      <c r="BG1188">
        <v>2</v>
      </c>
      <c r="BH1188" t="s">
        <v>98</v>
      </c>
      <c r="BI1188">
        <v>7</v>
      </c>
      <c r="BJ1188" t="s">
        <v>107</v>
      </c>
      <c r="BK1188">
        <v>0</v>
      </c>
      <c r="BL1188" t="s">
        <v>83</v>
      </c>
      <c r="BM1188" t="s">
        <v>169</v>
      </c>
      <c r="BN1188">
        <v>1920</v>
      </c>
      <c r="BO1188" t="s">
        <v>102</v>
      </c>
      <c r="BP1188">
        <v>2</v>
      </c>
      <c r="BQ1188">
        <v>420</v>
      </c>
      <c r="BR1188" t="s">
        <v>147</v>
      </c>
      <c r="BS1188" t="s">
        <v>147</v>
      </c>
      <c r="BT1188" t="s">
        <v>105</v>
      </c>
      <c r="BU1188">
        <v>0</v>
      </c>
      <c r="BV1188">
        <v>74</v>
      </c>
      <c r="BW1188">
        <v>0</v>
      </c>
      <c r="BX1188">
        <v>0</v>
      </c>
      <c r="BY1188">
        <v>0</v>
      </c>
      <c r="BZ1188">
        <v>0</v>
      </c>
      <c r="CA1188" t="s">
        <v>83</v>
      </c>
      <c r="CB1188" t="s">
        <v>83</v>
      </c>
      <c r="CC1188" t="s">
        <v>83</v>
      </c>
      <c r="CD1188">
        <v>0</v>
      </c>
      <c r="CE1188">
        <v>8</v>
      </c>
      <c r="CF1188">
        <v>2009</v>
      </c>
      <c r="CG1188" t="str">
        <f t="shared" si="132"/>
        <v>8/2009</v>
      </c>
      <c r="CH1188" t="s">
        <v>110</v>
      </c>
      <c r="CI1188" t="s">
        <v>128</v>
      </c>
      <c r="CJ1188" s="1">
        <v>95000</v>
      </c>
    </row>
    <row r="1189" spans="1:88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 t="str">
        <f t="shared" si="128"/>
        <v>90's</v>
      </c>
      <c r="V1189">
        <v>1995</v>
      </c>
      <c r="W1189">
        <f t="shared" si="126"/>
        <v>1</v>
      </c>
      <c r="X1189" t="str">
        <f t="shared" si="127"/>
        <v>Y</v>
      </c>
      <c r="Y1189" t="str">
        <f t="shared" si="129"/>
        <v>N</v>
      </c>
      <c r="Z1189" t="str">
        <f t="shared" si="130"/>
        <v>N</v>
      </c>
      <c r="AA1189" t="str">
        <f t="shared" si="131"/>
        <v>Y</v>
      </c>
      <c r="AB1189" t="s">
        <v>93</v>
      </c>
      <c r="AC1189" t="s">
        <v>94</v>
      </c>
      <c r="AD1189" t="s">
        <v>234</v>
      </c>
      <c r="AE1189" t="s">
        <v>234</v>
      </c>
      <c r="AF1189" t="s">
        <v>117</v>
      </c>
      <c r="AG1189">
        <v>0</v>
      </c>
      <c r="AH1189" t="s">
        <v>97</v>
      </c>
      <c r="AI1189" t="s">
        <v>98</v>
      </c>
      <c r="AJ1189" t="s">
        <v>99</v>
      </c>
      <c r="AK1189" t="s">
        <v>97</v>
      </c>
      <c r="AL1189" t="s">
        <v>98</v>
      </c>
      <c r="AM1189" t="s">
        <v>100</v>
      </c>
      <c r="AN1189" t="s">
        <v>101</v>
      </c>
      <c r="AO1189">
        <v>1456</v>
      </c>
      <c r="AP1189" t="s">
        <v>102</v>
      </c>
      <c r="AQ1189">
        <v>0</v>
      </c>
      <c r="AR1189">
        <v>168</v>
      </c>
      <c r="AS1189">
        <v>1624</v>
      </c>
      <c r="AT1189" t="s">
        <v>103</v>
      </c>
      <c r="AU1189" t="s">
        <v>104</v>
      </c>
      <c r="AV1189" t="s">
        <v>105</v>
      </c>
      <c r="AW1189" t="s">
        <v>106</v>
      </c>
      <c r="AX1189">
        <v>1624</v>
      </c>
      <c r="AY1189">
        <v>0</v>
      </c>
      <c r="AZ1189">
        <v>0</v>
      </c>
      <c r="BA1189">
        <v>1624</v>
      </c>
      <c r="BB1189">
        <v>1</v>
      </c>
      <c r="BC1189">
        <v>0</v>
      </c>
      <c r="BD1189">
        <v>2</v>
      </c>
      <c r="BE1189">
        <v>0</v>
      </c>
      <c r="BF1189">
        <v>2</v>
      </c>
      <c r="BG1189">
        <v>1</v>
      </c>
      <c r="BH1189" t="s">
        <v>97</v>
      </c>
      <c r="BI1189">
        <v>5</v>
      </c>
      <c r="BJ1189" t="s">
        <v>107</v>
      </c>
      <c r="BK1189">
        <v>1</v>
      </c>
      <c r="BL1189" t="s">
        <v>147</v>
      </c>
      <c r="BM1189" t="s">
        <v>108</v>
      </c>
      <c r="BN1189">
        <v>1994</v>
      </c>
      <c r="BO1189" t="s">
        <v>109</v>
      </c>
      <c r="BP1189">
        <v>3</v>
      </c>
      <c r="BQ1189">
        <v>757</v>
      </c>
      <c r="BR1189" t="s">
        <v>98</v>
      </c>
      <c r="BS1189" t="s">
        <v>98</v>
      </c>
      <c r="BT1189" t="s">
        <v>105</v>
      </c>
      <c r="BU1189">
        <v>0</v>
      </c>
      <c r="BV1189">
        <v>114</v>
      </c>
      <c r="BW1189">
        <v>192</v>
      </c>
      <c r="BX1189">
        <v>0</v>
      </c>
      <c r="BY1189">
        <v>0</v>
      </c>
      <c r="BZ1189">
        <v>0</v>
      </c>
      <c r="CA1189" t="s">
        <v>83</v>
      </c>
      <c r="CB1189" t="s">
        <v>165</v>
      </c>
      <c r="CC1189" t="s">
        <v>83</v>
      </c>
      <c r="CD1189">
        <v>0</v>
      </c>
      <c r="CE1189">
        <v>7</v>
      </c>
      <c r="CF1189">
        <v>2006</v>
      </c>
      <c r="CG1189" t="str">
        <f t="shared" si="132"/>
        <v>7/2006</v>
      </c>
      <c r="CH1189" t="s">
        <v>110</v>
      </c>
      <c r="CI1189" t="s">
        <v>111</v>
      </c>
      <c r="CJ1189" s="1">
        <v>262000</v>
      </c>
    </row>
    <row r="1190" spans="1:88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 t="str">
        <f t="shared" si="128"/>
        <v>2000's</v>
      </c>
      <c r="V1190">
        <v>2002</v>
      </c>
      <c r="W1190">
        <f t="shared" si="126"/>
        <v>0</v>
      </c>
      <c r="X1190" t="str">
        <f t="shared" si="127"/>
        <v>N</v>
      </c>
      <c r="Y1190" t="str">
        <f t="shared" si="129"/>
        <v>N</v>
      </c>
      <c r="Z1190" t="str">
        <f t="shared" si="130"/>
        <v>Y</v>
      </c>
      <c r="AA1190" t="str">
        <f t="shared" si="131"/>
        <v>Y</v>
      </c>
      <c r="AB1190" t="s">
        <v>93</v>
      </c>
      <c r="AC1190" t="s">
        <v>94</v>
      </c>
      <c r="AD1190" t="s">
        <v>95</v>
      </c>
      <c r="AE1190" t="s">
        <v>95</v>
      </c>
      <c r="AF1190" t="s">
        <v>96</v>
      </c>
      <c r="AG1190">
        <v>95</v>
      </c>
      <c r="AH1190" t="s">
        <v>97</v>
      </c>
      <c r="AI1190" t="s">
        <v>98</v>
      </c>
      <c r="AJ1190" t="s">
        <v>99</v>
      </c>
      <c r="AK1190" t="s">
        <v>97</v>
      </c>
      <c r="AL1190" t="s">
        <v>98</v>
      </c>
      <c r="AM1190" t="s">
        <v>100</v>
      </c>
      <c r="AN1190" t="s">
        <v>102</v>
      </c>
      <c r="AO1190">
        <v>0</v>
      </c>
      <c r="AP1190" t="s">
        <v>102</v>
      </c>
      <c r="AQ1190">
        <v>0</v>
      </c>
      <c r="AR1190">
        <v>831</v>
      </c>
      <c r="AS1190">
        <v>831</v>
      </c>
      <c r="AT1190" t="s">
        <v>103</v>
      </c>
      <c r="AU1190" t="s">
        <v>104</v>
      </c>
      <c r="AV1190" t="s">
        <v>105</v>
      </c>
      <c r="AW1190" t="s">
        <v>106</v>
      </c>
      <c r="AX1190">
        <v>831</v>
      </c>
      <c r="AY1190">
        <v>829</v>
      </c>
      <c r="AZ1190">
        <v>0</v>
      </c>
      <c r="BA1190">
        <v>1660</v>
      </c>
      <c r="BB1190">
        <v>0</v>
      </c>
      <c r="BC1190">
        <v>0</v>
      </c>
      <c r="BD1190">
        <v>2</v>
      </c>
      <c r="BE1190">
        <v>1</v>
      </c>
      <c r="BF1190">
        <v>3</v>
      </c>
      <c r="BG1190">
        <v>1</v>
      </c>
      <c r="BH1190" t="s">
        <v>97</v>
      </c>
      <c r="BI1190">
        <v>7</v>
      </c>
      <c r="BJ1190" t="s">
        <v>107</v>
      </c>
      <c r="BK1190">
        <v>0</v>
      </c>
      <c r="BL1190" t="s">
        <v>83</v>
      </c>
      <c r="BM1190" t="s">
        <v>108</v>
      </c>
      <c r="BN1190">
        <v>2002</v>
      </c>
      <c r="BO1190" t="s">
        <v>109</v>
      </c>
      <c r="BP1190">
        <v>2</v>
      </c>
      <c r="BQ1190">
        <v>493</v>
      </c>
      <c r="BR1190" t="s">
        <v>98</v>
      </c>
      <c r="BS1190" t="s">
        <v>98</v>
      </c>
      <c r="BT1190" t="s">
        <v>105</v>
      </c>
      <c r="BU1190">
        <v>144</v>
      </c>
      <c r="BV1190">
        <v>68</v>
      </c>
      <c r="BW1190">
        <v>0</v>
      </c>
      <c r="BX1190">
        <v>0</v>
      </c>
      <c r="BY1190">
        <v>0</v>
      </c>
      <c r="BZ1190">
        <v>0</v>
      </c>
      <c r="CA1190" t="s">
        <v>83</v>
      </c>
      <c r="CB1190" t="s">
        <v>83</v>
      </c>
      <c r="CC1190" t="s">
        <v>83</v>
      </c>
      <c r="CD1190">
        <v>0</v>
      </c>
      <c r="CE1190">
        <v>7</v>
      </c>
      <c r="CF1190">
        <v>2009</v>
      </c>
      <c r="CG1190" t="str">
        <f t="shared" si="132"/>
        <v>7/2009</v>
      </c>
      <c r="CH1190" t="s">
        <v>110</v>
      </c>
      <c r="CI1190" t="s">
        <v>111</v>
      </c>
      <c r="CJ1190" s="1">
        <v>195000</v>
      </c>
    </row>
    <row r="1191" spans="1:88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 t="str">
        <f t="shared" si="128"/>
        <v>90's</v>
      </c>
      <c r="V1191">
        <v>1999</v>
      </c>
      <c r="W1191">
        <f t="shared" si="126"/>
        <v>0</v>
      </c>
      <c r="X1191" t="str">
        <f t="shared" si="127"/>
        <v>N</v>
      </c>
      <c r="Y1191" t="str">
        <f t="shared" si="129"/>
        <v>N</v>
      </c>
      <c r="Z1191" t="str">
        <f t="shared" si="130"/>
        <v>N</v>
      </c>
      <c r="AA1191" t="str">
        <f t="shared" si="131"/>
        <v>Y</v>
      </c>
      <c r="AB1191" t="s">
        <v>93</v>
      </c>
      <c r="AC1191" t="s">
        <v>94</v>
      </c>
      <c r="AD1191" t="s">
        <v>95</v>
      </c>
      <c r="AE1191" t="s">
        <v>95</v>
      </c>
      <c r="AF1191" t="s">
        <v>117</v>
      </c>
      <c r="AG1191">
        <v>0</v>
      </c>
      <c r="AH1191" t="s">
        <v>98</v>
      </c>
      <c r="AI1191" t="s">
        <v>98</v>
      </c>
      <c r="AJ1191" t="s">
        <v>99</v>
      </c>
      <c r="AK1191" t="s">
        <v>98</v>
      </c>
      <c r="AL1191" t="s">
        <v>98</v>
      </c>
      <c r="AM1191" t="s">
        <v>100</v>
      </c>
      <c r="AN1191" t="s">
        <v>102</v>
      </c>
      <c r="AO1191">
        <v>0</v>
      </c>
      <c r="AP1191" t="s">
        <v>102</v>
      </c>
      <c r="AQ1191">
        <v>0</v>
      </c>
      <c r="AR1191">
        <v>994</v>
      </c>
      <c r="AS1191">
        <v>994</v>
      </c>
      <c r="AT1191" t="s">
        <v>103</v>
      </c>
      <c r="AU1191" t="s">
        <v>97</v>
      </c>
      <c r="AV1191" t="s">
        <v>105</v>
      </c>
      <c r="AW1191" t="s">
        <v>106</v>
      </c>
      <c r="AX1191">
        <v>1028</v>
      </c>
      <c r="AY1191">
        <v>776</v>
      </c>
      <c r="AZ1191">
        <v>0</v>
      </c>
      <c r="BA1191">
        <v>1804</v>
      </c>
      <c r="BB1191">
        <v>0</v>
      </c>
      <c r="BC1191">
        <v>0</v>
      </c>
      <c r="BD1191">
        <v>2</v>
      </c>
      <c r="BE1191">
        <v>1</v>
      </c>
      <c r="BF1191">
        <v>3</v>
      </c>
      <c r="BG1191">
        <v>1</v>
      </c>
      <c r="BH1191" t="s">
        <v>97</v>
      </c>
      <c r="BI1191">
        <v>7</v>
      </c>
      <c r="BJ1191" t="s">
        <v>107</v>
      </c>
      <c r="BK1191">
        <v>1</v>
      </c>
      <c r="BL1191" t="s">
        <v>98</v>
      </c>
      <c r="BM1191" t="s">
        <v>108</v>
      </c>
      <c r="BN1191">
        <v>1999</v>
      </c>
      <c r="BO1191" t="s">
        <v>157</v>
      </c>
      <c r="BP1191">
        <v>2</v>
      </c>
      <c r="BQ1191">
        <v>442</v>
      </c>
      <c r="BR1191" t="s">
        <v>98</v>
      </c>
      <c r="BS1191" t="s">
        <v>98</v>
      </c>
      <c r="BT1191" t="s">
        <v>105</v>
      </c>
      <c r="BU1191">
        <v>140</v>
      </c>
      <c r="BV1191">
        <v>60</v>
      </c>
      <c r="BW1191">
        <v>0</v>
      </c>
      <c r="BX1191">
        <v>0</v>
      </c>
      <c r="BY1191">
        <v>0</v>
      </c>
      <c r="BZ1191">
        <v>0</v>
      </c>
      <c r="CA1191" t="s">
        <v>83</v>
      </c>
      <c r="CB1191" t="s">
        <v>83</v>
      </c>
      <c r="CC1191" t="s">
        <v>83</v>
      </c>
      <c r="CD1191">
        <v>0</v>
      </c>
      <c r="CE1191">
        <v>6</v>
      </c>
      <c r="CF1191">
        <v>2010</v>
      </c>
      <c r="CG1191" t="str">
        <f t="shared" si="132"/>
        <v>6/2010</v>
      </c>
      <c r="CH1191" t="s">
        <v>110</v>
      </c>
      <c r="CI1191" t="s">
        <v>111</v>
      </c>
      <c r="CJ1191" s="1">
        <v>189000</v>
      </c>
    </row>
    <row r="1192" spans="1:88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 t="str">
        <f t="shared" si="128"/>
        <v>60's</v>
      </c>
      <c r="V1192">
        <v>1975</v>
      </c>
      <c r="W1192">
        <f t="shared" si="126"/>
        <v>14</v>
      </c>
      <c r="X1192" t="str">
        <f t="shared" si="127"/>
        <v>Y</v>
      </c>
      <c r="Y1192" t="str">
        <f t="shared" si="129"/>
        <v>N</v>
      </c>
      <c r="Z1192" t="str">
        <f t="shared" si="130"/>
        <v>N</v>
      </c>
      <c r="AA1192" t="str">
        <f t="shared" si="131"/>
        <v>N</v>
      </c>
      <c r="AB1192" t="s">
        <v>93</v>
      </c>
      <c r="AC1192" t="s">
        <v>94</v>
      </c>
      <c r="AD1192" t="s">
        <v>116</v>
      </c>
      <c r="AE1192" t="s">
        <v>116</v>
      </c>
      <c r="AF1192" t="s">
        <v>137</v>
      </c>
      <c r="AG1192">
        <v>149</v>
      </c>
      <c r="AH1192" t="s">
        <v>98</v>
      </c>
      <c r="AI1192" t="s">
        <v>97</v>
      </c>
      <c r="AJ1192" t="s">
        <v>118</v>
      </c>
      <c r="AK1192" t="s">
        <v>98</v>
      </c>
      <c r="AL1192" t="s">
        <v>98</v>
      </c>
      <c r="AM1192" t="s">
        <v>130</v>
      </c>
      <c r="AN1192" t="s">
        <v>141</v>
      </c>
      <c r="AO1192">
        <v>1159</v>
      </c>
      <c r="AP1192" t="s">
        <v>102</v>
      </c>
      <c r="AQ1192">
        <v>0</v>
      </c>
      <c r="AR1192">
        <v>90</v>
      </c>
      <c r="AS1192">
        <v>1249</v>
      </c>
      <c r="AT1192" t="s">
        <v>103</v>
      </c>
      <c r="AU1192" t="s">
        <v>104</v>
      </c>
      <c r="AV1192" t="s">
        <v>105</v>
      </c>
      <c r="AW1192" t="s">
        <v>106</v>
      </c>
      <c r="AX1192">
        <v>1622</v>
      </c>
      <c r="AY1192">
        <v>0</v>
      </c>
      <c r="AZ1192">
        <v>0</v>
      </c>
      <c r="BA1192">
        <v>1622</v>
      </c>
      <c r="BB1192">
        <v>1</v>
      </c>
      <c r="BC1192">
        <v>0</v>
      </c>
      <c r="BD1192">
        <v>1</v>
      </c>
      <c r="BE1192">
        <v>0</v>
      </c>
      <c r="BF1192">
        <v>3</v>
      </c>
      <c r="BG1192">
        <v>1</v>
      </c>
      <c r="BH1192" t="s">
        <v>98</v>
      </c>
      <c r="BI1192">
        <v>7</v>
      </c>
      <c r="BJ1192" t="s">
        <v>107</v>
      </c>
      <c r="BK1192">
        <v>1</v>
      </c>
      <c r="BL1192" t="s">
        <v>98</v>
      </c>
      <c r="BM1192" t="s">
        <v>217</v>
      </c>
      <c r="BN1192">
        <v>1975</v>
      </c>
      <c r="BO1192" t="s">
        <v>157</v>
      </c>
      <c r="BP1192">
        <v>4</v>
      </c>
      <c r="BQ1192">
        <v>1356</v>
      </c>
      <c r="BR1192" t="s">
        <v>98</v>
      </c>
      <c r="BS1192" t="s">
        <v>98</v>
      </c>
      <c r="BT1192" t="s">
        <v>105</v>
      </c>
      <c r="BU1192">
        <v>439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 t="s">
        <v>83</v>
      </c>
      <c r="CB1192" t="s">
        <v>83</v>
      </c>
      <c r="CC1192" t="s">
        <v>83</v>
      </c>
      <c r="CD1192">
        <v>0</v>
      </c>
      <c r="CE1192">
        <v>3</v>
      </c>
      <c r="CF1192">
        <v>2007</v>
      </c>
      <c r="CG1192" t="str">
        <f t="shared" si="132"/>
        <v>3/2007</v>
      </c>
      <c r="CH1192" t="s">
        <v>110</v>
      </c>
      <c r="CI1192" t="s">
        <v>111</v>
      </c>
      <c r="CJ1192" s="1">
        <v>168000</v>
      </c>
    </row>
    <row r="1193" spans="1:88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 t="str">
        <f t="shared" si="128"/>
        <v>90's</v>
      </c>
      <c r="V1193">
        <v>2000</v>
      </c>
      <c r="W1193">
        <f t="shared" si="126"/>
        <v>1</v>
      </c>
      <c r="X1193" t="str">
        <f t="shared" si="127"/>
        <v>Y</v>
      </c>
      <c r="Y1193" t="str">
        <f t="shared" si="129"/>
        <v>N</v>
      </c>
      <c r="Z1193" t="str">
        <f t="shared" si="130"/>
        <v>Y</v>
      </c>
      <c r="AA1193" t="str">
        <f t="shared" si="131"/>
        <v>Y</v>
      </c>
      <c r="AB1193" t="s">
        <v>93</v>
      </c>
      <c r="AC1193" t="s">
        <v>94</v>
      </c>
      <c r="AD1193" t="s">
        <v>116</v>
      </c>
      <c r="AE1193" t="s">
        <v>116</v>
      </c>
      <c r="AF1193" t="s">
        <v>96</v>
      </c>
      <c r="AG1193">
        <v>456</v>
      </c>
      <c r="AH1193" t="s">
        <v>97</v>
      </c>
      <c r="AI1193" t="s">
        <v>98</v>
      </c>
      <c r="AJ1193" t="s">
        <v>99</v>
      </c>
      <c r="AK1193" t="s">
        <v>97</v>
      </c>
      <c r="AL1193" t="s">
        <v>98</v>
      </c>
      <c r="AM1193" t="s">
        <v>100</v>
      </c>
      <c r="AN1193" t="s">
        <v>102</v>
      </c>
      <c r="AO1193">
        <v>0</v>
      </c>
      <c r="AP1193" t="s">
        <v>102</v>
      </c>
      <c r="AQ1193">
        <v>0</v>
      </c>
      <c r="AR1193">
        <v>776</v>
      </c>
      <c r="AS1193">
        <v>776</v>
      </c>
      <c r="AT1193" t="s">
        <v>103</v>
      </c>
      <c r="AU1193" t="s">
        <v>104</v>
      </c>
      <c r="AV1193" t="s">
        <v>105</v>
      </c>
      <c r="AW1193" t="s">
        <v>106</v>
      </c>
      <c r="AX1193">
        <v>764</v>
      </c>
      <c r="AY1193">
        <v>677</v>
      </c>
      <c r="AZ1193">
        <v>0</v>
      </c>
      <c r="BA1193">
        <v>1441</v>
      </c>
      <c r="BB1193">
        <v>0</v>
      </c>
      <c r="BC1193">
        <v>0</v>
      </c>
      <c r="BD1193">
        <v>2</v>
      </c>
      <c r="BE1193">
        <v>1</v>
      </c>
      <c r="BF1193">
        <v>2</v>
      </c>
      <c r="BG1193">
        <v>1</v>
      </c>
      <c r="BH1193" t="s">
        <v>97</v>
      </c>
      <c r="BI1193">
        <v>5</v>
      </c>
      <c r="BJ1193" t="s">
        <v>107</v>
      </c>
      <c r="BK1193">
        <v>0</v>
      </c>
      <c r="BL1193" t="s">
        <v>83</v>
      </c>
      <c r="BM1193" t="s">
        <v>127</v>
      </c>
      <c r="BN1193">
        <v>1999</v>
      </c>
      <c r="BO1193" t="s">
        <v>102</v>
      </c>
      <c r="BP1193">
        <v>2</v>
      </c>
      <c r="BQ1193">
        <v>492</v>
      </c>
      <c r="BR1193" t="s">
        <v>98</v>
      </c>
      <c r="BS1193" t="s">
        <v>98</v>
      </c>
      <c r="BT1193" t="s">
        <v>105</v>
      </c>
      <c r="BU1193">
        <v>206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 t="s">
        <v>83</v>
      </c>
      <c r="CB1193" t="s">
        <v>83</v>
      </c>
      <c r="CC1193" t="s">
        <v>83</v>
      </c>
      <c r="CD1193">
        <v>0</v>
      </c>
      <c r="CE1193">
        <v>11</v>
      </c>
      <c r="CF1193">
        <v>2007</v>
      </c>
      <c r="CG1193" t="str">
        <f t="shared" si="132"/>
        <v>11/2007</v>
      </c>
      <c r="CH1193" t="s">
        <v>110</v>
      </c>
      <c r="CI1193" t="s">
        <v>111</v>
      </c>
      <c r="CJ1193" s="1">
        <v>174000</v>
      </c>
    </row>
    <row r="1194" spans="1:88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 t="str">
        <f t="shared" si="128"/>
        <v>20's</v>
      </c>
      <c r="V1194">
        <v>1994</v>
      </c>
      <c r="W1194">
        <f t="shared" si="126"/>
        <v>69</v>
      </c>
      <c r="X1194" t="str">
        <f t="shared" si="127"/>
        <v>Y</v>
      </c>
      <c r="Y1194" t="str">
        <f t="shared" si="129"/>
        <v>N</v>
      </c>
      <c r="Z1194" t="str">
        <f t="shared" si="130"/>
        <v>N</v>
      </c>
      <c r="AA1194" t="str">
        <f t="shared" si="131"/>
        <v>N</v>
      </c>
      <c r="AB1194" t="s">
        <v>184</v>
      </c>
      <c r="AC1194" t="s">
        <v>94</v>
      </c>
      <c r="AD1194" t="s">
        <v>95</v>
      </c>
      <c r="AE1194" t="s">
        <v>95</v>
      </c>
      <c r="AF1194" t="s">
        <v>117</v>
      </c>
      <c r="AG1194">
        <v>0</v>
      </c>
      <c r="AH1194" t="s">
        <v>98</v>
      </c>
      <c r="AI1194" t="s">
        <v>98</v>
      </c>
      <c r="AJ1194" t="s">
        <v>99</v>
      </c>
      <c r="AK1194" t="s">
        <v>98</v>
      </c>
      <c r="AL1194" t="s">
        <v>98</v>
      </c>
      <c r="AM1194" t="s">
        <v>121</v>
      </c>
      <c r="AN1194" t="s">
        <v>102</v>
      </c>
      <c r="AO1194">
        <v>0</v>
      </c>
      <c r="AP1194" t="s">
        <v>102</v>
      </c>
      <c r="AQ1194">
        <v>0</v>
      </c>
      <c r="AR1194">
        <v>702</v>
      </c>
      <c r="AS1194">
        <v>702</v>
      </c>
      <c r="AT1194" t="s">
        <v>103</v>
      </c>
      <c r="AU1194" t="s">
        <v>97</v>
      </c>
      <c r="AV1194" t="s">
        <v>105</v>
      </c>
      <c r="AW1194" t="s">
        <v>106</v>
      </c>
      <c r="AX1194">
        <v>842</v>
      </c>
      <c r="AY1194">
        <v>630</v>
      </c>
      <c r="AZ1194">
        <v>0</v>
      </c>
      <c r="BA1194">
        <v>1472</v>
      </c>
      <c r="BB1194">
        <v>0</v>
      </c>
      <c r="BC1194">
        <v>0</v>
      </c>
      <c r="BD1194">
        <v>1</v>
      </c>
      <c r="BE1194">
        <v>0</v>
      </c>
      <c r="BF1194">
        <v>3</v>
      </c>
      <c r="BG1194">
        <v>1</v>
      </c>
      <c r="BH1194" t="s">
        <v>97</v>
      </c>
      <c r="BI1194">
        <v>6</v>
      </c>
      <c r="BJ1194" t="s">
        <v>107</v>
      </c>
      <c r="BK1194">
        <v>0</v>
      </c>
      <c r="BL1194" t="s">
        <v>83</v>
      </c>
      <c r="BM1194" t="s">
        <v>127</v>
      </c>
      <c r="BN1194">
        <v>1925</v>
      </c>
      <c r="BO1194" t="s">
        <v>102</v>
      </c>
      <c r="BP1194">
        <v>1</v>
      </c>
      <c r="BQ1194">
        <v>250</v>
      </c>
      <c r="BR1194" t="s">
        <v>98</v>
      </c>
      <c r="BS1194" t="s">
        <v>147</v>
      </c>
      <c r="BT1194" t="s">
        <v>190</v>
      </c>
      <c r="BU1194">
        <v>0</v>
      </c>
      <c r="BV1194">
        <v>0</v>
      </c>
      <c r="BW1194">
        <v>84</v>
      </c>
      <c r="BX1194">
        <v>0</v>
      </c>
      <c r="BY1194">
        <v>0</v>
      </c>
      <c r="BZ1194">
        <v>0</v>
      </c>
      <c r="CA1194" t="s">
        <v>83</v>
      </c>
      <c r="CB1194" t="s">
        <v>163</v>
      </c>
      <c r="CC1194" t="s">
        <v>83</v>
      </c>
      <c r="CD1194">
        <v>0</v>
      </c>
      <c r="CE1194">
        <v>7</v>
      </c>
      <c r="CF1194">
        <v>2007</v>
      </c>
      <c r="CG1194" t="str">
        <f t="shared" si="132"/>
        <v>7/2007</v>
      </c>
      <c r="CH1194" t="s">
        <v>110</v>
      </c>
      <c r="CI1194" t="s">
        <v>111</v>
      </c>
      <c r="CJ1194" s="1">
        <v>125000</v>
      </c>
    </row>
    <row r="1195" spans="1:88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 t="str">
        <f t="shared" si="128"/>
        <v>90's</v>
      </c>
      <c r="V1195">
        <v>1999</v>
      </c>
      <c r="W1195">
        <f t="shared" si="126"/>
        <v>0</v>
      </c>
      <c r="X1195" t="str">
        <f t="shared" si="127"/>
        <v>N</v>
      </c>
      <c r="Y1195" t="str">
        <f t="shared" si="129"/>
        <v>N</v>
      </c>
      <c r="Z1195" t="str">
        <f t="shared" si="130"/>
        <v>N</v>
      </c>
      <c r="AA1195" t="str">
        <f t="shared" si="131"/>
        <v>Y</v>
      </c>
      <c r="AB1195" t="s">
        <v>152</v>
      </c>
      <c r="AC1195" t="s">
        <v>94</v>
      </c>
      <c r="AD1195" t="s">
        <v>95</v>
      </c>
      <c r="AE1195" t="s">
        <v>95</v>
      </c>
      <c r="AF1195" t="s">
        <v>96</v>
      </c>
      <c r="AG1195">
        <v>425</v>
      </c>
      <c r="AH1195" t="s">
        <v>98</v>
      </c>
      <c r="AI1195" t="s">
        <v>98</v>
      </c>
      <c r="AJ1195" t="s">
        <v>99</v>
      </c>
      <c r="AK1195" t="s">
        <v>104</v>
      </c>
      <c r="AL1195" t="s">
        <v>98</v>
      </c>
      <c r="AM1195" t="s">
        <v>100</v>
      </c>
      <c r="AN1195" t="s">
        <v>101</v>
      </c>
      <c r="AO1195">
        <v>883</v>
      </c>
      <c r="AP1195" t="s">
        <v>102</v>
      </c>
      <c r="AQ1195">
        <v>0</v>
      </c>
      <c r="AR1195">
        <v>341</v>
      </c>
      <c r="AS1195">
        <v>1224</v>
      </c>
      <c r="AT1195" t="s">
        <v>103</v>
      </c>
      <c r="AU1195" t="s">
        <v>104</v>
      </c>
      <c r="AV1195" t="s">
        <v>105</v>
      </c>
      <c r="AW1195" t="s">
        <v>106</v>
      </c>
      <c r="AX1195">
        <v>1224</v>
      </c>
      <c r="AY1195">
        <v>0</v>
      </c>
      <c r="AZ1195">
        <v>0</v>
      </c>
      <c r="BA1195">
        <v>1224</v>
      </c>
      <c r="BB1195">
        <v>1</v>
      </c>
      <c r="BC1195">
        <v>0</v>
      </c>
      <c r="BD1195">
        <v>2</v>
      </c>
      <c r="BE1195">
        <v>0</v>
      </c>
      <c r="BF1195">
        <v>2</v>
      </c>
      <c r="BG1195">
        <v>1</v>
      </c>
      <c r="BH1195" t="s">
        <v>98</v>
      </c>
      <c r="BI1195">
        <v>5</v>
      </c>
      <c r="BJ1195" t="s">
        <v>107</v>
      </c>
      <c r="BK1195">
        <v>0</v>
      </c>
      <c r="BL1195" t="s">
        <v>83</v>
      </c>
      <c r="BM1195" t="s">
        <v>108</v>
      </c>
      <c r="BN1195">
        <v>1999</v>
      </c>
      <c r="BO1195" t="s">
        <v>157</v>
      </c>
      <c r="BP1195">
        <v>2</v>
      </c>
      <c r="BQ1195">
        <v>402</v>
      </c>
      <c r="BR1195" t="s">
        <v>98</v>
      </c>
      <c r="BS1195" t="s">
        <v>98</v>
      </c>
      <c r="BT1195" t="s">
        <v>105</v>
      </c>
      <c r="BU1195">
        <v>0</v>
      </c>
      <c r="BV1195">
        <v>304</v>
      </c>
      <c r="BW1195">
        <v>0</v>
      </c>
      <c r="BX1195">
        <v>0</v>
      </c>
      <c r="BY1195">
        <v>0</v>
      </c>
      <c r="BZ1195">
        <v>0</v>
      </c>
      <c r="CA1195" t="s">
        <v>83</v>
      </c>
      <c r="CB1195" t="s">
        <v>83</v>
      </c>
      <c r="CC1195" t="s">
        <v>83</v>
      </c>
      <c r="CD1195">
        <v>0</v>
      </c>
      <c r="CE1195">
        <v>6</v>
      </c>
      <c r="CF1195">
        <v>2009</v>
      </c>
      <c r="CG1195" t="str">
        <f t="shared" si="132"/>
        <v>6/2009</v>
      </c>
      <c r="CH1195" t="s">
        <v>110</v>
      </c>
      <c r="CI1195" t="s">
        <v>111</v>
      </c>
      <c r="CJ1195" s="1">
        <v>165000</v>
      </c>
    </row>
    <row r="1196" spans="1:88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 t="str">
        <f t="shared" si="128"/>
        <v>60's</v>
      </c>
      <c r="V1196">
        <v>1969</v>
      </c>
      <c r="W1196">
        <f t="shared" si="126"/>
        <v>0</v>
      </c>
      <c r="X1196" t="str">
        <f t="shared" si="127"/>
        <v>N</v>
      </c>
      <c r="Y1196" t="str">
        <f t="shared" si="129"/>
        <v>N</v>
      </c>
      <c r="Z1196" t="str">
        <f t="shared" si="130"/>
        <v>N</v>
      </c>
      <c r="AA1196" t="str">
        <f t="shared" si="131"/>
        <v>N</v>
      </c>
      <c r="AB1196" t="s">
        <v>93</v>
      </c>
      <c r="AC1196" t="s">
        <v>94</v>
      </c>
      <c r="AD1196" t="s">
        <v>140</v>
      </c>
      <c r="AE1196" t="s">
        <v>140</v>
      </c>
      <c r="AF1196" t="s">
        <v>137</v>
      </c>
      <c r="AG1196">
        <v>143</v>
      </c>
      <c r="AH1196" t="s">
        <v>98</v>
      </c>
      <c r="AI1196" t="s">
        <v>98</v>
      </c>
      <c r="AJ1196" t="s">
        <v>118</v>
      </c>
      <c r="AK1196" t="s">
        <v>98</v>
      </c>
      <c r="AL1196" t="s">
        <v>98</v>
      </c>
      <c r="AM1196" t="s">
        <v>100</v>
      </c>
      <c r="AN1196" t="s">
        <v>119</v>
      </c>
      <c r="AO1196">
        <v>371</v>
      </c>
      <c r="AP1196" t="s">
        <v>102</v>
      </c>
      <c r="AQ1196">
        <v>0</v>
      </c>
      <c r="AR1196">
        <v>292</v>
      </c>
      <c r="AS1196">
        <v>663</v>
      </c>
      <c r="AT1196" t="s">
        <v>103</v>
      </c>
      <c r="AU1196" t="s">
        <v>98</v>
      </c>
      <c r="AV1196" t="s">
        <v>105</v>
      </c>
      <c r="AW1196" t="s">
        <v>106</v>
      </c>
      <c r="AX1196">
        <v>663</v>
      </c>
      <c r="AY1196">
        <v>689</v>
      </c>
      <c r="AZ1196">
        <v>0</v>
      </c>
      <c r="BA1196">
        <v>1352</v>
      </c>
      <c r="BB1196">
        <v>0</v>
      </c>
      <c r="BC1196">
        <v>0</v>
      </c>
      <c r="BD1196">
        <v>1</v>
      </c>
      <c r="BE1196">
        <v>1</v>
      </c>
      <c r="BF1196">
        <v>4</v>
      </c>
      <c r="BG1196">
        <v>1</v>
      </c>
      <c r="BH1196" t="s">
        <v>98</v>
      </c>
      <c r="BI1196">
        <v>7</v>
      </c>
      <c r="BJ1196" t="s">
        <v>107</v>
      </c>
      <c r="BK1196">
        <v>0</v>
      </c>
      <c r="BL1196" t="s">
        <v>83</v>
      </c>
      <c r="BM1196" t="s">
        <v>108</v>
      </c>
      <c r="BN1196">
        <v>1969</v>
      </c>
      <c r="BO1196" t="s">
        <v>157</v>
      </c>
      <c r="BP1196">
        <v>1</v>
      </c>
      <c r="BQ1196">
        <v>299</v>
      </c>
      <c r="BR1196" t="s">
        <v>98</v>
      </c>
      <c r="BS1196" t="s">
        <v>98</v>
      </c>
      <c r="BT1196" t="s">
        <v>105</v>
      </c>
      <c r="BU1196">
        <v>379</v>
      </c>
      <c r="BV1196">
        <v>36</v>
      </c>
      <c r="BW1196">
        <v>0</v>
      </c>
      <c r="BX1196">
        <v>0</v>
      </c>
      <c r="BY1196">
        <v>0</v>
      </c>
      <c r="BZ1196">
        <v>0</v>
      </c>
      <c r="CA1196" t="s">
        <v>83</v>
      </c>
      <c r="CB1196" t="s">
        <v>134</v>
      </c>
      <c r="CC1196" t="s">
        <v>83</v>
      </c>
      <c r="CD1196">
        <v>0</v>
      </c>
      <c r="CE1196">
        <v>3</v>
      </c>
      <c r="CF1196">
        <v>2010</v>
      </c>
      <c r="CG1196" t="str">
        <f t="shared" si="132"/>
        <v>3/2010</v>
      </c>
      <c r="CH1196" t="s">
        <v>110</v>
      </c>
      <c r="CI1196" t="s">
        <v>111</v>
      </c>
      <c r="CJ1196" s="1">
        <v>158000</v>
      </c>
    </row>
    <row r="1197" spans="1:88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 t="str">
        <f t="shared" si="128"/>
        <v>2000's</v>
      </c>
      <c r="V1197">
        <v>2005</v>
      </c>
      <c r="W1197">
        <f t="shared" si="126"/>
        <v>0</v>
      </c>
      <c r="X1197" t="str">
        <f t="shared" si="127"/>
        <v>N</v>
      </c>
      <c r="Y1197" t="str">
        <f t="shared" si="129"/>
        <v>Y</v>
      </c>
      <c r="Z1197" t="str">
        <f t="shared" si="130"/>
        <v>Y</v>
      </c>
      <c r="AA1197" t="str">
        <f t="shared" si="131"/>
        <v>Y</v>
      </c>
      <c r="AB1197" t="s">
        <v>93</v>
      </c>
      <c r="AC1197" t="s">
        <v>94</v>
      </c>
      <c r="AD1197" t="s">
        <v>95</v>
      </c>
      <c r="AE1197" t="s">
        <v>95</v>
      </c>
      <c r="AF1197" t="s">
        <v>117</v>
      </c>
      <c r="AG1197">
        <v>0</v>
      </c>
      <c r="AH1197" t="s">
        <v>98</v>
      </c>
      <c r="AI1197" t="s">
        <v>98</v>
      </c>
      <c r="AJ1197" t="s">
        <v>99</v>
      </c>
      <c r="AK1197" t="s">
        <v>97</v>
      </c>
      <c r="AL1197" t="s">
        <v>98</v>
      </c>
      <c r="AM1197" t="s">
        <v>100</v>
      </c>
      <c r="AN1197" t="s">
        <v>102</v>
      </c>
      <c r="AO1197">
        <v>0</v>
      </c>
      <c r="AP1197" t="s">
        <v>102</v>
      </c>
      <c r="AQ1197">
        <v>0</v>
      </c>
      <c r="AR1197">
        <v>728</v>
      </c>
      <c r="AS1197">
        <v>728</v>
      </c>
      <c r="AT1197" t="s">
        <v>103</v>
      </c>
      <c r="AU1197" t="s">
        <v>104</v>
      </c>
      <c r="AV1197" t="s">
        <v>105</v>
      </c>
      <c r="AW1197" t="s">
        <v>106</v>
      </c>
      <c r="AX1197">
        <v>728</v>
      </c>
      <c r="AY1197">
        <v>728</v>
      </c>
      <c r="AZ1197">
        <v>0</v>
      </c>
      <c r="BA1197">
        <v>1456</v>
      </c>
      <c r="BB1197">
        <v>0</v>
      </c>
      <c r="BC1197">
        <v>0</v>
      </c>
      <c r="BD1197">
        <v>2</v>
      </c>
      <c r="BE1197">
        <v>1</v>
      </c>
      <c r="BF1197">
        <v>3</v>
      </c>
      <c r="BG1197">
        <v>1</v>
      </c>
      <c r="BH1197" t="s">
        <v>97</v>
      </c>
      <c r="BI1197">
        <v>8</v>
      </c>
      <c r="BJ1197" t="s">
        <v>107</v>
      </c>
      <c r="BK1197">
        <v>0</v>
      </c>
      <c r="BL1197" t="s">
        <v>83</v>
      </c>
      <c r="BM1197" t="s">
        <v>108</v>
      </c>
      <c r="BN1197">
        <v>2005</v>
      </c>
      <c r="BO1197" t="s">
        <v>157</v>
      </c>
      <c r="BP1197">
        <v>2</v>
      </c>
      <c r="BQ1197">
        <v>400</v>
      </c>
      <c r="BR1197" t="s">
        <v>98</v>
      </c>
      <c r="BS1197" t="s">
        <v>98</v>
      </c>
      <c r="BT1197" t="s">
        <v>105</v>
      </c>
      <c r="BU1197">
        <v>100</v>
      </c>
      <c r="BV1197">
        <v>24</v>
      </c>
      <c r="BW1197">
        <v>0</v>
      </c>
      <c r="BX1197">
        <v>0</v>
      </c>
      <c r="BY1197">
        <v>0</v>
      </c>
      <c r="BZ1197">
        <v>0</v>
      </c>
      <c r="CA1197" t="s">
        <v>83</v>
      </c>
      <c r="CB1197" t="s">
        <v>83</v>
      </c>
      <c r="CC1197" t="s">
        <v>83</v>
      </c>
      <c r="CD1197">
        <v>0</v>
      </c>
      <c r="CE1197">
        <v>7</v>
      </c>
      <c r="CF1197">
        <v>2008</v>
      </c>
      <c r="CG1197" t="str">
        <f t="shared" si="132"/>
        <v>7/2008</v>
      </c>
      <c r="CH1197" t="s">
        <v>110</v>
      </c>
      <c r="CI1197" t="s">
        <v>111</v>
      </c>
      <c r="CJ1197" s="1">
        <v>176000</v>
      </c>
    </row>
    <row r="1198" spans="1:88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 t="str">
        <f t="shared" si="128"/>
        <v>2000's</v>
      </c>
      <c r="V1198">
        <v>2006</v>
      </c>
      <c r="W1198">
        <f t="shared" si="126"/>
        <v>0</v>
      </c>
      <c r="X1198" t="str">
        <f t="shared" si="127"/>
        <v>N</v>
      </c>
      <c r="Y1198" t="str">
        <f t="shared" si="129"/>
        <v>Y</v>
      </c>
      <c r="Z1198" t="str">
        <f t="shared" si="130"/>
        <v>Y</v>
      </c>
      <c r="AA1198" t="str">
        <f t="shared" si="131"/>
        <v>Y</v>
      </c>
      <c r="AB1198" t="s">
        <v>93</v>
      </c>
      <c r="AC1198" t="s">
        <v>94</v>
      </c>
      <c r="AD1198" t="s">
        <v>95</v>
      </c>
      <c r="AE1198" t="s">
        <v>95</v>
      </c>
      <c r="AF1198" t="s">
        <v>117</v>
      </c>
      <c r="AG1198">
        <v>0</v>
      </c>
      <c r="AH1198" t="s">
        <v>97</v>
      </c>
      <c r="AI1198" t="s">
        <v>98</v>
      </c>
      <c r="AJ1198" t="s">
        <v>99</v>
      </c>
      <c r="AK1198" t="s">
        <v>97</v>
      </c>
      <c r="AL1198" t="s">
        <v>98</v>
      </c>
      <c r="AM1198" t="s">
        <v>130</v>
      </c>
      <c r="AN1198" t="s">
        <v>102</v>
      </c>
      <c r="AO1198">
        <v>0</v>
      </c>
      <c r="AP1198" t="s">
        <v>102</v>
      </c>
      <c r="AQ1198">
        <v>0</v>
      </c>
      <c r="AR1198">
        <v>879</v>
      </c>
      <c r="AS1198">
        <v>879</v>
      </c>
      <c r="AT1198" t="s">
        <v>103</v>
      </c>
      <c r="AU1198" t="s">
        <v>104</v>
      </c>
      <c r="AV1198" t="s">
        <v>105</v>
      </c>
      <c r="AW1198" t="s">
        <v>106</v>
      </c>
      <c r="AX1198">
        <v>879</v>
      </c>
      <c r="AY1198">
        <v>984</v>
      </c>
      <c r="AZ1198">
        <v>0</v>
      </c>
      <c r="BA1198">
        <v>1863</v>
      </c>
      <c r="BB1198">
        <v>0</v>
      </c>
      <c r="BC1198">
        <v>0</v>
      </c>
      <c r="BD1198">
        <v>2</v>
      </c>
      <c r="BE1198">
        <v>1</v>
      </c>
      <c r="BF1198">
        <v>4</v>
      </c>
      <c r="BG1198">
        <v>1</v>
      </c>
      <c r="BH1198" t="s">
        <v>97</v>
      </c>
      <c r="BI1198">
        <v>9</v>
      </c>
      <c r="BJ1198" t="s">
        <v>107</v>
      </c>
      <c r="BK1198">
        <v>1</v>
      </c>
      <c r="BL1198" t="s">
        <v>97</v>
      </c>
      <c r="BM1198" t="s">
        <v>156</v>
      </c>
      <c r="BN1198">
        <v>2006</v>
      </c>
      <c r="BO1198" t="s">
        <v>157</v>
      </c>
      <c r="BP1198">
        <v>3</v>
      </c>
      <c r="BQ1198">
        <v>660</v>
      </c>
      <c r="BR1198" t="s">
        <v>98</v>
      </c>
      <c r="BS1198" t="s">
        <v>98</v>
      </c>
      <c r="BT1198" t="s">
        <v>105</v>
      </c>
      <c r="BU1198">
        <v>100</v>
      </c>
      <c r="BV1198">
        <v>17</v>
      </c>
      <c r="BW1198">
        <v>0</v>
      </c>
      <c r="BX1198">
        <v>0</v>
      </c>
      <c r="BY1198">
        <v>0</v>
      </c>
      <c r="BZ1198">
        <v>0</v>
      </c>
      <c r="CA1198" t="s">
        <v>83</v>
      </c>
      <c r="CB1198" t="s">
        <v>83</v>
      </c>
      <c r="CC1198" t="s">
        <v>83</v>
      </c>
      <c r="CD1198">
        <v>0</v>
      </c>
      <c r="CE1198">
        <v>11</v>
      </c>
      <c r="CF1198">
        <v>2006</v>
      </c>
      <c r="CG1198" t="str">
        <f t="shared" si="132"/>
        <v>11/2006</v>
      </c>
      <c r="CH1198" t="s">
        <v>158</v>
      </c>
      <c r="CI1198" t="s">
        <v>159</v>
      </c>
      <c r="CJ1198" s="1">
        <v>219210</v>
      </c>
    </row>
    <row r="1199" spans="1:88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 t="str">
        <f t="shared" si="128"/>
        <v>10's</v>
      </c>
      <c r="V1199">
        <v>1950</v>
      </c>
      <c r="W1199">
        <f t="shared" si="126"/>
        <v>34</v>
      </c>
      <c r="X1199" t="str">
        <f t="shared" si="127"/>
        <v>Y</v>
      </c>
      <c r="Y1199" t="str">
        <f t="shared" si="129"/>
        <v>N</v>
      </c>
      <c r="Z1199" t="str">
        <f t="shared" si="130"/>
        <v>N</v>
      </c>
      <c r="AA1199" t="str">
        <f t="shared" si="131"/>
        <v>N</v>
      </c>
      <c r="AB1199" t="s">
        <v>93</v>
      </c>
      <c r="AC1199" t="s">
        <v>94</v>
      </c>
      <c r="AD1199" t="s">
        <v>116</v>
      </c>
      <c r="AE1199" t="s">
        <v>116</v>
      </c>
      <c r="AF1199" t="s">
        <v>117</v>
      </c>
      <c r="AG1199">
        <v>0</v>
      </c>
      <c r="AH1199" t="s">
        <v>98</v>
      </c>
      <c r="AI1199" t="s">
        <v>98</v>
      </c>
      <c r="AJ1199" t="s">
        <v>126</v>
      </c>
      <c r="AK1199" t="s">
        <v>98</v>
      </c>
      <c r="AL1199" t="s">
        <v>98</v>
      </c>
      <c r="AM1199" t="s">
        <v>100</v>
      </c>
      <c r="AN1199" t="s">
        <v>102</v>
      </c>
      <c r="AO1199">
        <v>0</v>
      </c>
      <c r="AP1199" t="s">
        <v>102</v>
      </c>
      <c r="AQ1199">
        <v>0</v>
      </c>
      <c r="AR1199">
        <v>815</v>
      </c>
      <c r="AS1199">
        <v>815</v>
      </c>
      <c r="AT1199" t="s">
        <v>103</v>
      </c>
      <c r="AU1199" t="s">
        <v>104</v>
      </c>
      <c r="AV1199" t="s">
        <v>105</v>
      </c>
      <c r="AW1199" t="s">
        <v>106</v>
      </c>
      <c r="AX1199">
        <v>815</v>
      </c>
      <c r="AY1199">
        <v>875</v>
      </c>
      <c r="AZ1199">
        <v>0</v>
      </c>
      <c r="BA1199">
        <v>1690</v>
      </c>
      <c r="BB1199">
        <v>0</v>
      </c>
      <c r="BC1199">
        <v>0</v>
      </c>
      <c r="BD1199">
        <v>1</v>
      </c>
      <c r="BE1199">
        <v>0</v>
      </c>
      <c r="BF1199">
        <v>3</v>
      </c>
      <c r="BG1199">
        <v>1</v>
      </c>
      <c r="BH1199" t="s">
        <v>98</v>
      </c>
      <c r="BI1199">
        <v>7</v>
      </c>
      <c r="BJ1199" t="s">
        <v>107</v>
      </c>
      <c r="BK1199">
        <v>1</v>
      </c>
      <c r="BL1199" t="s">
        <v>97</v>
      </c>
      <c r="BM1199" t="s">
        <v>127</v>
      </c>
      <c r="BN1199">
        <v>1916</v>
      </c>
      <c r="BO1199" t="s">
        <v>102</v>
      </c>
      <c r="BP1199">
        <v>1</v>
      </c>
      <c r="BQ1199">
        <v>225</v>
      </c>
      <c r="BR1199" t="s">
        <v>98</v>
      </c>
      <c r="BS1199" t="s">
        <v>98</v>
      </c>
      <c r="BT1199" t="s">
        <v>105</v>
      </c>
      <c r="BU1199">
        <v>0</v>
      </c>
      <c r="BV1199">
        <v>0</v>
      </c>
      <c r="BW1199">
        <v>330</v>
      </c>
      <c r="BX1199">
        <v>0</v>
      </c>
      <c r="BY1199">
        <v>0</v>
      </c>
      <c r="BZ1199">
        <v>0</v>
      </c>
      <c r="CA1199" t="s">
        <v>83</v>
      </c>
      <c r="CB1199" t="s">
        <v>83</v>
      </c>
      <c r="CC1199" t="s">
        <v>83</v>
      </c>
      <c r="CD1199">
        <v>0</v>
      </c>
      <c r="CE1199">
        <v>7</v>
      </c>
      <c r="CF1199">
        <v>2006</v>
      </c>
      <c r="CG1199" t="str">
        <f t="shared" si="132"/>
        <v>7/2006</v>
      </c>
      <c r="CH1199" t="s">
        <v>235</v>
      </c>
      <c r="CI1199" t="s">
        <v>111</v>
      </c>
      <c r="CJ1199" s="1">
        <v>144000</v>
      </c>
    </row>
    <row r="1200" spans="1:88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 t="str">
        <f t="shared" si="128"/>
        <v>2000's</v>
      </c>
      <c r="V1200">
        <v>2001</v>
      </c>
      <c r="W1200">
        <f t="shared" si="126"/>
        <v>0</v>
      </c>
      <c r="X1200" t="str">
        <f t="shared" si="127"/>
        <v>N</v>
      </c>
      <c r="Y1200" t="str">
        <f t="shared" si="129"/>
        <v>N</v>
      </c>
      <c r="Z1200" t="str">
        <f t="shared" si="130"/>
        <v>Y</v>
      </c>
      <c r="AA1200" t="str">
        <f t="shared" si="131"/>
        <v>Y</v>
      </c>
      <c r="AB1200" t="s">
        <v>93</v>
      </c>
      <c r="AC1200" t="s">
        <v>94</v>
      </c>
      <c r="AD1200" t="s">
        <v>95</v>
      </c>
      <c r="AE1200" t="s">
        <v>95</v>
      </c>
      <c r="AF1200" t="s">
        <v>117</v>
      </c>
      <c r="AG1200">
        <v>0</v>
      </c>
      <c r="AH1200" t="s">
        <v>97</v>
      </c>
      <c r="AI1200" t="s">
        <v>98</v>
      </c>
      <c r="AJ1200" t="s">
        <v>99</v>
      </c>
      <c r="AK1200" t="s">
        <v>97</v>
      </c>
      <c r="AL1200" t="s">
        <v>98</v>
      </c>
      <c r="AM1200" t="s">
        <v>100</v>
      </c>
      <c r="AN1200" t="s">
        <v>102</v>
      </c>
      <c r="AO1200">
        <v>0</v>
      </c>
      <c r="AP1200" t="s">
        <v>102</v>
      </c>
      <c r="AQ1200">
        <v>0</v>
      </c>
      <c r="AR1200">
        <v>1212</v>
      </c>
      <c r="AS1200">
        <v>1212</v>
      </c>
      <c r="AT1200" t="s">
        <v>103</v>
      </c>
      <c r="AU1200" t="s">
        <v>104</v>
      </c>
      <c r="AV1200" t="s">
        <v>105</v>
      </c>
      <c r="AW1200" t="s">
        <v>106</v>
      </c>
      <c r="AX1200">
        <v>1212</v>
      </c>
      <c r="AY1200">
        <v>0</v>
      </c>
      <c r="AZ1200">
        <v>0</v>
      </c>
      <c r="BA1200">
        <v>1212</v>
      </c>
      <c r="BB1200">
        <v>0</v>
      </c>
      <c r="BC1200">
        <v>0</v>
      </c>
      <c r="BD1200">
        <v>2</v>
      </c>
      <c r="BE1200">
        <v>0</v>
      </c>
      <c r="BF1200">
        <v>3</v>
      </c>
      <c r="BG1200">
        <v>1</v>
      </c>
      <c r="BH1200" t="s">
        <v>97</v>
      </c>
      <c r="BI1200">
        <v>6</v>
      </c>
      <c r="BJ1200" t="s">
        <v>107</v>
      </c>
      <c r="BK1200">
        <v>0</v>
      </c>
      <c r="BL1200" t="s">
        <v>83</v>
      </c>
      <c r="BM1200" t="s">
        <v>108</v>
      </c>
      <c r="BN1200">
        <v>2001</v>
      </c>
      <c r="BO1200" t="s">
        <v>109</v>
      </c>
      <c r="BP1200">
        <v>2</v>
      </c>
      <c r="BQ1200">
        <v>573</v>
      </c>
      <c r="BR1200" t="s">
        <v>98</v>
      </c>
      <c r="BS1200" t="s">
        <v>98</v>
      </c>
      <c r="BT1200" t="s">
        <v>105</v>
      </c>
      <c r="BU1200">
        <v>356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 t="s">
        <v>83</v>
      </c>
      <c r="CB1200" t="s">
        <v>83</v>
      </c>
      <c r="CC1200" t="s">
        <v>83</v>
      </c>
      <c r="CD1200">
        <v>0</v>
      </c>
      <c r="CE1200">
        <v>6</v>
      </c>
      <c r="CF1200">
        <v>2009</v>
      </c>
      <c r="CG1200" t="str">
        <f t="shared" si="132"/>
        <v>6/2009</v>
      </c>
      <c r="CH1200" t="s">
        <v>110</v>
      </c>
      <c r="CI1200" t="s">
        <v>111</v>
      </c>
      <c r="CJ1200" s="1">
        <v>178000</v>
      </c>
    </row>
    <row r="1201" spans="1:88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 t="str">
        <f t="shared" si="128"/>
        <v>60's</v>
      </c>
      <c r="V1201">
        <v>1979</v>
      </c>
      <c r="W1201">
        <f t="shared" si="126"/>
        <v>16</v>
      </c>
      <c r="X1201" t="str">
        <f t="shared" si="127"/>
        <v>Y</v>
      </c>
      <c r="Y1201" t="str">
        <f t="shared" si="129"/>
        <v>N</v>
      </c>
      <c r="Z1201" t="str">
        <f t="shared" si="130"/>
        <v>N</v>
      </c>
      <c r="AA1201" t="str">
        <f t="shared" si="131"/>
        <v>N</v>
      </c>
      <c r="AB1201" t="s">
        <v>93</v>
      </c>
      <c r="AC1201" t="s">
        <v>94</v>
      </c>
      <c r="AD1201" t="s">
        <v>140</v>
      </c>
      <c r="AE1201" t="s">
        <v>140</v>
      </c>
      <c r="AF1201" t="s">
        <v>96</v>
      </c>
      <c r="AG1201">
        <v>51</v>
      </c>
      <c r="AH1201" t="s">
        <v>98</v>
      </c>
      <c r="AI1201" t="s">
        <v>98</v>
      </c>
      <c r="AJ1201" t="s">
        <v>118</v>
      </c>
      <c r="AK1201" t="s">
        <v>98</v>
      </c>
      <c r="AL1201" t="s">
        <v>98</v>
      </c>
      <c r="AM1201" t="s">
        <v>100</v>
      </c>
      <c r="AN1201" t="s">
        <v>153</v>
      </c>
      <c r="AO1201">
        <v>547</v>
      </c>
      <c r="AP1201" t="s">
        <v>102</v>
      </c>
      <c r="AQ1201">
        <v>0</v>
      </c>
      <c r="AR1201">
        <v>504</v>
      </c>
      <c r="AS1201">
        <v>1051</v>
      </c>
      <c r="AT1201" t="s">
        <v>103</v>
      </c>
      <c r="AU1201" t="s">
        <v>97</v>
      </c>
      <c r="AV1201" t="s">
        <v>105</v>
      </c>
      <c r="AW1201" t="s">
        <v>106</v>
      </c>
      <c r="AX1201">
        <v>1382</v>
      </c>
      <c r="AY1201">
        <v>0</v>
      </c>
      <c r="AZ1201">
        <v>0</v>
      </c>
      <c r="BA1201">
        <v>1382</v>
      </c>
      <c r="BB1201">
        <v>0</v>
      </c>
      <c r="BC1201">
        <v>0</v>
      </c>
      <c r="BD1201">
        <v>1</v>
      </c>
      <c r="BE1201">
        <v>1</v>
      </c>
      <c r="BF1201">
        <v>3</v>
      </c>
      <c r="BG1201">
        <v>1</v>
      </c>
      <c r="BH1201" t="s">
        <v>98</v>
      </c>
      <c r="BI1201">
        <v>6</v>
      </c>
      <c r="BJ1201" t="s">
        <v>107</v>
      </c>
      <c r="BK1201">
        <v>1</v>
      </c>
      <c r="BL1201" t="s">
        <v>212</v>
      </c>
      <c r="BM1201" t="s">
        <v>108</v>
      </c>
      <c r="BN1201">
        <v>1974</v>
      </c>
      <c r="BO1201" t="s">
        <v>102</v>
      </c>
      <c r="BP1201">
        <v>2</v>
      </c>
      <c r="BQ1201">
        <v>459</v>
      </c>
      <c r="BR1201" t="s">
        <v>98</v>
      </c>
      <c r="BS1201" t="s">
        <v>98</v>
      </c>
      <c r="BT1201" t="s">
        <v>105</v>
      </c>
      <c r="BU1201">
        <v>0</v>
      </c>
      <c r="BV1201">
        <v>82</v>
      </c>
      <c r="BW1201">
        <v>0</v>
      </c>
      <c r="BX1201">
        <v>0</v>
      </c>
      <c r="BY1201">
        <v>0</v>
      </c>
      <c r="BZ1201">
        <v>0</v>
      </c>
      <c r="CA1201" t="s">
        <v>83</v>
      </c>
      <c r="CB1201" t="s">
        <v>83</v>
      </c>
      <c r="CC1201" t="s">
        <v>83</v>
      </c>
      <c r="CD1201">
        <v>0</v>
      </c>
      <c r="CE1201">
        <v>10</v>
      </c>
      <c r="CF1201">
        <v>2006</v>
      </c>
      <c r="CG1201" t="str">
        <f t="shared" si="132"/>
        <v>10/2006</v>
      </c>
      <c r="CH1201" t="s">
        <v>110</v>
      </c>
      <c r="CI1201" t="s">
        <v>111</v>
      </c>
      <c r="CJ1201" s="1">
        <v>148000</v>
      </c>
    </row>
    <row r="1202" spans="1:88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 t="str">
        <f t="shared" si="128"/>
        <v>70's</v>
      </c>
      <c r="V1202">
        <v>1970</v>
      </c>
      <c r="W1202">
        <f t="shared" si="126"/>
        <v>0</v>
      </c>
      <c r="X1202" t="str">
        <f t="shared" si="127"/>
        <v>N</v>
      </c>
      <c r="Y1202" t="str">
        <f t="shared" si="129"/>
        <v>N</v>
      </c>
      <c r="Z1202" t="str">
        <f t="shared" si="130"/>
        <v>N</v>
      </c>
      <c r="AA1202" t="str">
        <f t="shared" si="131"/>
        <v>N</v>
      </c>
      <c r="AB1202" t="s">
        <v>93</v>
      </c>
      <c r="AC1202" t="s">
        <v>94</v>
      </c>
      <c r="AD1202" t="s">
        <v>116</v>
      </c>
      <c r="AE1202" t="s">
        <v>116</v>
      </c>
      <c r="AF1202" t="s">
        <v>117</v>
      </c>
      <c r="AG1202">
        <v>0</v>
      </c>
      <c r="AH1202" t="s">
        <v>98</v>
      </c>
      <c r="AI1202" t="s">
        <v>98</v>
      </c>
      <c r="AJ1202" t="s">
        <v>118</v>
      </c>
      <c r="AK1202" t="s">
        <v>98</v>
      </c>
      <c r="AL1202" t="s">
        <v>98</v>
      </c>
      <c r="AM1202" t="s">
        <v>100</v>
      </c>
      <c r="AN1202" t="s">
        <v>102</v>
      </c>
      <c r="AO1202">
        <v>0</v>
      </c>
      <c r="AP1202" t="s">
        <v>102</v>
      </c>
      <c r="AQ1202">
        <v>0</v>
      </c>
      <c r="AR1202">
        <v>864</v>
      </c>
      <c r="AS1202">
        <v>864</v>
      </c>
      <c r="AT1202" t="s">
        <v>103</v>
      </c>
      <c r="AU1202" t="s">
        <v>97</v>
      </c>
      <c r="AV1202" t="s">
        <v>105</v>
      </c>
      <c r="AW1202" t="s">
        <v>106</v>
      </c>
      <c r="AX1202">
        <v>864</v>
      </c>
      <c r="AY1202">
        <v>0</v>
      </c>
      <c r="AZ1202">
        <v>0</v>
      </c>
      <c r="BA1202">
        <v>864</v>
      </c>
      <c r="BB1202">
        <v>0</v>
      </c>
      <c r="BC1202">
        <v>0</v>
      </c>
      <c r="BD1202">
        <v>1</v>
      </c>
      <c r="BE1202">
        <v>0</v>
      </c>
      <c r="BF1202">
        <v>3</v>
      </c>
      <c r="BG1202">
        <v>1</v>
      </c>
      <c r="BH1202" t="s">
        <v>98</v>
      </c>
      <c r="BI1202">
        <v>5</v>
      </c>
      <c r="BJ1202" t="s">
        <v>107</v>
      </c>
      <c r="BK1202">
        <v>0</v>
      </c>
      <c r="BL1202" t="s">
        <v>83</v>
      </c>
      <c r="BM1202" t="s">
        <v>108</v>
      </c>
      <c r="BN1202">
        <v>1972</v>
      </c>
      <c r="BO1202" t="s">
        <v>102</v>
      </c>
      <c r="BP1202">
        <v>1</v>
      </c>
      <c r="BQ1202">
        <v>280</v>
      </c>
      <c r="BR1202" t="s">
        <v>98</v>
      </c>
      <c r="BS1202" t="s">
        <v>98</v>
      </c>
      <c r="BT1202" t="s">
        <v>105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 t="s">
        <v>83</v>
      </c>
      <c r="CB1202" t="s">
        <v>83</v>
      </c>
      <c r="CC1202" t="s">
        <v>135</v>
      </c>
      <c r="CD1202">
        <v>0</v>
      </c>
      <c r="CE1202">
        <v>7</v>
      </c>
      <c r="CF1202">
        <v>2006</v>
      </c>
      <c r="CG1202" t="str">
        <f t="shared" si="132"/>
        <v>7/2006</v>
      </c>
      <c r="CH1202" t="s">
        <v>249</v>
      </c>
      <c r="CI1202" t="s">
        <v>128</v>
      </c>
      <c r="CJ1202" s="1">
        <v>116050</v>
      </c>
    </row>
    <row r="1203" spans="1:88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 t="str">
        <f t="shared" si="128"/>
        <v>90's</v>
      </c>
      <c r="V1203">
        <v>1998</v>
      </c>
      <c r="W1203">
        <f t="shared" si="126"/>
        <v>0</v>
      </c>
      <c r="X1203" t="str">
        <f t="shared" si="127"/>
        <v>N</v>
      </c>
      <c r="Y1203" t="str">
        <f t="shared" si="129"/>
        <v>N</v>
      </c>
      <c r="Z1203" t="str">
        <f t="shared" si="130"/>
        <v>N</v>
      </c>
      <c r="AA1203" t="str">
        <f t="shared" si="131"/>
        <v>Y</v>
      </c>
      <c r="AB1203" t="s">
        <v>93</v>
      </c>
      <c r="AC1203" t="s">
        <v>94</v>
      </c>
      <c r="AD1203" t="s">
        <v>95</v>
      </c>
      <c r="AE1203" t="s">
        <v>95</v>
      </c>
      <c r="AF1203" t="s">
        <v>117</v>
      </c>
      <c r="AG1203">
        <v>0</v>
      </c>
      <c r="AH1203" t="s">
        <v>98</v>
      </c>
      <c r="AI1203" t="s">
        <v>98</v>
      </c>
      <c r="AJ1203" t="s">
        <v>99</v>
      </c>
      <c r="AK1203" t="s">
        <v>97</v>
      </c>
      <c r="AL1203" t="s">
        <v>98</v>
      </c>
      <c r="AM1203" t="s">
        <v>130</v>
      </c>
      <c r="AN1203" t="s">
        <v>102</v>
      </c>
      <c r="AO1203">
        <v>0</v>
      </c>
      <c r="AP1203" t="s">
        <v>102</v>
      </c>
      <c r="AQ1203">
        <v>0</v>
      </c>
      <c r="AR1203">
        <v>866</v>
      </c>
      <c r="AS1203">
        <v>866</v>
      </c>
      <c r="AT1203" t="s">
        <v>103</v>
      </c>
      <c r="AU1203" t="s">
        <v>104</v>
      </c>
      <c r="AV1203" t="s">
        <v>105</v>
      </c>
      <c r="AW1203" t="s">
        <v>106</v>
      </c>
      <c r="AX1203">
        <v>866</v>
      </c>
      <c r="AY1203">
        <v>913</v>
      </c>
      <c r="AZ1203">
        <v>0</v>
      </c>
      <c r="BA1203">
        <v>1779</v>
      </c>
      <c r="BB1203">
        <v>0</v>
      </c>
      <c r="BC1203">
        <v>0</v>
      </c>
      <c r="BD1203">
        <v>2</v>
      </c>
      <c r="BE1203">
        <v>1</v>
      </c>
      <c r="BF1203">
        <v>3</v>
      </c>
      <c r="BG1203">
        <v>1</v>
      </c>
      <c r="BH1203" t="s">
        <v>97</v>
      </c>
      <c r="BI1203">
        <v>6</v>
      </c>
      <c r="BJ1203" t="s">
        <v>107</v>
      </c>
      <c r="BK1203">
        <v>0</v>
      </c>
      <c r="BL1203" t="s">
        <v>83</v>
      </c>
      <c r="BM1203" t="s">
        <v>108</v>
      </c>
      <c r="BN1203">
        <v>1998</v>
      </c>
      <c r="BO1203" t="s">
        <v>109</v>
      </c>
      <c r="BP1203">
        <v>2</v>
      </c>
      <c r="BQ1203">
        <v>546</v>
      </c>
      <c r="BR1203" t="s">
        <v>98</v>
      </c>
      <c r="BS1203" t="s">
        <v>98</v>
      </c>
      <c r="BT1203" t="s">
        <v>105</v>
      </c>
      <c r="BU1203">
        <v>198</v>
      </c>
      <c r="BV1203">
        <v>36</v>
      </c>
      <c r="BW1203">
        <v>0</v>
      </c>
      <c r="BX1203">
        <v>0</v>
      </c>
      <c r="BY1203">
        <v>0</v>
      </c>
      <c r="BZ1203">
        <v>0</v>
      </c>
      <c r="CA1203" t="s">
        <v>83</v>
      </c>
      <c r="CB1203" t="s">
        <v>83</v>
      </c>
      <c r="CC1203" t="s">
        <v>83</v>
      </c>
      <c r="CD1203">
        <v>0</v>
      </c>
      <c r="CE1203">
        <v>3</v>
      </c>
      <c r="CF1203">
        <v>2009</v>
      </c>
      <c r="CG1203" t="str">
        <f t="shared" si="132"/>
        <v>3/2009</v>
      </c>
      <c r="CH1203" t="s">
        <v>110</v>
      </c>
      <c r="CI1203" t="s">
        <v>111</v>
      </c>
      <c r="CJ1203" s="1">
        <v>197900</v>
      </c>
    </row>
    <row r="1204" spans="1:88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 t="str">
        <f t="shared" si="128"/>
        <v>20's</v>
      </c>
      <c r="V1204">
        <v>1997</v>
      </c>
      <c r="W1204">
        <f t="shared" si="126"/>
        <v>72</v>
      </c>
      <c r="X1204" t="str">
        <f t="shared" si="127"/>
        <v>Y</v>
      </c>
      <c r="Y1204" t="str">
        <f t="shared" si="129"/>
        <v>N</v>
      </c>
      <c r="Z1204" t="str">
        <f t="shared" si="130"/>
        <v>N</v>
      </c>
      <c r="AA1204" t="str">
        <f t="shared" si="131"/>
        <v>Y</v>
      </c>
      <c r="AB1204" t="s">
        <v>93</v>
      </c>
      <c r="AC1204" t="s">
        <v>94</v>
      </c>
      <c r="AD1204" t="s">
        <v>124</v>
      </c>
      <c r="AE1204" t="s">
        <v>124</v>
      </c>
      <c r="AF1204" t="s">
        <v>117</v>
      </c>
      <c r="AG1204">
        <v>0</v>
      </c>
      <c r="AH1204" t="s">
        <v>98</v>
      </c>
      <c r="AI1204" t="s">
        <v>98</v>
      </c>
      <c r="AJ1204" t="s">
        <v>126</v>
      </c>
      <c r="AK1204" t="s">
        <v>98</v>
      </c>
      <c r="AL1204" t="s">
        <v>98</v>
      </c>
      <c r="AM1204" t="s">
        <v>100</v>
      </c>
      <c r="AN1204" t="s">
        <v>102</v>
      </c>
      <c r="AO1204">
        <v>0</v>
      </c>
      <c r="AP1204" t="s">
        <v>102</v>
      </c>
      <c r="AQ1204">
        <v>0</v>
      </c>
      <c r="AR1204">
        <v>884</v>
      </c>
      <c r="AS1204">
        <v>884</v>
      </c>
      <c r="AT1204" t="s">
        <v>103</v>
      </c>
      <c r="AU1204" t="s">
        <v>104</v>
      </c>
      <c r="AV1204" t="s">
        <v>105</v>
      </c>
      <c r="AW1204" t="s">
        <v>106</v>
      </c>
      <c r="AX1204">
        <v>884</v>
      </c>
      <c r="AY1204">
        <v>464</v>
      </c>
      <c r="AZ1204">
        <v>0</v>
      </c>
      <c r="BA1204">
        <v>1348</v>
      </c>
      <c r="BB1204">
        <v>1</v>
      </c>
      <c r="BC1204">
        <v>0</v>
      </c>
      <c r="BD1204">
        <v>1</v>
      </c>
      <c r="BE1204">
        <v>0</v>
      </c>
      <c r="BF1204">
        <v>3</v>
      </c>
      <c r="BG1204">
        <v>1</v>
      </c>
      <c r="BH1204" t="s">
        <v>98</v>
      </c>
      <c r="BI1204">
        <v>5</v>
      </c>
      <c r="BJ1204" t="s">
        <v>107</v>
      </c>
      <c r="BK1204">
        <v>1</v>
      </c>
      <c r="BL1204" t="s">
        <v>147</v>
      </c>
      <c r="BM1204" t="s">
        <v>127</v>
      </c>
      <c r="BN1204">
        <v>1960</v>
      </c>
      <c r="BO1204" t="s">
        <v>102</v>
      </c>
      <c r="BP1204">
        <v>1</v>
      </c>
      <c r="BQ1204">
        <v>216</v>
      </c>
      <c r="BR1204" t="s">
        <v>98</v>
      </c>
      <c r="BS1204" t="s">
        <v>98</v>
      </c>
      <c r="BT1204" t="s">
        <v>177</v>
      </c>
      <c r="BU1204">
        <v>0</v>
      </c>
      <c r="BV1204">
        <v>0</v>
      </c>
      <c r="BW1204">
        <v>208</v>
      </c>
      <c r="BX1204">
        <v>0</v>
      </c>
      <c r="BY1204">
        <v>0</v>
      </c>
      <c r="BZ1204">
        <v>0</v>
      </c>
      <c r="CA1204" t="s">
        <v>83</v>
      </c>
      <c r="CB1204" t="s">
        <v>83</v>
      </c>
      <c r="CC1204" t="s">
        <v>83</v>
      </c>
      <c r="CD1204">
        <v>0</v>
      </c>
      <c r="CE1204">
        <v>5</v>
      </c>
      <c r="CF1204">
        <v>2009</v>
      </c>
      <c r="CG1204" t="str">
        <f t="shared" si="132"/>
        <v>5/2009</v>
      </c>
      <c r="CH1204" t="s">
        <v>110</v>
      </c>
      <c r="CI1204" t="s">
        <v>111</v>
      </c>
      <c r="CJ1204" s="1">
        <v>117000</v>
      </c>
    </row>
    <row r="1205" spans="1:88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 t="str">
        <f t="shared" si="128"/>
        <v>2000's</v>
      </c>
      <c r="V1205">
        <v>2001</v>
      </c>
      <c r="W1205">
        <f t="shared" si="126"/>
        <v>1</v>
      </c>
      <c r="X1205" t="str">
        <f t="shared" si="127"/>
        <v>Y</v>
      </c>
      <c r="Y1205" t="str">
        <f t="shared" si="129"/>
        <v>N</v>
      </c>
      <c r="Z1205" t="str">
        <f t="shared" si="130"/>
        <v>Y</v>
      </c>
      <c r="AA1205" t="str">
        <f t="shared" si="131"/>
        <v>Y</v>
      </c>
      <c r="AB1205" t="s">
        <v>93</v>
      </c>
      <c r="AC1205" t="s">
        <v>94</v>
      </c>
      <c r="AD1205" t="s">
        <v>95</v>
      </c>
      <c r="AE1205" t="s">
        <v>95</v>
      </c>
      <c r="AF1205" t="s">
        <v>96</v>
      </c>
      <c r="AG1205">
        <v>171</v>
      </c>
      <c r="AH1205" t="s">
        <v>97</v>
      </c>
      <c r="AI1205" t="s">
        <v>98</v>
      </c>
      <c r="AJ1205" t="s">
        <v>99</v>
      </c>
      <c r="AK1205" t="s">
        <v>97</v>
      </c>
      <c r="AL1205" t="s">
        <v>98</v>
      </c>
      <c r="AM1205" t="s">
        <v>100</v>
      </c>
      <c r="AN1205" t="s">
        <v>102</v>
      </c>
      <c r="AO1205">
        <v>0</v>
      </c>
      <c r="AP1205" t="s">
        <v>102</v>
      </c>
      <c r="AQ1205">
        <v>0</v>
      </c>
      <c r="AR1205">
        <v>1630</v>
      </c>
      <c r="AS1205">
        <v>1630</v>
      </c>
      <c r="AT1205" t="s">
        <v>103</v>
      </c>
      <c r="AU1205" t="s">
        <v>104</v>
      </c>
      <c r="AV1205" t="s">
        <v>105</v>
      </c>
      <c r="AW1205" t="s">
        <v>106</v>
      </c>
      <c r="AX1205">
        <v>1630</v>
      </c>
      <c r="AY1205">
        <v>0</v>
      </c>
      <c r="AZ1205">
        <v>0</v>
      </c>
      <c r="BA1205">
        <v>1630</v>
      </c>
      <c r="BB1205">
        <v>0</v>
      </c>
      <c r="BC1205">
        <v>0</v>
      </c>
      <c r="BD1205">
        <v>2</v>
      </c>
      <c r="BE1205">
        <v>0</v>
      </c>
      <c r="BF1205">
        <v>3</v>
      </c>
      <c r="BG1205">
        <v>1</v>
      </c>
      <c r="BH1205" t="s">
        <v>97</v>
      </c>
      <c r="BI1205">
        <v>6</v>
      </c>
      <c r="BJ1205" t="s">
        <v>107</v>
      </c>
      <c r="BK1205">
        <v>1</v>
      </c>
      <c r="BL1205" t="s">
        <v>98</v>
      </c>
      <c r="BM1205" t="s">
        <v>108</v>
      </c>
      <c r="BN1205">
        <v>2000</v>
      </c>
      <c r="BO1205" t="s">
        <v>102</v>
      </c>
      <c r="BP1205">
        <v>2</v>
      </c>
      <c r="BQ1205">
        <v>451</v>
      </c>
      <c r="BR1205" t="s">
        <v>98</v>
      </c>
      <c r="BS1205" t="s">
        <v>98</v>
      </c>
      <c r="BT1205" t="s">
        <v>105</v>
      </c>
      <c r="BU1205">
        <v>74</v>
      </c>
      <c r="BV1205">
        <v>234</v>
      </c>
      <c r="BW1205">
        <v>0</v>
      </c>
      <c r="BX1205">
        <v>0</v>
      </c>
      <c r="BY1205">
        <v>0</v>
      </c>
      <c r="BZ1205">
        <v>0</v>
      </c>
      <c r="CA1205" t="s">
        <v>83</v>
      </c>
      <c r="CB1205" t="s">
        <v>83</v>
      </c>
      <c r="CC1205" t="s">
        <v>83</v>
      </c>
      <c r="CD1205">
        <v>0</v>
      </c>
      <c r="CE1205">
        <v>10</v>
      </c>
      <c r="CF1205">
        <v>2009</v>
      </c>
      <c r="CG1205" t="str">
        <f t="shared" si="132"/>
        <v>10/2009</v>
      </c>
      <c r="CH1205" t="s">
        <v>110</v>
      </c>
      <c r="CI1205" t="s">
        <v>111</v>
      </c>
      <c r="CJ1205" s="1">
        <v>213000</v>
      </c>
    </row>
    <row r="1206" spans="1:88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 t="str">
        <f t="shared" si="128"/>
        <v>70's</v>
      </c>
      <c r="V1206">
        <v>1975</v>
      </c>
      <c r="W1206">
        <f t="shared" si="126"/>
        <v>0</v>
      </c>
      <c r="X1206" t="str">
        <f t="shared" si="127"/>
        <v>N</v>
      </c>
      <c r="Y1206" t="str">
        <f t="shared" si="129"/>
        <v>N</v>
      </c>
      <c r="Z1206" t="str">
        <f t="shared" si="130"/>
        <v>N</v>
      </c>
      <c r="AA1206" t="str">
        <f t="shared" si="131"/>
        <v>N</v>
      </c>
      <c r="AB1206" t="s">
        <v>93</v>
      </c>
      <c r="AC1206" t="s">
        <v>94</v>
      </c>
      <c r="AD1206" t="s">
        <v>140</v>
      </c>
      <c r="AE1206" t="s">
        <v>140</v>
      </c>
      <c r="AF1206" t="s">
        <v>117</v>
      </c>
      <c r="AG1206">
        <v>0</v>
      </c>
      <c r="AH1206" t="s">
        <v>98</v>
      </c>
      <c r="AI1206" t="s">
        <v>98</v>
      </c>
      <c r="AJ1206" t="s">
        <v>118</v>
      </c>
      <c r="AK1206" t="s">
        <v>97</v>
      </c>
      <c r="AL1206" t="s">
        <v>98</v>
      </c>
      <c r="AM1206" t="s">
        <v>100</v>
      </c>
      <c r="AN1206" t="s">
        <v>119</v>
      </c>
      <c r="AO1206">
        <v>788</v>
      </c>
      <c r="AP1206" t="s">
        <v>102</v>
      </c>
      <c r="AQ1206">
        <v>0</v>
      </c>
      <c r="AR1206">
        <v>268</v>
      </c>
      <c r="AS1206">
        <v>1056</v>
      </c>
      <c r="AT1206" t="s">
        <v>103</v>
      </c>
      <c r="AU1206" t="s">
        <v>104</v>
      </c>
      <c r="AV1206" t="s">
        <v>105</v>
      </c>
      <c r="AW1206" t="s">
        <v>106</v>
      </c>
      <c r="AX1206">
        <v>1074</v>
      </c>
      <c r="AY1206">
        <v>0</v>
      </c>
      <c r="AZ1206">
        <v>0</v>
      </c>
      <c r="BA1206">
        <v>1074</v>
      </c>
      <c r="BB1206">
        <v>1</v>
      </c>
      <c r="BC1206">
        <v>0</v>
      </c>
      <c r="BD1206">
        <v>1</v>
      </c>
      <c r="BE1206">
        <v>1</v>
      </c>
      <c r="BF1206">
        <v>3</v>
      </c>
      <c r="BG1206">
        <v>1</v>
      </c>
      <c r="BH1206" t="s">
        <v>98</v>
      </c>
      <c r="BI1206">
        <v>6</v>
      </c>
      <c r="BJ1206" t="s">
        <v>107</v>
      </c>
      <c r="BK1206">
        <v>0</v>
      </c>
      <c r="BL1206" t="s">
        <v>83</v>
      </c>
      <c r="BM1206" t="s">
        <v>108</v>
      </c>
      <c r="BN1206">
        <v>1975</v>
      </c>
      <c r="BO1206" t="s">
        <v>109</v>
      </c>
      <c r="BP1206">
        <v>2</v>
      </c>
      <c r="BQ1206">
        <v>495</v>
      </c>
      <c r="BR1206" t="s">
        <v>98</v>
      </c>
      <c r="BS1206" t="s">
        <v>98</v>
      </c>
      <c r="BT1206" t="s">
        <v>105</v>
      </c>
      <c r="BU1206">
        <v>0</v>
      </c>
      <c r="BV1206">
        <v>88</v>
      </c>
      <c r="BW1206">
        <v>0</v>
      </c>
      <c r="BX1206">
        <v>0</v>
      </c>
      <c r="BY1206">
        <v>0</v>
      </c>
      <c r="BZ1206">
        <v>0</v>
      </c>
      <c r="CA1206" t="s">
        <v>83</v>
      </c>
      <c r="CB1206" t="s">
        <v>134</v>
      </c>
      <c r="CC1206" t="s">
        <v>83</v>
      </c>
      <c r="CD1206">
        <v>0</v>
      </c>
      <c r="CE1206">
        <v>7</v>
      </c>
      <c r="CF1206">
        <v>2006</v>
      </c>
      <c r="CG1206" t="str">
        <f t="shared" si="132"/>
        <v>7/2006</v>
      </c>
      <c r="CH1206" t="s">
        <v>110</v>
      </c>
      <c r="CI1206" t="s">
        <v>111</v>
      </c>
      <c r="CJ1206" s="1">
        <v>153500</v>
      </c>
    </row>
    <row r="1207" spans="1:88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 t="str">
        <f t="shared" si="128"/>
        <v>90's</v>
      </c>
      <c r="V1207">
        <v>1991</v>
      </c>
      <c r="W1207">
        <f t="shared" si="126"/>
        <v>1</v>
      </c>
      <c r="X1207" t="str">
        <f t="shared" si="127"/>
        <v>Y</v>
      </c>
      <c r="Y1207" t="str">
        <f t="shared" si="129"/>
        <v>N</v>
      </c>
      <c r="Z1207" t="str">
        <f t="shared" si="130"/>
        <v>N</v>
      </c>
      <c r="AA1207" t="str">
        <f t="shared" si="131"/>
        <v>N</v>
      </c>
      <c r="AB1207" t="s">
        <v>152</v>
      </c>
      <c r="AC1207" t="s">
        <v>94</v>
      </c>
      <c r="AD1207" t="s">
        <v>140</v>
      </c>
      <c r="AE1207" t="s">
        <v>140</v>
      </c>
      <c r="AF1207" t="s">
        <v>96</v>
      </c>
      <c r="AG1207">
        <v>234</v>
      </c>
      <c r="AH1207" t="s">
        <v>97</v>
      </c>
      <c r="AI1207" t="s">
        <v>98</v>
      </c>
      <c r="AJ1207" t="s">
        <v>118</v>
      </c>
      <c r="AK1207" t="s">
        <v>97</v>
      </c>
      <c r="AL1207" t="s">
        <v>98</v>
      </c>
      <c r="AM1207" t="s">
        <v>121</v>
      </c>
      <c r="AN1207" t="s">
        <v>119</v>
      </c>
      <c r="AO1207">
        <v>485</v>
      </c>
      <c r="AP1207" t="s">
        <v>141</v>
      </c>
      <c r="AQ1207">
        <v>177</v>
      </c>
      <c r="AR1207">
        <v>1496</v>
      </c>
      <c r="AS1207">
        <v>2158</v>
      </c>
      <c r="AT1207" t="s">
        <v>103</v>
      </c>
      <c r="AU1207" t="s">
        <v>97</v>
      </c>
      <c r="AV1207" t="s">
        <v>105</v>
      </c>
      <c r="AW1207" t="s">
        <v>106</v>
      </c>
      <c r="AX1207">
        <v>2196</v>
      </c>
      <c r="AY1207">
        <v>0</v>
      </c>
      <c r="AZ1207">
        <v>0</v>
      </c>
      <c r="BA1207">
        <v>2196</v>
      </c>
      <c r="BB1207">
        <v>0</v>
      </c>
      <c r="BC1207">
        <v>0</v>
      </c>
      <c r="BD1207">
        <v>2</v>
      </c>
      <c r="BE1207">
        <v>0</v>
      </c>
      <c r="BF1207">
        <v>3</v>
      </c>
      <c r="BG1207">
        <v>1</v>
      </c>
      <c r="BH1207" t="s">
        <v>97</v>
      </c>
      <c r="BI1207">
        <v>7</v>
      </c>
      <c r="BJ1207" t="s">
        <v>107</v>
      </c>
      <c r="BK1207">
        <v>1</v>
      </c>
      <c r="BL1207" t="s">
        <v>98</v>
      </c>
      <c r="BM1207" t="s">
        <v>108</v>
      </c>
      <c r="BN1207">
        <v>1990</v>
      </c>
      <c r="BO1207" t="s">
        <v>109</v>
      </c>
      <c r="BP1207">
        <v>3</v>
      </c>
      <c r="BQ1207">
        <v>701</v>
      </c>
      <c r="BR1207" t="s">
        <v>98</v>
      </c>
      <c r="BS1207" t="s">
        <v>98</v>
      </c>
      <c r="BT1207" t="s">
        <v>105</v>
      </c>
      <c r="BU1207">
        <v>84</v>
      </c>
      <c r="BV1207">
        <v>70</v>
      </c>
      <c r="BW1207">
        <v>0</v>
      </c>
      <c r="BX1207">
        <v>0</v>
      </c>
      <c r="BY1207">
        <v>0</v>
      </c>
      <c r="BZ1207">
        <v>0</v>
      </c>
      <c r="CA1207" t="s">
        <v>83</v>
      </c>
      <c r="CB1207" t="s">
        <v>83</v>
      </c>
      <c r="CC1207" t="s">
        <v>83</v>
      </c>
      <c r="CD1207">
        <v>0</v>
      </c>
      <c r="CE1207">
        <v>6</v>
      </c>
      <c r="CF1207">
        <v>2009</v>
      </c>
      <c r="CG1207" t="str">
        <f t="shared" si="132"/>
        <v>6/2009</v>
      </c>
      <c r="CH1207" t="s">
        <v>110</v>
      </c>
      <c r="CI1207" t="s">
        <v>111</v>
      </c>
      <c r="CJ1207" s="1">
        <v>271900</v>
      </c>
    </row>
    <row r="1208" spans="1:88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 t="str">
        <f t="shared" si="128"/>
        <v>60's</v>
      </c>
      <c r="V1208">
        <v>1966</v>
      </c>
      <c r="W1208">
        <f t="shared" si="126"/>
        <v>0</v>
      </c>
      <c r="X1208" t="str">
        <f t="shared" si="127"/>
        <v>N</v>
      </c>
      <c r="Y1208" t="str">
        <f t="shared" si="129"/>
        <v>N</v>
      </c>
      <c r="Z1208" t="str">
        <f t="shared" si="130"/>
        <v>N</v>
      </c>
      <c r="AA1208" t="str">
        <f t="shared" si="131"/>
        <v>N</v>
      </c>
      <c r="AB1208" t="s">
        <v>93</v>
      </c>
      <c r="AC1208" t="s">
        <v>94</v>
      </c>
      <c r="AD1208" t="s">
        <v>140</v>
      </c>
      <c r="AE1208" t="s">
        <v>140</v>
      </c>
      <c r="AF1208" t="s">
        <v>117</v>
      </c>
      <c r="AG1208">
        <v>0</v>
      </c>
      <c r="AH1208" t="s">
        <v>98</v>
      </c>
      <c r="AI1208" t="s">
        <v>98</v>
      </c>
      <c r="AJ1208" t="s">
        <v>118</v>
      </c>
      <c r="AK1208" t="s">
        <v>98</v>
      </c>
      <c r="AL1208" t="s">
        <v>98</v>
      </c>
      <c r="AM1208" t="s">
        <v>100</v>
      </c>
      <c r="AN1208" t="s">
        <v>153</v>
      </c>
      <c r="AO1208">
        <v>1056</v>
      </c>
      <c r="AP1208" t="s">
        <v>102</v>
      </c>
      <c r="AQ1208">
        <v>0</v>
      </c>
      <c r="AR1208">
        <v>0</v>
      </c>
      <c r="AS1208">
        <v>1056</v>
      </c>
      <c r="AT1208" t="s">
        <v>103</v>
      </c>
      <c r="AU1208" t="s">
        <v>98</v>
      </c>
      <c r="AV1208" t="s">
        <v>105</v>
      </c>
      <c r="AW1208" t="s">
        <v>106</v>
      </c>
      <c r="AX1208">
        <v>1056</v>
      </c>
      <c r="AY1208">
        <v>0</v>
      </c>
      <c r="AZ1208">
        <v>0</v>
      </c>
      <c r="BA1208">
        <v>1056</v>
      </c>
      <c r="BB1208">
        <v>1</v>
      </c>
      <c r="BC1208">
        <v>0</v>
      </c>
      <c r="BD1208">
        <v>1</v>
      </c>
      <c r="BE1208">
        <v>0</v>
      </c>
      <c r="BF1208">
        <v>2</v>
      </c>
      <c r="BG1208">
        <v>1</v>
      </c>
      <c r="BH1208" t="s">
        <v>98</v>
      </c>
      <c r="BI1208">
        <v>5</v>
      </c>
      <c r="BJ1208" t="s">
        <v>107</v>
      </c>
      <c r="BK1208">
        <v>0</v>
      </c>
      <c r="BL1208" t="s">
        <v>83</v>
      </c>
      <c r="BM1208" t="s">
        <v>127</v>
      </c>
      <c r="BN1208">
        <v>1966</v>
      </c>
      <c r="BO1208" t="s">
        <v>102</v>
      </c>
      <c r="BP1208">
        <v>1</v>
      </c>
      <c r="BQ1208">
        <v>384</v>
      </c>
      <c r="BR1208" t="s">
        <v>98</v>
      </c>
      <c r="BS1208" t="s">
        <v>98</v>
      </c>
      <c r="BT1208" t="s">
        <v>105</v>
      </c>
      <c r="BU1208">
        <v>0</v>
      </c>
      <c r="BV1208">
        <v>42</v>
      </c>
      <c r="BW1208">
        <v>0</v>
      </c>
      <c r="BX1208">
        <v>0</v>
      </c>
      <c r="BY1208">
        <v>0</v>
      </c>
      <c r="BZ1208">
        <v>0</v>
      </c>
      <c r="CA1208" t="s">
        <v>83</v>
      </c>
      <c r="CB1208" t="s">
        <v>134</v>
      </c>
      <c r="CC1208" t="s">
        <v>83</v>
      </c>
      <c r="CD1208">
        <v>0</v>
      </c>
      <c r="CE1208">
        <v>11</v>
      </c>
      <c r="CF1208">
        <v>2006</v>
      </c>
      <c r="CG1208" t="str">
        <f t="shared" si="132"/>
        <v>11/2006</v>
      </c>
      <c r="CH1208" t="s">
        <v>110</v>
      </c>
      <c r="CI1208" t="s">
        <v>111</v>
      </c>
      <c r="CJ1208" s="1">
        <v>107000</v>
      </c>
    </row>
    <row r="1209" spans="1:88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 t="str">
        <f t="shared" si="128"/>
        <v>2000's</v>
      </c>
      <c r="V1209">
        <v>2003</v>
      </c>
      <c r="W1209">
        <f t="shared" si="126"/>
        <v>0</v>
      </c>
      <c r="X1209" t="str">
        <f t="shared" si="127"/>
        <v>N</v>
      </c>
      <c r="Y1209" t="str">
        <f t="shared" si="129"/>
        <v>N</v>
      </c>
      <c r="Z1209" t="str">
        <f t="shared" si="130"/>
        <v>Y</v>
      </c>
      <c r="AA1209" t="str">
        <f t="shared" si="131"/>
        <v>Y</v>
      </c>
      <c r="AB1209" t="s">
        <v>93</v>
      </c>
      <c r="AC1209" t="s">
        <v>94</v>
      </c>
      <c r="AD1209" t="s">
        <v>95</v>
      </c>
      <c r="AE1209" t="s">
        <v>95</v>
      </c>
      <c r="AF1209" t="s">
        <v>96</v>
      </c>
      <c r="AG1209">
        <v>120</v>
      </c>
      <c r="AH1209" t="s">
        <v>97</v>
      </c>
      <c r="AI1209" t="s">
        <v>98</v>
      </c>
      <c r="AJ1209" t="s">
        <v>99</v>
      </c>
      <c r="AK1209" t="s">
        <v>97</v>
      </c>
      <c r="AL1209" t="s">
        <v>98</v>
      </c>
      <c r="AM1209" t="s">
        <v>130</v>
      </c>
      <c r="AN1209" t="s">
        <v>101</v>
      </c>
      <c r="AO1209">
        <v>340</v>
      </c>
      <c r="AP1209" t="s">
        <v>102</v>
      </c>
      <c r="AQ1209">
        <v>0</v>
      </c>
      <c r="AR1209">
        <v>1342</v>
      </c>
      <c r="AS1209">
        <v>1682</v>
      </c>
      <c r="AT1209" t="s">
        <v>103</v>
      </c>
      <c r="AU1209" t="s">
        <v>104</v>
      </c>
      <c r="AV1209" t="s">
        <v>105</v>
      </c>
      <c r="AW1209" t="s">
        <v>106</v>
      </c>
      <c r="AX1209">
        <v>1700</v>
      </c>
      <c r="AY1209">
        <v>0</v>
      </c>
      <c r="AZ1209">
        <v>0</v>
      </c>
      <c r="BA1209">
        <v>1700</v>
      </c>
      <c r="BB1209">
        <v>1</v>
      </c>
      <c r="BC1209">
        <v>0</v>
      </c>
      <c r="BD1209">
        <v>2</v>
      </c>
      <c r="BE1209">
        <v>0</v>
      </c>
      <c r="BF1209">
        <v>3</v>
      </c>
      <c r="BG1209">
        <v>1</v>
      </c>
      <c r="BH1209" t="s">
        <v>97</v>
      </c>
      <c r="BI1209">
        <v>7</v>
      </c>
      <c r="BJ1209" t="s">
        <v>107</v>
      </c>
      <c r="BK1209">
        <v>0</v>
      </c>
      <c r="BL1209" t="s">
        <v>83</v>
      </c>
      <c r="BM1209" t="s">
        <v>108</v>
      </c>
      <c r="BN1209">
        <v>2003</v>
      </c>
      <c r="BO1209" t="s">
        <v>109</v>
      </c>
      <c r="BP1209">
        <v>2</v>
      </c>
      <c r="BQ1209">
        <v>544</v>
      </c>
      <c r="BR1209" t="s">
        <v>98</v>
      </c>
      <c r="BS1209" t="s">
        <v>98</v>
      </c>
      <c r="BT1209" t="s">
        <v>105</v>
      </c>
      <c r="BU1209">
        <v>192</v>
      </c>
      <c r="BV1209">
        <v>23</v>
      </c>
      <c r="BW1209">
        <v>0</v>
      </c>
      <c r="BX1209">
        <v>0</v>
      </c>
      <c r="BY1209">
        <v>0</v>
      </c>
      <c r="BZ1209">
        <v>0</v>
      </c>
      <c r="CA1209" t="s">
        <v>83</v>
      </c>
      <c r="CB1209" t="s">
        <v>83</v>
      </c>
      <c r="CC1209" t="s">
        <v>83</v>
      </c>
      <c r="CD1209">
        <v>0</v>
      </c>
      <c r="CE1209">
        <v>5</v>
      </c>
      <c r="CF1209">
        <v>2006</v>
      </c>
      <c r="CG1209" t="str">
        <f t="shared" si="132"/>
        <v>5/2006</v>
      </c>
      <c r="CH1209" t="s">
        <v>110</v>
      </c>
      <c r="CI1209" t="s">
        <v>111</v>
      </c>
      <c r="CJ1209" s="1">
        <v>200000</v>
      </c>
    </row>
    <row r="1210" spans="1:88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 t="str">
        <f t="shared" si="128"/>
        <v>60's</v>
      </c>
      <c r="V1210">
        <v>1980</v>
      </c>
      <c r="W1210">
        <f t="shared" si="126"/>
        <v>18</v>
      </c>
      <c r="X1210" t="str">
        <f t="shared" si="127"/>
        <v>Y</v>
      </c>
      <c r="Y1210" t="str">
        <f t="shared" si="129"/>
        <v>N</v>
      </c>
      <c r="Z1210" t="str">
        <f t="shared" si="130"/>
        <v>N</v>
      </c>
      <c r="AA1210" t="str">
        <f t="shared" si="131"/>
        <v>N</v>
      </c>
      <c r="AB1210" t="s">
        <v>93</v>
      </c>
      <c r="AC1210" t="s">
        <v>94</v>
      </c>
      <c r="AD1210" t="s">
        <v>116</v>
      </c>
      <c r="AE1210" t="s">
        <v>116</v>
      </c>
      <c r="AF1210" t="s">
        <v>117</v>
      </c>
      <c r="AG1210">
        <v>0</v>
      </c>
      <c r="AH1210" t="s">
        <v>98</v>
      </c>
      <c r="AI1210" t="s">
        <v>97</v>
      </c>
      <c r="AJ1210" t="s">
        <v>118</v>
      </c>
      <c r="AK1210" t="s">
        <v>98</v>
      </c>
      <c r="AL1210" t="s">
        <v>98</v>
      </c>
      <c r="AM1210" t="s">
        <v>100</v>
      </c>
      <c r="AN1210" t="s">
        <v>153</v>
      </c>
      <c r="AO1210">
        <v>504</v>
      </c>
      <c r="AP1210" t="s">
        <v>141</v>
      </c>
      <c r="AQ1210">
        <v>108</v>
      </c>
      <c r="AR1210">
        <v>319</v>
      </c>
      <c r="AS1210">
        <v>931</v>
      </c>
      <c r="AT1210" t="s">
        <v>103</v>
      </c>
      <c r="AU1210" t="s">
        <v>98</v>
      </c>
      <c r="AV1210" t="s">
        <v>105</v>
      </c>
      <c r="AW1210" t="s">
        <v>106</v>
      </c>
      <c r="AX1210">
        <v>1283</v>
      </c>
      <c r="AY1210">
        <v>0</v>
      </c>
      <c r="AZ1210">
        <v>0</v>
      </c>
      <c r="BA1210">
        <v>1283</v>
      </c>
      <c r="BB1210">
        <v>1</v>
      </c>
      <c r="BC1210">
        <v>0</v>
      </c>
      <c r="BD1210">
        <v>1</v>
      </c>
      <c r="BE1210">
        <v>0</v>
      </c>
      <c r="BF1210">
        <v>3</v>
      </c>
      <c r="BG1210">
        <v>1</v>
      </c>
      <c r="BH1210" t="s">
        <v>98</v>
      </c>
      <c r="BI1210">
        <v>6</v>
      </c>
      <c r="BJ1210" t="s">
        <v>107</v>
      </c>
      <c r="BK1210">
        <v>0</v>
      </c>
      <c r="BL1210" t="s">
        <v>83</v>
      </c>
      <c r="BM1210" t="s">
        <v>127</v>
      </c>
      <c r="BN1210">
        <v>1980</v>
      </c>
      <c r="BO1210" t="s">
        <v>102</v>
      </c>
      <c r="BP1210">
        <v>2</v>
      </c>
      <c r="BQ1210">
        <v>506</v>
      </c>
      <c r="BR1210" t="s">
        <v>98</v>
      </c>
      <c r="BS1210" t="s">
        <v>98</v>
      </c>
      <c r="BT1210" t="s">
        <v>105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 t="s">
        <v>83</v>
      </c>
      <c r="CB1210" t="s">
        <v>83</v>
      </c>
      <c r="CC1210" t="s">
        <v>83</v>
      </c>
      <c r="CD1210">
        <v>0</v>
      </c>
      <c r="CE1210">
        <v>10</v>
      </c>
      <c r="CF1210">
        <v>2008</v>
      </c>
      <c r="CG1210" t="str">
        <f t="shared" si="132"/>
        <v>10/2008</v>
      </c>
      <c r="CH1210" t="s">
        <v>110</v>
      </c>
      <c r="CI1210" t="s">
        <v>111</v>
      </c>
      <c r="CJ1210" s="1">
        <v>140000</v>
      </c>
    </row>
    <row r="1211" spans="1:88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 t="str">
        <f t="shared" si="128"/>
        <v>2000's</v>
      </c>
      <c r="V1211">
        <v>2006</v>
      </c>
      <c r="W1211">
        <f t="shared" si="126"/>
        <v>0</v>
      </c>
      <c r="X1211" t="str">
        <f t="shared" si="127"/>
        <v>N</v>
      </c>
      <c r="Y1211" t="str">
        <f t="shared" si="129"/>
        <v>Y</v>
      </c>
      <c r="Z1211" t="str">
        <f t="shared" si="130"/>
        <v>Y</v>
      </c>
      <c r="AA1211" t="str">
        <f t="shared" si="131"/>
        <v>Y</v>
      </c>
      <c r="AB1211" t="s">
        <v>152</v>
      </c>
      <c r="AC1211" t="s">
        <v>94</v>
      </c>
      <c r="AD1211" t="s">
        <v>95</v>
      </c>
      <c r="AE1211" t="s">
        <v>95</v>
      </c>
      <c r="AF1211" t="s">
        <v>137</v>
      </c>
      <c r="AG1211">
        <v>420</v>
      </c>
      <c r="AH1211" t="s">
        <v>97</v>
      </c>
      <c r="AI1211" t="s">
        <v>98</v>
      </c>
      <c r="AJ1211" t="s">
        <v>99</v>
      </c>
      <c r="AK1211" t="s">
        <v>104</v>
      </c>
      <c r="AL1211" t="s">
        <v>98</v>
      </c>
      <c r="AM1211" t="s">
        <v>121</v>
      </c>
      <c r="AN1211" t="s">
        <v>101</v>
      </c>
      <c r="AO1211">
        <v>1220</v>
      </c>
      <c r="AP1211" t="s">
        <v>102</v>
      </c>
      <c r="AQ1211">
        <v>0</v>
      </c>
      <c r="AR1211">
        <v>440</v>
      </c>
      <c r="AS1211">
        <v>1660</v>
      </c>
      <c r="AT1211" t="s">
        <v>103</v>
      </c>
      <c r="AU1211" t="s">
        <v>104</v>
      </c>
      <c r="AV1211" t="s">
        <v>105</v>
      </c>
      <c r="AW1211" t="s">
        <v>106</v>
      </c>
      <c r="AX1211">
        <v>1660</v>
      </c>
      <c r="AY1211">
        <v>0</v>
      </c>
      <c r="AZ1211">
        <v>0</v>
      </c>
      <c r="BA1211">
        <v>1660</v>
      </c>
      <c r="BB1211">
        <v>1</v>
      </c>
      <c r="BC1211">
        <v>0</v>
      </c>
      <c r="BD1211">
        <v>2</v>
      </c>
      <c r="BE1211">
        <v>0</v>
      </c>
      <c r="BF1211">
        <v>3</v>
      </c>
      <c r="BG1211">
        <v>1</v>
      </c>
      <c r="BH1211" t="s">
        <v>97</v>
      </c>
      <c r="BI1211">
        <v>8</v>
      </c>
      <c r="BJ1211" t="s">
        <v>107</v>
      </c>
      <c r="BK1211">
        <v>1</v>
      </c>
      <c r="BL1211" t="s">
        <v>97</v>
      </c>
      <c r="BM1211" t="s">
        <v>108</v>
      </c>
      <c r="BN1211">
        <v>2006</v>
      </c>
      <c r="BO1211" t="s">
        <v>109</v>
      </c>
      <c r="BP1211">
        <v>2</v>
      </c>
      <c r="BQ1211">
        <v>500</v>
      </c>
      <c r="BR1211" t="s">
        <v>98</v>
      </c>
      <c r="BS1211" t="s">
        <v>98</v>
      </c>
      <c r="BT1211" t="s">
        <v>105</v>
      </c>
      <c r="BU1211">
        <v>322</v>
      </c>
      <c r="BV1211">
        <v>50</v>
      </c>
      <c r="BW1211">
        <v>0</v>
      </c>
      <c r="BX1211">
        <v>0</v>
      </c>
      <c r="BY1211">
        <v>0</v>
      </c>
      <c r="BZ1211">
        <v>0</v>
      </c>
      <c r="CA1211" t="s">
        <v>83</v>
      </c>
      <c r="CB1211" t="s">
        <v>83</v>
      </c>
      <c r="CC1211" t="s">
        <v>83</v>
      </c>
      <c r="CD1211">
        <v>0</v>
      </c>
      <c r="CE1211">
        <v>5</v>
      </c>
      <c r="CF1211">
        <v>2006</v>
      </c>
      <c r="CG1211" t="str">
        <f t="shared" si="132"/>
        <v>5/2006</v>
      </c>
      <c r="CH1211" t="s">
        <v>158</v>
      </c>
      <c r="CI1211" t="s">
        <v>159</v>
      </c>
      <c r="CJ1211" s="1">
        <v>290000</v>
      </c>
    </row>
    <row r="1212" spans="1:88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 t="str">
        <f t="shared" si="128"/>
        <v>90's</v>
      </c>
      <c r="V1212">
        <v>1992</v>
      </c>
      <c r="W1212">
        <f t="shared" si="126"/>
        <v>0</v>
      </c>
      <c r="X1212" t="str">
        <f t="shared" si="127"/>
        <v>N</v>
      </c>
      <c r="Y1212" t="str">
        <f t="shared" si="129"/>
        <v>N</v>
      </c>
      <c r="Z1212" t="str">
        <f t="shared" si="130"/>
        <v>N</v>
      </c>
      <c r="AA1212" t="str">
        <f t="shared" si="131"/>
        <v>N</v>
      </c>
      <c r="AB1212" t="s">
        <v>93</v>
      </c>
      <c r="AC1212" t="s">
        <v>94</v>
      </c>
      <c r="AD1212" t="s">
        <v>124</v>
      </c>
      <c r="AE1212" t="s">
        <v>124</v>
      </c>
      <c r="AF1212" t="s">
        <v>117</v>
      </c>
      <c r="AG1212">
        <v>0</v>
      </c>
      <c r="AH1212" t="s">
        <v>97</v>
      </c>
      <c r="AI1212" t="s">
        <v>98</v>
      </c>
      <c r="AJ1212" t="s">
        <v>99</v>
      </c>
      <c r="AK1212" t="s">
        <v>97</v>
      </c>
      <c r="AL1212" t="s">
        <v>98</v>
      </c>
      <c r="AM1212" t="s">
        <v>100</v>
      </c>
      <c r="AN1212" t="s">
        <v>102</v>
      </c>
      <c r="AO1212">
        <v>0</v>
      </c>
      <c r="AP1212" t="s">
        <v>102</v>
      </c>
      <c r="AQ1212">
        <v>0</v>
      </c>
      <c r="AR1212">
        <v>1055</v>
      </c>
      <c r="AS1212">
        <v>1055</v>
      </c>
      <c r="AT1212" t="s">
        <v>103</v>
      </c>
      <c r="AU1212" t="s">
        <v>104</v>
      </c>
      <c r="AV1212" t="s">
        <v>105</v>
      </c>
      <c r="AW1212" t="s">
        <v>106</v>
      </c>
      <c r="AX1212">
        <v>1055</v>
      </c>
      <c r="AY1212">
        <v>790</v>
      </c>
      <c r="AZ1212">
        <v>0</v>
      </c>
      <c r="BA1212">
        <v>1845</v>
      </c>
      <c r="BB1212">
        <v>0</v>
      </c>
      <c r="BC1212">
        <v>0</v>
      </c>
      <c r="BD1212">
        <v>2</v>
      </c>
      <c r="BE1212">
        <v>1</v>
      </c>
      <c r="BF1212">
        <v>3</v>
      </c>
      <c r="BG1212">
        <v>1</v>
      </c>
      <c r="BH1212" t="s">
        <v>97</v>
      </c>
      <c r="BI1212">
        <v>8</v>
      </c>
      <c r="BJ1212" t="s">
        <v>107</v>
      </c>
      <c r="BK1212">
        <v>1</v>
      </c>
      <c r="BL1212" t="s">
        <v>98</v>
      </c>
      <c r="BM1212" t="s">
        <v>108</v>
      </c>
      <c r="BN1212">
        <v>1992</v>
      </c>
      <c r="BO1212" t="s">
        <v>109</v>
      </c>
      <c r="BP1212">
        <v>2</v>
      </c>
      <c r="BQ1212">
        <v>462</v>
      </c>
      <c r="BR1212" t="s">
        <v>98</v>
      </c>
      <c r="BS1212" t="s">
        <v>98</v>
      </c>
      <c r="BT1212" t="s">
        <v>105</v>
      </c>
      <c r="BU1212">
        <v>635</v>
      </c>
      <c r="BV1212">
        <v>104</v>
      </c>
      <c r="BW1212">
        <v>0</v>
      </c>
      <c r="BX1212">
        <v>0</v>
      </c>
      <c r="BY1212">
        <v>0</v>
      </c>
      <c r="BZ1212">
        <v>0</v>
      </c>
      <c r="CA1212" t="s">
        <v>83</v>
      </c>
      <c r="CB1212" t="s">
        <v>165</v>
      </c>
      <c r="CC1212" t="s">
        <v>135</v>
      </c>
      <c r="CD1212">
        <v>400</v>
      </c>
      <c r="CE1212">
        <v>5</v>
      </c>
      <c r="CF1212">
        <v>2010</v>
      </c>
      <c r="CG1212" t="str">
        <f t="shared" si="132"/>
        <v>5/2010</v>
      </c>
      <c r="CH1212" t="s">
        <v>110</v>
      </c>
      <c r="CI1212" t="s">
        <v>111</v>
      </c>
      <c r="CJ1212" s="1">
        <v>189000</v>
      </c>
    </row>
    <row r="1213" spans="1:88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 t="str">
        <f t="shared" si="128"/>
        <v>80's</v>
      </c>
      <c r="V1213">
        <v>2005</v>
      </c>
      <c r="W1213">
        <f t="shared" si="126"/>
        <v>17</v>
      </c>
      <c r="X1213" t="str">
        <f t="shared" si="127"/>
        <v>Y</v>
      </c>
      <c r="Y1213" t="str">
        <f t="shared" si="129"/>
        <v>Y</v>
      </c>
      <c r="Z1213" t="str">
        <f t="shared" si="130"/>
        <v>Y</v>
      </c>
      <c r="AA1213" t="str">
        <f t="shared" si="131"/>
        <v>Y</v>
      </c>
      <c r="AB1213" t="s">
        <v>93</v>
      </c>
      <c r="AC1213" t="s">
        <v>94</v>
      </c>
      <c r="AD1213" t="s">
        <v>124</v>
      </c>
      <c r="AE1213" t="s">
        <v>124</v>
      </c>
      <c r="AF1213" t="s">
        <v>117</v>
      </c>
      <c r="AG1213">
        <v>0</v>
      </c>
      <c r="AH1213" t="s">
        <v>97</v>
      </c>
      <c r="AI1213" t="s">
        <v>98</v>
      </c>
      <c r="AJ1213" t="s">
        <v>133</v>
      </c>
      <c r="AK1213" t="s">
        <v>97</v>
      </c>
      <c r="AL1213" t="s">
        <v>98</v>
      </c>
      <c r="AM1213" t="s">
        <v>130</v>
      </c>
      <c r="AN1213" t="s">
        <v>101</v>
      </c>
      <c r="AO1213">
        <v>427</v>
      </c>
      <c r="AP1213" t="s">
        <v>102</v>
      </c>
      <c r="AQ1213">
        <v>0</v>
      </c>
      <c r="AR1213">
        <v>132</v>
      </c>
      <c r="AS1213">
        <v>559</v>
      </c>
      <c r="AT1213" t="s">
        <v>103</v>
      </c>
      <c r="AU1213" t="s">
        <v>97</v>
      </c>
      <c r="AV1213" t="s">
        <v>105</v>
      </c>
      <c r="AW1213" t="s">
        <v>106</v>
      </c>
      <c r="AX1213">
        <v>1080</v>
      </c>
      <c r="AY1213">
        <v>672</v>
      </c>
      <c r="AZ1213">
        <v>0</v>
      </c>
      <c r="BA1213">
        <v>1752</v>
      </c>
      <c r="BB1213">
        <v>0</v>
      </c>
      <c r="BC1213">
        <v>0</v>
      </c>
      <c r="BD1213">
        <v>2</v>
      </c>
      <c r="BE1213">
        <v>0</v>
      </c>
      <c r="BF1213">
        <v>4</v>
      </c>
      <c r="BG1213">
        <v>1</v>
      </c>
      <c r="BH1213" t="s">
        <v>98</v>
      </c>
      <c r="BI1213">
        <v>8</v>
      </c>
      <c r="BJ1213" t="s">
        <v>107</v>
      </c>
      <c r="BK1213">
        <v>0</v>
      </c>
      <c r="BL1213" t="s">
        <v>83</v>
      </c>
      <c r="BM1213" t="s">
        <v>209</v>
      </c>
      <c r="BN1213">
        <v>1988</v>
      </c>
      <c r="BO1213" t="s">
        <v>109</v>
      </c>
      <c r="BP1213">
        <v>2</v>
      </c>
      <c r="BQ1213">
        <v>492</v>
      </c>
      <c r="BR1213" t="s">
        <v>98</v>
      </c>
      <c r="BS1213" t="s">
        <v>98</v>
      </c>
      <c r="BT1213" t="s">
        <v>105</v>
      </c>
      <c r="BU1213">
        <v>325</v>
      </c>
      <c r="BV1213">
        <v>12</v>
      </c>
      <c r="BW1213">
        <v>0</v>
      </c>
      <c r="BX1213">
        <v>0</v>
      </c>
      <c r="BY1213">
        <v>0</v>
      </c>
      <c r="BZ1213">
        <v>0</v>
      </c>
      <c r="CA1213" t="s">
        <v>83</v>
      </c>
      <c r="CB1213" t="s">
        <v>83</v>
      </c>
      <c r="CC1213" t="s">
        <v>83</v>
      </c>
      <c r="CD1213">
        <v>0</v>
      </c>
      <c r="CE1213">
        <v>6</v>
      </c>
      <c r="CF1213">
        <v>2010</v>
      </c>
      <c r="CG1213" t="str">
        <f t="shared" si="132"/>
        <v>6/2010</v>
      </c>
      <c r="CH1213" t="s">
        <v>110</v>
      </c>
      <c r="CI1213" t="s">
        <v>111</v>
      </c>
      <c r="CJ1213" s="1">
        <v>164000</v>
      </c>
    </row>
    <row r="1214" spans="1:88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 t="str">
        <f t="shared" si="128"/>
        <v>40's</v>
      </c>
      <c r="V1214">
        <v>1950</v>
      </c>
      <c r="W1214">
        <f t="shared" si="126"/>
        <v>9</v>
      </c>
      <c r="X1214" t="str">
        <f t="shared" si="127"/>
        <v>Y</v>
      </c>
      <c r="Y1214" t="str">
        <f t="shared" si="129"/>
        <v>N</v>
      </c>
      <c r="Z1214" t="str">
        <f t="shared" si="130"/>
        <v>N</v>
      </c>
      <c r="AA1214" t="str">
        <f t="shared" si="131"/>
        <v>N</v>
      </c>
      <c r="AB1214" t="s">
        <v>152</v>
      </c>
      <c r="AC1214" t="s">
        <v>94</v>
      </c>
      <c r="AD1214" t="s">
        <v>116</v>
      </c>
      <c r="AE1214" t="s">
        <v>116</v>
      </c>
      <c r="AF1214" t="s">
        <v>117</v>
      </c>
      <c r="AG1214">
        <v>0</v>
      </c>
      <c r="AH1214" t="s">
        <v>98</v>
      </c>
      <c r="AI1214" t="s">
        <v>98</v>
      </c>
      <c r="AJ1214" t="s">
        <v>118</v>
      </c>
      <c r="AK1214" t="s">
        <v>98</v>
      </c>
      <c r="AL1214" t="s">
        <v>98</v>
      </c>
      <c r="AM1214" t="s">
        <v>100</v>
      </c>
      <c r="AN1214" t="s">
        <v>153</v>
      </c>
      <c r="AO1214">
        <v>344</v>
      </c>
      <c r="AP1214" t="s">
        <v>102</v>
      </c>
      <c r="AQ1214">
        <v>0</v>
      </c>
      <c r="AR1214">
        <v>328</v>
      </c>
      <c r="AS1214">
        <v>672</v>
      </c>
      <c r="AT1214" t="s">
        <v>103</v>
      </c>
      <c r="AU1214" t="s">
        <v>98</v>
      </c>
      <c r="AV1214" t="s">
        <v>105</v>
      </c>
      <c r="AW1214" t="s">
        <v>106</v>
      </c>
      <c r="AX1214">
        <v>672</v>
      </c>
      <c r="AY1214">
        <v>0</v>
      </c>
      <c r="AZ1214">
        <v>0</v>
      </c>
      <c r="BA1214">
        <v>672</v>
      </c>
      <c r="BB1214">
        <v>1</v>
      </c>
      <c r="BC1214">
        <v>0</v>
      </c>
      <c r="BD1214">
        <v>1</v>
      </c>
      <c r="BE1214">
        <v>0</v>
      </c>
      <c r="BF1214">
        <v>2</v>
      </c>
      <c r="BG1214">
        <v>1</v>
      </c>
      <c r="BH1214" t="s">
        <v>98</v>
      </c>
      <c r="BI1214">
        <v>4</v>
      </c>
      <c r="BJ1214" t="s">
        <v>107</v>
      </c>
      <c r="BK1214">
        <v>0</v>
      </c>
      <c r="BL1214" t="s">
        <v>83</v>
      </c>
      <c r="BM1214" t="s">
        <v>108</v>
      </c>
      <c r="BN1214">
        <v>1941</v>
      </c>
      <c r="BO1214" t="s">
        <v>102</v>
      </c>
      <c r="BP1214">
        <v>1</v>
      </c>
      <c r="BQ1214">
        <v>234</v>
      </c>
      <c r="BR1214" t="s">
        <v>98</v>
      </c>
      <c r="BS1214" t="s">
        <v>98</v>
      </c>
      <c r="BT1214" t="s">
        <v>177</v>
      </c>
      <c r="BU1214">
        <v>0</v>
      </c>
      <c r="BV1214">
        <v>113</v>
      </c>
      <c r="BW1214">
        <v>0</v>
      </c>
      <c r="BX1214">
        <v>0</v>
      </c>
      <c r="BY1214">
        <v>0</v>
      </c>
      <c r="BZ1214">
        <v>0</v>
      </c>
      <c r="CA1214" t="s">
        <v>83</v>
      </c>
      <c r="CB1214" t="s">
        <v>83</v>
      </c>
      <c r="CC1214" t="s">
        <v>83</v>
      </c>
      <c r="CD1214">
        <v>0</v>
      </c>
      <c r="CE1214">
        <v>8</v>
      </c>
      <c r="CF1214">
        <v>2009</v>
      </c>
      <c r="CG1214" t="str">
        <f t="shared" si="132"/>
        <v>8/2009</v>
      </c>
      <c r="CH1214" t="s">
        <v>110</v>
      </c>
      <c r="CI1214" t="s">
        <v>111</v>
      </c>
      <c r="CJ1214" s="1">
        <v>113000</v>
      </c>
    </row>
    <row r="1215" spans="1:88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 t="str">
        <f t="shared" si="128"/>
        <v>60's</v>
      </c>
      <c r="V1215">
        <v>2001</v>
      </c>
      <c r="W1215">
        <f t="shared" si="126"/>
        <v>36</v>
      </c>
      <c r="X1215" t="str">
        <f t="shared" si="127"/>
        <v>Y</v>
      </c>
      <c r="Y1215" t="str">
        <f t="shared" si="129"/>
        <v>N</v>
      </c>
      <c r="Z1215" t="str">
        <f t="shared" si="130"/>
        <v>Y</v>
      </c>
      <c r="AA1215" t="str">
        <f t="shared" si="131"/>
        <v>Y</v>
      </c>
      <c r="AB1215" t="s">
        <v>93</v>
      </c>
      <c r="AC1215" t="s">
        <v>94</v>
      </c>
      <c r="AD1215" t="s">
        <v>95</v>
      </c>
      <c r="AE1215" t="s">
        <v>95</v>
      </c>
      <c r="AF1215" t="s">
        <v>117</v>
      </c>
      <c r="AG1215">
        <v>0</v>
      </c>
      <c r="AH1215" t="s">
        <v>98</v>
      </c>
      <c r="AI1215" t="s">
        <v>97</v>
      </c>
      <c r="AJ1215" t="s">
        <v>118</v>
      </c>
      <c r="AK1215" t="s">
        <v>98</v>
      </c>
      <c r="AL1215" t="s">
        <v>97</v>
      </c>
      <c r="AM1215" t="s">
        <v>130</v>
      </c>
      <c r="AN1215" t="s">
        <v>101</v>
      </c>
      <c r="AO1215">
        <v>648</v>
      </c>
      <c r="AP1215" t="s">
        <v>102</v>
      </c>
      <c r="AQ1215">
        <v>0</v>
      </c>
      <c r="AR1215">
        <v>0</v>
      </c>
      <c r="AS1215">
        <v>648</v>
      </c>
      <c r="AT1215" t="s">
        <v>103</v>
      </c>
      <c r="AU1215" t="s">
        <v>104</v>
      </c>
      <c r="AV1215" t="s">
        <v>105</v>
      </c>
      <c r="AW1215" t="s">
        <v>106</v>
      </c>
      <c r="AX1215">
        <v>960</v>
      </c>
      <c r="AY1215">
        <v>0</v>
      </c>
      <c r="AZ1215">
        <v>0</v>
      </c>
      <c r="BA1215">
        <v>960</v>
      </c>
      <c r="BB1215">
        <v>1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 t="s">
        <v>98</v>
      </c>
      <c r="BI1215">
        <v>3</v>
      </c>
      <c r="BJ1215" t="s">
        <v>107</v>
      </c>
      <c r="BK1215">
        <v>0</v>
      </c>
      <c r="BL1215" t="s">
        <v>83</v>
      </c>
      <c r="BM1215" t="s">
        <v>108</v>
      </c>
      <c r="BN1215">
        <v>1965</v>
      </c>
      <c r="BO1215" t="s">
        <v>102</v>
      </c>
      <c r="BP1215">
        <v>1</v>
      </c>
      <c r="BQ1215">
        <v>364</v>
      </c>
      <c r="BR1215" t="s">
        <v>98</v>
      </c>
      <c r="BS1215" t="s">
        <v>98</v>
      </c>
      <c r="BT1215" t="s">
        <v>105</v>
      </c>
      <c r="BU1215">
        <v>88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 t="s">
        <v>83</v>
      </c>
      <c r="CB1215" t="s">
        <v>83</v>
      </c>
      <c r="CC1215" t="s">
        <v>83</v>
      </c>
      <c r="CD1215">
        <v>0</v>
      </c>
      <c r="CE1215">
        <v>5</v>
      </c>
      <c r="CF1215">
        <v>2006</v>
      </c>
      <c r="CG1215" t="str">
        <f t="shared" si="132"/>
        <v>5/2006</v>
      </c>
      <c r="CH1215" t="s">
        <v>110</v>
      </c>
      <c r="CI1215" t="s">
        <v>111</v>
      </c>
      <c r="CJ1215" s="1">
        <v>145000</v>
      </c>
    </row>
    <row r="1216" spans="1:88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 t="str">
        <f t="shared" si="128"/>
        <v>60's</v>
      </c>
      <c r="V1216">
        <v>1962</v>
      </c>
      <c r="W1216">
        <f t="shared" si="126"/>
        <v>0</v>
      </c>
      <c r="X1216" t="str">
        <f t="shared" si="127"/>
        <v>N</v>
      </c>
      <c r="Y1216" t="str">
        <f t="shared" si="129"/>
        <v>N</v>
      </c>
      <c r="Z1216" t="str">
        <f t="shared" si="130"/>
        <v>N</v>
      </c>
      <c r="AA1216" t="str">
        <f t="shared" si="131"/>
        <v>N</v>
      </c>
      <c r="AB1216" t="s">
        <v>93</v>
      </c>
      <c r="AC1216" t="s">
        <v>94</v>
      </c>
      <c r="AD1216" t="s">
        <v>116</v>
      </c>
      <c r="AE1216" t="s">
        <v>116</v>
      </c>
      <c r="AF1216" t="s">
        <v>117</v>
      </c>
      <c r="AG1216">
        <v>0</v>
      </c>
      <c r="AH1216" t="s">
        <v>98</v>
      </c>
      <c r="AI1216" t="s">
        <v>98</v>
      </c>
      <c r="AJ1216" t="s">
        <v>118</v>
      </c>
      <c r="AK1216" t="s">
        <v>98</v>
      </c>
      <c r="AL1216" t="s">
        <v>98</v>
      </c>
      <c r="AM1216" t="s">
        <v>130</v>
      </c>
      <c r="AN1216" t="s">
        <v>141</v>
      </c>
      <c r="AO1216">
        <v>784</v>
      </c>
      <c r="AP1216" t="s">
        <v>102</v>
      </c>
      <c r="AQ1216">
        <v>0</v>
      </c>
      <c r="AR1216">
        <v>141</v>
      </c>
      <c r="AS1216">
        <v>925</v>
      </c>
      <c r="AT1216" t="s">
        <v>103</v>
      </c>
      <c r="AU1216" t="s">
        <v>98</v>
      </c>
      <c r="AV1216" t="s">
        <v>105</v>
      </c>
      <c r="AW1216" t="s">
        <v>106</v>
      </c>
      <c r="AX1216">
        <v>999</v>
      </c>
      <c r="AY1216">
        <v>0</v>
      </c>
      <c r="AZ1216">
        <v>0</v>
      </c>
      <c r="BA1216">
        <v>999</v>
      </c>
      <c r="BB1216">
        <v>1</v>
      </c>
      <c r="BC1216">
        <v>0</v>
      </c>
      <c r="BD1216">
        <v>1</v>
      </c>
      <c r="BE1216">
        <v>0</v>
      </c>
      <c r="BF1216">
        <v>3</v>
      </c>
      <c r="BG1216">
        <v>1</v>
      </c>
      <c r="BH1216" t="s">
        <v>98</v>
      </c>
      <c r="BI1216">
        <v>6</v>
      </c>
      <c r="BJ1216" t="s">
        <v>107</v>
      </c>
      <c r="BK1216">
        <v>0</v>
      </c>
      <c r="BL1216" t="s">
        <v>83</v>
      </c>
      <c r="BM1216" t="s">
        <v>108</v>
      </c>
      <c r="BN1216">
        <v>1962</v>
      </c>
      <c r="BO1216" t="s">
        <v>102</v>
      </c>
      <c r="BP1216">
        <v>1</v>
      </c>
      <c r="BQ1216">
        <v>300</v>
      </c>
      <c r="BR1216" t="s">
        <v>98</v>
      </c>
      <c r="BS1216" t="s">
        <v>98</v>
      </c>
      <c r="BT1216" t="s">
        <v>105</v>
      </c>
      <c r="BU1216">
        <v>150</v>
      </c>
      <c r="BV1216">
        <v>72</v>
      </c>
      <c r="BW1216">
        <v>0</v>
      </c>
      <c r="BX1216">
        <v>0</v>
      </c>
      <c r="BY1216">
        <v>0</v>
      </c>
      <c r="BZ1216">
        <v>0</v>
      </c>
      <c r="CA1216" t="s">
        <v>83</v>
      </c>
      <c r="CB1216" t="s">
        <v>83</v>
      </c>
      <c r="CC1216" t="s">
        <v>83</v>
      </c>
      <c r="CD1216">
        <v>0</v>
      </c>
      <c r="CE1216">
        <v>5</v>
      </c>
      <c r="CF1216">
        <v>2006</v>
      </c>
      <c r="CG1216" t="str">
        <f t="shared" si="132"/>
        <v>5/2006</v>
      </c>
      <c r="CH1216" t="s">
        <v>110</v>
      </c>
      <c r="CI1216" t="s">
        <v>111</v>
      </c>
      <c r="CJ1216" s="1">
        <v>134500</v>
      </c>
    </row>
    <row r="1217" spans="1:88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 t="str">
        <f t="shared" si="128"/>
        <v>60's</v>
      </c>
      <c r="V1217">
        <v>1966</v>
      </c>
      <c r="W1217">
        <f t="shared" si="126"/>
        <v>0</v>
      </c>
      <c r="X1217" t="str">
        <f t="shared" si="127"/>
        <v>N</v>
      </c>
      <c r="Y1217" t="str">
        <f t="shared" si="129"/>
        <v>N</v>
      </c>
      <c r="Z1217" t="str">
        <f t="shared" si="130"/>
        <v>N</v>
      </c>
      <c r="AA1217" t="str">
        <f t="shared" si="131"/>
        <v>N</v>
      </c>
      <c r="AB1217" t="s">
        <v>93</v>
      </c>
      <c r="AC1217" t="s">
        <v>94</v>
      </c>
      <c r="AD1217" t="s">
        <v>95</v>
      </c>
      <c r="AE1217" t="s">
        <v>95</v>
      </c>
      <c r="AF1217" t="s">
        <v>117</v>
      </c>
      <c r="AG1217">
        <v>0</v>
      </c>
      <c r="AH1217" t="s">
        <v>98</v>
      </c>
      <c r="AI1217" t="s">
        <v>98</v>
      </c>
      <c r="AJ1217" t="s">
        <v>118</v>
      </c>
      <c r="AK1217" t="s">
        <v>98</v>
      </c>
      <c r="AL1217" t="s">
        <v>98</v>
      </c>
      <c r="AM1217" t="s">
        <v>100</v>
      </c>
      <c r="AN1217" t="s">
        <v>153</v>
      </c>
      <c r="AO1217">
        <v>180</v>
      </c>
      <c r="AP1217" t="s">
        <v>172</v>
      </c>
      <c r="AQ1217">
        <v>374</v>
      </c>
      <c r="AR1217">
        <v>340</v>
      </c>
      <c r="AS1217">
        <v>894</v>
      </c>
      <c r="AT1217" t="s">
        <v>103</v>
      </c>
      <c r="AU1217" t="s">
        <v>98</v>
      </c>
      <c r="AV1217" t="s">
        <v>105</v>
      </c>
      <c r="AW1217" t="s">
        <v>106</v>
      </c>
      <c r="AX1217">
        <v>894</v>
      </c>
      <c r="AY1217">
        <v>0</v>
      </c>
      <c r="AZ1217">
        <v>0</v>
      </c>
      <c r="BA1217">
        <v>894</v>
      </c>
      <c r="BB1217">
        <v>0</v>
      </c>
      <c r="BC1217">
        <v>0</v>
      </c>
      <c r="BD1217">
        <v>1</v>
      </c>
      <c r="BE1217">
        <v>0</v>
      </c>
      <c r="BF1217">
        <v>3</v>
      </c>
      <c r="BG1217">
        <v>1</v>
      </c>
      <c r="BH1217" t="s">
        <v>98</v>
      </c>
      <c r="BI1217">
        <v>5</v>
      </c>
      <c r="BJ1217" t="s">
        <v>107</v>
      </c>
      <c r="BK1217">
        <v>0</v>
      </c>
      <c r="BL1217" t="s">
        <v>83</v>
      </c>
      <c r="BM1217" t="s">
        <v>127</v>
      </c>
      <c r="BN1217">
        <v>1966</v>
      </c>
      <c r="BO1217" t="s">
        <v>109</v>
      </c>
      <c r="BP1217">
        <v>1</v>
      </c>
      <c r="BQ1217">
        <v>384</v>
      </c>
      <c r="BR1217" t="s">
        <v>98</v>
      </c>
      <c r="BS1217" t="s">
        <v>98</v>
      </c>
      <c r="BT1217" t="s">
        <v>105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 t="s">
        <v>83</v>
      </c>
      <c r="CB1217" t="s">
        <v>134</v>
      </c>
      <c r="CC1217" t="s">
        <v>83</v>
      </c>
      <c r="CD1217">
        <v>0</v>
      </c>
      <c r="CE1217">
        <v>5</v>
      </c>
      <c r="CF1217">
        <v>2007</v>
      </c>
      <c r="CG1217" t="str">
        <f t="shared" si="132"/>
        <v>5/2007</v>
      </c>
      <c r="CH1217" t="s">
        <v>110</v>
      </c>
      <c r="CI1217" t="s">
        <v>111</v>
      </c>
      <c r="CJ1217" s="1">
        <v>125000</v>
      </c>
    </row>
    <row r="1218" spans="1:88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 t="str">
        <f t="shared" si="128"/>
        <v>70's</v>
      </c>
      <c r="V1218">
        <v>1978</v>
      </c>
      <c r="W1218">
        <f t="shared" ref="W1218:W1281" si="133">V1218-T1218</f>
        <v>0</v>
      </c>
      <c r="X1218" t="str">
        <f t="shared" ref="X1218:X1281" si="134">IF($W1218&gt;0, "Y", "N")</f>
        <v>N</v>
      </c>
      <c r="Y1218" t="str">
        <f t="shared" si="129"/>
        <v>N</v>
      </c>
      <c r="Z1218" t="str">
        <f t="shared" si="130"/>
        <v>N</v>
      </c>
      <c r="AA1218" t="str">
        <f t="shared" si="131"/>
        <v>N</v>
      </c>
      <c r="AB1218" t="s">
        <v>93</v>
      </c>
      <c r="AC1218" t="s">
        <v>94</v>
      </c>
      <c r="AD1218" t="s">
        <v>95</v>
      </c>
      <c r="AE1218" t="s">
        <v>95</v>
      </c>
      <c r="AF1218" t="s">
        <v>117</v>
      </c>
      <c r="AG1218">
        <v>0</v>
      </c>
      <c r="AH1218" t="s">
        <v>98</v>
      </c>
      <c r="AI1218" t="s">
        <v>98</v>
      </c>
      <c r="AJ1218" t="s">
        <v>168</v>
      </c>
      <c r="AK1218" t="s">
        <v>83</v>
      </c>
      <c r="AL1218" t="s">
        <v>83</v>
      </c>
      <c r="AM1218" t="s">
        <v>83</v>
      </c>
      <c r="AN1218" t="s">
        <v>83</v>
      </c>
      <c r="AO1218">
        <v>0</v>
      </c>
      <c r="AP1218" t="s">
        <v>83</v>
      </c>
      <c r="AQ1218">
        <v>0</v>
      </c>
      <c r="AR1218">
        <v>0</v>
      </c>
      <c r="AS1218">
        <v>0</v>
      </c>
      <c r="AT1218" t="s">
        <v>103</v>
      </c>
      <c r="AU1218" t="s">
        <v>98</v>
      </c>
      <c r="AV1218" t="s">
        <v>105</v>
      </c>
      <c r="AW1218" t="s">
        <v>106</v>
      </c>
      <c r="AX1218">
        <v>1318</v>
      </c>
      <c r="AY1218">
        <v>584</v>
      </c>
      <c r="AZ1218">
        <v>0</v>
      </c>
      <c r="BA1218">
        <v>1902</v>
      </c>
      <c r="BB1218">
        <v>0</v>
      </c>
      <c r="BC1218">
        <v>0</v>
      </c>
      <c r="BD1218">
        <v>2</v>
      </c>
      <c r="BE1218">
        <v>0</v>
      </c>
      <c r="BF1218">
        <v>4</v>
      </c>
      <c r="BG1218">
        <v>2</v>
      </c>
      <c r="BH1218" t="s">
        <v>98</v>
      </c>
      <c r="BI1218">
        <v>8</v>
      </c>
      <c r="BJ1218" t="s">
        <v>107</v>
      </c>
      <c r="BK1218">
        <v>0</v>
      </c>
      <c r="BL1218" t="s">
        <v>83</v>
      </c>
      <c r="BM1218" t="s">
        <v>108</v>
      </c>
      <c r="BN1218">
        <v>1978</v>
      </c>
      <c r="BO1218" t="s">
        <v>102</v>
      </c>
      <c r="BP1218">
        <v>2</v>
      </c>
      <c r="BQ1218">
        <v>539</v>
      </c>
      <c r="BR1218" t="s">
        <v>98</v>
      </c>
      <c r="BS1218" t="s">
        <v>98</v>
      </c>
      <c r="BT1218" t="s">
        <v>105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 t="s">
        <v>83</v>
      </c>
      <c r="CB1218" t="s">
        <v>83</v>
      </c>
      <c r="CC1218" t="s">
        <v>83</v>
      </c>
      <c r="CD1218">
        <v>0</v>
      </c>
      <c r="CE1218">
        <v>4</v>
      </c>
      <c r="CF1218">
        <v>2010</v>
      </c>
      <c r="CG1218" t="str">
        <f t="shared" si="132"/>
        <v>4/2010</v>
      </c>
      <c r="CH1218" t="s">
        <v>110</v>
      </c>
      <c r="CI1218" t="s">
        <v>111</v>
      </c>
      <c r="CJ1218" s="1">
        <v>112000</v>
      </c>
    </row>
    <row r="1219" spans="1:88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 t="str">
        <f t="shared" ref="U1219:U1282" si="135">IF($T1219&gt;=2010, "2010's", IF($T1219&gt;=2000, "2000's", IF($T1219&gt;=1990, "90's", IF($T1219&gt;=1980, "80's", IF($T1219&gt;=1970, "70's", IF($T1219&gt;=1960, "60's", IF($T1219&gt;=1950, "50's", IF($T1219&gt;=1940, "40's", IF($T1219&gt;=1930, "30's", IF($T1219&gt;=1920, "20's", IF($T1219&gt;1910, "10's", IF($T1219&gt;=1900, "1900's", IF($T1219&gt;=1890, "1890's", IF($T1219&gt;=1880, "1880's", "1870's"))))))))))))))</f>
        <v>2000's</v>
      </c>
      <c r="V1219">
        <v>2009</v>
      </c>
      <c r="W1219">
        <f t="shared" si="133"/>
        <v>0</v>
      </c>
      <c r="X1219" t="str">
        <f t="shared" si="134"/>
        <v>N</v>
      </c>
      <c r="Y1219" t="str">
        <f t="shared" ref="Y1219:Y1282" si="136">IF($V1219&gt;2004, "Y", "N")</f>
        <v>Y</v>
      </c>
      <c r="Z1219" t="str">
        <f t="shared" ref="Z1219:Z1282" si="137">IF($V1219&gt;1999, "Y", "N")</f>
        <v>Y</v>
      </c>
      <c r="AA1219" t="str">
        <f t="shared" ref="AA1219:AA1282" si="138">IF($V1219&gt;1994, "Y", "N")</f>
        <v>Y</v>
      </c>
      <c r="AB1219" t="s">
        <v>93</v>
      </c>
      <c r="AC1219" t="s">
        <v>94</v>
      </c>
      <c r="AD1219" t="s">
        <v>180</v>
      </c>
      <c r="AE1219" t="s">
        <v>181</v>
      </c>
      <c r="AF1219" t="s">
        <v>137</v>
      </c>
      <c r="AG1219">
        <v>72</v>
      </c>
      <c r="AH1219" t="s">
        <v>97</v>
      </c>
      <c r="AI1219" t="s">
        <v>98</v>
      </c>
      <c r="AJ1219" t="s">
        <v>99</v>
      </c>
      <c r="AK1219" t="s">
        <v>97</v>
      </c>
      <c r="AL1219" t="s">
        <v>98</v>
      </c>
      <c r="AM1219" t="s">
        <v>121</v>
      </c>
      <c r="AN1219" t="s">
        <v>101</v>
      </c>
      <c r="AO1219">
        <v>936</v>
      </c>
      <c r="AP1219" t="s">
        <v>102</v>
      </c>
      <c r="AQ1219">
        <v>0</v>
      </c>
      <c r="AR1219">
        <v>364</v>
      </c>
      <c r="AS1219">
        <v>1300</v>
      </c>
      <c r="AT1219" t="s">
        <v>103</v>
      </c>
      <c r="AU1219" t="s">
        <v>104</v>
      </c>
      <c r="AV1219" t="s">
        <v>105</v>
      </c>
      <c r="AW1219" t="s">
        <v>106</v>
      </c>
      <c r="AX1219">
        <v>1314</v>
      </c>
      <c r="AY1219">
        <v>0</v>
      </c>
      <c r="AZ1219">
        <v>0</v>
      </c>
      <c r="BA1219">
        <v>1314</v>
      </c>
      <c r="BB1219">
        <v>1</v>
      </c>
      <c r="BC1219">
        <v>0</v>
      </c>
      <c r="BD1219">
        <v>2</v>
      </c>
      <c r="BE1219">
        <v>0</v>
      </c>
      <c r="BF1219">
        <v>3</v>
      </c>
      <c r="BG1219">
        <v>1</v>
      </c>
      <c r="BH1219" t="s">
        <v>97</v>
      </c>
      <c r="BI1219">
        <v>6</v>
      </c>
      <c r="BJ1219" t="s">
        <v>107</v>
      </c>
      <c r="BK1219">
        <v>0</v>
      </c>
      <c r="BL1219" t="s">
        <v>83</v>
      </c>
      <c r="BM1219" t="s">
        <v>108</v>
      </c>
      <c r="BN1219">
        <v>2009</v>
      </c>
      <c r="BO1219" t="s">
        <v>109</v>
      </c>
      <c r="BP1219">
        <v>2</v>
      </c>
      <c r="BQ1219">
        <v>552</v>
      </c>
      <c r="BR1219" t="s">
        <v>98</v>
      </c>
      <c r="BS1219" t="s">
        <v>98</v>
      </c>
      <c r="BT1219" t="s">
        <v>105</v>
      </c>
      <c r="BU1219">
        <v>135</v>
      </c>
      <c r="BV1219">
        <v>112</v>
      </c>
      <c r="BW1219">
        <v>0</v>
      </c>
      <c r="BX1219">
        <v>0</v>
      </c>
      <c r="BY1219">
        <v>0</v>
      </c>
      <c r="BZ1219">
        <v>0</v>
      </c>
      <c r="CA1219" t="s">
        <v>83</v>
      </c>
      <c r="CB1219" t="s">
        <v>83</v>
      </c>
      <c r="CC1219" t="s">
        <v>83</v>
      </c>
      <c r="CD1219">
        <v>0</v>
      </c>
      <c r="CE1219">
        <v>9</v>
      </c>
      <c r="CF1219">
        <v>2009</v>
      </c>
      <c r="CG1219" t="str">
        <f t="shared" ref="CG1219:CG1282" si="139">_xlfn.CONCAT(CE1219, "/",CF1219)</f>
        <v>9/2009</v>
      </c>
      <c r="CH1219" t="s">
        <v>158</v>
      </c>
      <c r="CI1219" t="s">
        <v>159</v>
      </c>
      <c r="CJ1219" s="1">
        <v>229456</v>
      </c>
    </row>
    <row r="1220" spans="1:88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 t="str">
        <f t="shared" si="135"/>
        <v>40's</v>
      </c>
      <c r="V1220">
        <v>1950</v>
      </c>
      <c r="W1220">
        <f t="shared" si="133"/>
        <v>3</v>
      </c>
      <c r="X1220" t="str">
        <f t="shared" si="134"/>
        <v>Y</v>
      </c>
      <c r="Y1220" t="str">
        <f t="shared" si="136"/>
        <v>N</v>
      </c>
      <c r="Z1220" t="str">
        <f t="shared" si="137"/>
        <v>N</v>
      </c>
      <c r="AA1220" t="str">
        <f t="shared" si="138"/>
        <v>N</v>
      </c>
      <c r="AB1220" t="s">
        <v>93</v>
      </c>
      <c r="AC1220" t="s">
        <v>94</v>
      </c>
      <c r="AD1220" t="s">
        <v>186</v>
      </c>
      <c r="AE1220" t="s">
        <v>186</v>
      </c>
      <c r="AF1220" t="s">
        <v>117</v>
      </c>
      <c r="AG1220">
        <v>0</v>
      </c>
      <c r="AH1220" t="s">
        <v>98</v>
      </c>
      <c r="AI1220" t="s">
        <v>98</v>
      </c>
      <c r="AJ1220" t="s">
        <v>168</v>
      </c>
      <c r="AK1220" t="s">
        <v>83</v>
      </c>
      <c r="AL1220" t="s">
        <v>83</v>
      </c>
      <c r="AM1220" t="s">
        <v>83</v>
      </c>
      <c r="AN1220" t="s">
        <v>83</v>
      </c>
      <c r="AO1220">
        <v>0</v>
      </c>
      <c r="AP1220" t="s">
        <v>83</v>
      </c>
      <c r="AQ1220">
        <v>0</v>
      </c>
      <c r="AR1220">
        <v>0</v>
      </c>
      <c r="AS1220">
        <v>0</v>
      </c>
      <c r="AT1220" t="s">
        <v>103</v>
      </c>
      <c r="AU1220" t="s">
        <v>97</v>
      </c>
      <c r="AV1220" t="s">
        <v>177</v>
      </c>
      <c r="AW1220" t="s">
        <v>106</v>
      </c>
      <c r="AX1220">
        <v>672</v>
      </c>
      <c r="AY1220">
        <v>240</v>
      </c>
      <c r="AZ1220">
        <v>0</v>
      </c>
      <c r="BA1220">
        <v>912</v>
      </c>
      <c r="BB1220">
        <v>0</v>
      </c>
      <c r="BC1220">
        <v>0</v>
      </c>
      <c r="BD1220">
        <v>1</v>
      </c>
      <c r="BE1220">
        <v>0</v>
      </c>
      <c r="BF1220">
        <v>2</v>
      </c>
      <c r="BG1220">
        <v>1</v>
      </c>
      <c r="BH1220" t="s">
        <v>98</v>
      </c>
      <c r="BI1220">
        <v>3</v>
      </c>
      <c r="BJ1220" t="s">
        <v>107</v>
      </c>
      <c r="BK1220">
        <v>0</v>
      </c>
      <c r="BL1220" t="s">
        <v>83</v>
      </c>
      <c r="BM1220" t="s">
        <v>83</v>
      </c>
      <c r="BN1220" t="s">
        <v>83</v>
      </c>
      <c r="BO1220" t="s">
        <v>83</v>
      </c>
      <c r="BP1220">
        <v>0</v>
      </c>
      <c r="BQ1220">
        <v>0</v>
      </c>
      <c r="BR1220" t="s">
        <v>83</v>
      </c>
      <c r="BS1220" t="s">
        <v>83</v>
      </c>
      <c r="BT1220" t="s">
        <v>177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 t="s">
        <v>83</v>
      </c>
      <c r="CB1220" t="s">
        <v>83</v>
      </c>
      <c r="CC1220" t="s">
        <v>83</v>
      </c>
      <c r="CD1220">
        <v>0</v>
      </c>
      <c r="CE1220">
        <v>7</v>
      </c>
      <c r="CF1220">
        <v>2006</v>
      </c>
      <c r="CG1220" t="str">
        <f t="shared" si="139"/>
        <v>7/2006</v>
      </c>
      <c r="CH1220" t="s">
        <v>110</v>
      </c>
      <c r="CI1220" t="s">
        <v>111</v>
      </c>
      <c r="CJ1220" s="1">
        <v>80500</v>
      </c>
    </row>
    <row r="1221" spans="1:88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 t="str">
        <f t="shared" si="135"/>
        <v>70's</v>
      </c>
      <c r="V1221">
        <v>1971</v>
      </c>
      <c r="W1221">
        <f t="shared" si="133"/>
        <v>0</v>
      </c>
      <c r="X1221" t="str">
        <f t="shared" si="134"/>
        <v>N</v>
      </c>
      <c r="Y1221" t="str">
        <f t="shared" si="136"/>
        <v>N</v>
      </c>
      <c r="Z1221" t="str">
        <f t="shared" si="137"/>
        <v>N</v>
      </c>
      <c r="AA1221" t="str">
        <f t="shared" si="138"/>
        <v>N</v>
      </c>
      <c r="AB1221" t="s">
        <v>93</v>
      </c>
      <c r="AC1221" t="s">
        <v>94</v>
      </c>
      <c r="AD1221" t="s">
        <v>180</v>
      </c>
      <c r="AE1221" t="s">
        <v>181</v>
      </c>
      <c r="AF1221" t="s">
        <v>96</v>
      </c>
      <c r="AG1221">
        <v>236</v>
      </c>
      <c r="AH1221" t="s">
        <v>98</v>
      </c>
      <c r="AI1221" t="s">
        <v>98</v>
      </c>
      <c r="AJ1221" t="s">
        <v>118</v>
      </c>
      <c r="AK1221" t="s">
        <v>98</v>
      </c>
      <c r="AL1221" t="s">
        <v>98</v>
      </c>
      <c r="AM1221" t="s">
        <v>100</v>
      </c>
      <c r="AN1221" t="s">
        <v>102</v>
      </c>
      <c r="AO1221">
        <v>0</v>
      </c>
      <c r="AP1221" t="s">
        <v>102</v>
      </c>
      <c r="AQ1221">
        <v>0</v>
      </c>
      <c r="AR1221">
        <v>672</v>
      </c>
      <c r="AS1221">
        <v>672</v>
      </c>
      <c r="AT1221" t="s">
        <v>103</v>
      </c>
      <c r="AU1221" t="s">
        <v>98</v>
      </c>
      <c r="AV1221" t="s">
        <v>105</v>
      </c>
      <c r="AW1221" t="s">
        <v>106</v>
      </c>
      <c r="AX1221">
        <v>672</v>
      </c>
      <c r="AY1221">
        <v>546</v>
      </c>
      <c r="AZ1221">
        <v>0</v>
      </c>
      <c r="BA1221">
        <v>1218</v>
      </c>
      <c r="BB1221">
        <v>0</v>
      </c>
      <c r="BC1221">
        <v>0</v>
      </c>
      <c r="BD1221">
        <v>1</v>
      </c>
      <c r="BE1221">
        <v>1</v>
      </c>
      <c r="BF1221">
        <v>3</v>
      </c>
      <c r="BG1221">
        <v>1</v>
      </c>
      <c r="BH1221" t="s">
        <v>98</v>
      </c>
      <c r="BI1221">
        <v>7</v>
      </c>
      <c r="BJ1221" t="s">
        <v>107</v>
      </c>
      <c r="BK1221">
        <v>0</v>
      </c>
      <c r="BL1221" t="s">
        <v>83</v>
      </c>
      <c r="BM1221" t="s">
        <v>83</v>
      </c>
      <c r="BN1221" t="s">
        <v>83</v>
      </c>
      <c r="BO1221" t="s">
        <v>83</v>
      </c>
      <c r="BP1221">
        <v>0</v>
      </c>
      <c r="BQ1221">
        <v>0</v>
      </c>
      <c r="BR1221" t="s">
        <v>83</v>
      </c>
      <c r="BS1221" t="s">
        <v>83</v>
      </c>
      <c r="BT1221" t="s">
        <v>177</v>
      </c>
      <c r="BU1221">
        <v>201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 t="s">
        <v>83</v>
      </c>
      <c r="CB1221" t="s">
        <v>83</v>
      </c>
      <c r="CC1221" t="s">
        <v>83</v>
      </c>
      <c r="CD1221">
        <v>0</v>
      </c>
      <c r="CE1221">
        <v>4</v>
      </c>
      <c r="CF1221">
        <v>2006</v>
      </c>
      <c r="CG1221" t="str">
        <f t="shared" si="139"/>
        <v>4/2006</v>
      </c>
      <c r="CH1221" t="s">
        <v>110</v>
      </c>
      <c r="CI1221" t="s">
        <v>128</v>
      </c>
      <c r="CJ1221" s="1">
        <v>91500</v>
      </c>
    </row>
    <row r="1222" spans="1:88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 t="str">
        <f t="shared" si="135"/>
        <v>60's</v>
      </c>
      <c r="V1222">
        <v>1964</v>
      </c>
      <c r="W1222">
        <f t="shared" si="133"/>
        <v>0</v>
      </c>
      <c r="X1222" t="str">
        <f t="shared" si="134"/>
        <v>N</v>
      </c>
      <c r="Y1222" t="str">
        <f t="shared" si="136"/>
        <v>N</v>
      </c>
      <c r="Z1222" t="str">
        <f t="shared" si="137"/>
        <v>N</v>
      </c>
      <c r="AA1222" t="str">
        <f t="shared" si="138"/>
        <v>N</v>
      </c>
      <c r="AB1222" t="s">
        <v>93</v>
      </c>
      <c r="AC1222" t="s">
        <v>94</v>
      </c>
      <c r="AD1222" t="s">
        <v>124</v>
      </c>
      <c r="AE1222" t="s">
        <v>124</v>
      </c>
      <c r="AF1222" t="s">
        <v>117</v>
      </c>
      <c r="AG1222">
        <v>0</v>
      </c>
      <c r="AH1222" t="s">
        <v>98</v>
      </c>
      <c r="AI1222" t="s">
        <v>98</v>
      </c>
      <c r="AJ1222" t="s">
        <v>118</v>
      </c>
      <c r="AK1222" t="s">
        <v>98</v>
      </c>
      <c r="AL1222" t="s">
        <v>98</v>
      </c>
      <c r="AM1222" t="s">
        <v>100</v>
      </c>
      <c r="AN1222" t="s">
        <v>153</v>
      </c>
      <c r="AO1222">
        <v>312</v>
      </c>
      <c r="AP1222" t="s">
        <v>172</v>
      </c>
      <c r="AQ1222">
        <v>600</v>
      </c>
      <c r="AR1222">
        <v>0</v>
      </c>
      <c r="AS1222">
        <v>912</v>
      </c>
      <c r="AT1222" t="s">
        <v>103</v>
      </c>
      <c r="AU1222" t="s">
        <v>98</v>
      </c>
      <c r="AV1222" t="s">
        <v>105</v>
      </c>
      <c r="AW1222" t="s">
        <v>106</v>
      </c>
      <c r="AX1222">
        <v>912</v>
      </c>
      <c r="AY1222">
        <v>0</v>
      </c>
      <c r="AZ1222">
        <v>0</v>
      </c>
      <c r="BA1222">
        <v>912</v>
      </c>
      <c r="BB1222">
        <v>0</v>
      </c>
      <c r="BC1222">
        <v>0</v>
      </c>
      <c r="BD1222">
        <v>1</v>
      </c>
      <c r="BE1222">
        <v>0</v>
      </c>
      <c r="BF1222">
        <v>2</v>
      </c>
      <c r="BG1222">
        <v>1</v>
      </c>
      <c r="BH1222" t="s">
        <v>98</v>
      </c>
      <c r="BI1222">
        <v>5</v>
      </c>
      <c r="BJ1222" t="s">
        <v>107</v>
      </c>
      <c r="BK1222">
        <v>0</v>
      </c>
      <c r="BL1222" t="s">
        <v>83</v>
      </c>
      <c r="BM1222" t="s">
        <v>108</v>
      </c>
      <c r="BN1222">
        <v>1964</v>
      </c>
      <c r="BO1222" t="s">
        <v>102</v>
      </c>
      <c r="BP1222">
        <v>1</v>
      </c>
      <c r="BQ1222">
        <v>288</v>
      </c>
      <c r="BR1222" t="s">
        <v>98</v>
      </c>
      <c r="BS1222" t="s">
        <v>98</v>
      </c>
      <c r="BT1222" t="s">
        <v>105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 t="s">
        <v>83</v>
      </c>
      <c r="CB1222" t="s">
        <v>83</v>
      </c>
      <c r="CC1222" t="s">
        <v>83</v>
      </c>
      <c r="CD1222">
        <v>0</v>
      </c>
      <c r="CE1222">
        <v>11</v>
      </c>
      <c r="CF1222">
        <v>2006</v>
      </c>
      <c r="CG1222" t="str">
        <f t="shared" si="139"/>
        <v>11/2006</v>
      </c>
      <c r="CH1222" t="s">
        <v>110</v>
      </c>
      <c r="CI1222" t="s">
        <v>128</v>
      </c>
      <c r="CJ1222" s="1">
        <v>115000</v>
      </c>
    </row>
    <row r="1223" spans="1:88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 t="str">
        <f t="shared" si="135"/>
        <v>60's</v>
      </c>
      <c r="V1223">
        <v>1968</v>
      </c>
      <c r="W1223">
        <f t="shared" si="133"/>
        <v>0</v>
      </c>
      <c r="X1223" t="str">
        <f t="shared" si="134"/>
        <v>N</v>
      </c>
      <c r="Y1223" t="str">
        <f t="shared" si="136"/>
        <v>N</v>
      </c>
      <c r="Z1223" t="str">
        <f t="shared" si="137"/>
        <v>N</v>
      </c>
      <c r="AA1223" t="str">
        <f t="shared" si="138"/>
        <v>N</v>
      </c>
      <c r="AB1223" t="s">
        <v>152</v>
      </c>
      <c r="AC1223" t="s">
        <v>94</v>
      </c>
      <c r="AD1223" t="s">
        <v>140</v>
      </c>
      <c r="AE1223" t="s">
        <v>140</v>
      </c>
      <c r="AF1223" t="s">
        <v>117</v>
      </c>
      <c r="AG1223">
        <v>0</v>
      </c>
      <c r="AH1223" t="s">
        <v>98</v>
      </c>
      <c r="AI1223" t="s">
        <v>98</v>
      </c>
      <c r="AJ1223" t="s">
        <v>118</v>
      </c>
      <c r="AK1223" t="s">
        <v>98</v>
      </c>
      <c r="AL1223" t="s">
        <v>98</v>
      </c>
      <c r="AM1223" t="s">
        <v>100</v>
      </c>
      <c r="AN1223" t="s">
        <v>141</v>
      </c>
      <c r="AO1223">
        <v>250</v>
      </c>
      <c r="AP1223" t="s">
        <v>172</v>
      </c>
      <c r="AQ1223">
        <v>492</v>
      </c>
      <c r="AR1223">
        <v>210</v>
      </c>
      <c r="AS1223">
        <v>952</v>
      </c>
      <c r="AT1223" t="s">
        <v>103</v>
      </c>
      <c r="AU1223" t="s">
        <v>104</v>
      </c>
      <c r="AV1223" t="s">
        <v>105</v>
      </c>
      <c r="AW1223" t="s">
        <v>106</v>
      </c>
      <c r="AX1223">
        <v>1211</v>
      </c>
      <c r="AY1223">
        <v>0</v>
      </c>
      <c r="AZ1223">
        <v>0</v>
      </c>
      <c r="BA1223">
        <v>1211</v>
      </c>
      <c r="BB1223">
        <v>0</v>
      </c>
      <c r="BC1223">
        <v>0</v>
      </c>
      <c r="BD1223">
        <v>1</v>
      </c>
      <c r="BE1223">
        <v>0</v>
      </c>
      <c r="BF1223">
        <v>3</v>
      </c>
      <c r="BG1223">
        <v>1</v>
      </c>
      <c r="BH1223" t="s">
        <v>98</v>
      </c>
      <c r="BI1223">
        <v>5</v>
      </c>
      <c r="BJ1223" t="s">
        <v>107</v>
      </c>
      <c r="BK1223">
        <v>1</v>
      </c>
      <c r="BL1223" t="s">
        <v>98</v>
      </c>
      <c r="BM1223" t="s">
        <v>108</v>
      </c>
      <c r="BN1223">
        <v>1968</v>
      </c>
      <c r="BO1223" t="s">
        <v>102</v>
      </c>
      <c r="BP1223">
        <v>1</v>
      </c>
      <c r="BQ1223">
        <v>322</v>
      </c>
      <c r="BR1223" t="s">
        <v>98</v>
      </c>
      <c r="BS1223" t="s">
        <v>98</v>
      </c>
      <c r="BT1223" t="s">
        <v>105</v>
      </c>
      <c r="BU1223">
        <v>0</v>
      </c>
      <c r="BV1223">
        <v>63</v>
      </c>
      <c r="BW1223">
        <v>0</v>
      </c>
      <c r="BX1223">
        <v>0</v>
      </c>
      <c r="BY1223">
        <v>0</v>
      </c>
      <c r="BZ1223">
        <v>0</v>
      </c>
      <c r="CA1223" t="s">
        <v>83</v>
      </c>
      <c r="CB1223" t="s">
        <v>83</v>
      </c>
      <c r="CC1223" t="s">
        <v>83</v>
      </c>
      <c r="CD1223">
        <v>0</v>
      </c>
      <c r="CE1223">
        <v>8</v>
      </c>
      <c r="CF1223">
        <v>2008</v>
      </c>
      <c r="CG1223" t="str">
        <f t="shared" si="139"/>
        <v>8/2008</v>
      </c>
      <c r="CH1223" t="s">
        <v>110</v>
      </c>
      <c r="CI1223" t="s">
        <v>111</v>
      </c>
      <c r="CJ1223" s="1">
        <v>134000</v>
      </c>
    </row>
    <row r="1224" spans="1:88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 t="str">
        <f t="shared" si="135"/>
        <v>40's</v>
      </c>
      <c r="V1224">
        <v>1950</v>
      </c>
      <c r="W1224">
        <f t="shared" si="133"/>
        <v>1</v>
      </c>
      <c r="X1224" t="str">
        <f t="shared" si="134"/>
        <v>Y</v>
      </c>
      <c r="Y1224" t="str">
        <f t="shared" si="136"/>
        <v>N</v>
      </c>
      <c r="Z1224" t="str">
        <f t="shared" si="137"/>
        <v>N</v>
      </c>
      <c r="AA1224" t="str">
        <f t="shared" si="138"/>
        <v>N</v>
      </c>
      <c r="AB1224" t="s">
        <v>93</v>
      </c>
      <c r="AC1224" t="s">
        <v>94</v>
      </c>
      <c r="AD1224" t="s">
        <v>124</v>
      </c>
      <c r="AE1224" t="s">
        <v>124</v>
      </c>
      <c r="AF1224" t="s">
        <v>96</v>
      </c>
      <c r="AG1224">
        <v>320</v>
      </c>
      <c r="AH1224" t="s">
        <v>98</v>
      </c>
      <c r="AI1224" t="s">
        <v>98</v>
      </c>
      <c r="AJ1224" t="s">
        <v>118</v>
      </c>
      <c r="AK1224" t="s">
        <v>98</v>
      </c>
      <c r="AL1224" t="s">
        <v>98</v>
      </c>
      <c r="AM1224" t="s">
        <v>121</v>
      </c>
      <c r="AN1224" t="s">
        <v>153</v>
      </c>
      <c r="AO1224">
        <v>196</v>
      </c>
      <c r="AP1224" t="s">
        <v>102</v>
      </c>
      <c r="AQ1224">
        <v>0</v>
      </c>
      <c r="AR1224">
        <v>844</v>
      </c>
      <c r="AS1224">
        <v>1040</v>
      </c>
      <c r="AT1224" t="s">
        <v>103</v>
      </c>
      <c r="AU1224" t="s">
        <v>104</v>
      </c>
      <c r="AV1224" t="s">
        <v>105</v>
      </c>
      <c r="AW1224" t="s">
        <v>106</v>
      </c>
      <c r="AX1224">
        <v>1168</v>
      </c>
      <c r="AY1224">
        <v>678</v>
      </c>
      <c r="AZ1224">
        <v>0</v>
      </c>
      <c r="BA1224">
        <v>1846</v>
      </c>
      <c r="BB1224">
        <v>0</v>
      </c>
      <c r="BC1224">
        <v>0</v>
      </c>
      <c r="BD1224">
        <v>2</v>
      </c>
      <c r="BE1224">
        <v>0</v>
      </c>
      <c r="BF1224">
        <v>3</v>
      </c>
      <c r="BG1224">
        <v>1</v>
      </c>
      <c r="BH1224" t="s">
        <v>98</v>
      </c>
      <c r="BI1224">
        <v>7</v>
      </c>
      <c r="BJ1224" t="s">
        <v>107</v>
      </c>
      <c r="BK1224">
        <v>1</v>
      </c>
      <c r="BL1224" t="s">
        <v>97</v>
      </c>
      <c r="BM1224" t="s">
        <v>108</v>
      </c>
      <c r="BN1224">
        <v>1949</v>
      </c>
      <c r="BO1224" t="s">
        <v>102</v>
      </c>
      <c r="BP1224">
        <v>1</v>
      </c>
      <c r="BQ1224">
        <v>315</v>
      </c>
      <c r="BR1224" t="s">
        <v>98</v>
      </c>
      <c r="BS1224" t="s">
        <v>98</v>
      </c>
      <c r="BT1224" t="s">
        <v>105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 t="s">
        <v>83</v>
      </c>
      <c r="CB1224" t="s">
        <v>163</v>
      </c>
      <c r="CC1224" t="s">
        <v>83</v>
      </c>
      <c r="CD1224">
        <v>0</v>
      </c>
      <c r="CE1224">
        <v>1</v>
      </c>
      <c r="CF1224">
        <v>2007</v>
      </c>
      <c r="CG1224" t="str">
        <f t="shared" si="139"/>
        <v>1/2007</v>
      </c>
      <c r="CH1224" t="s">
        <v>110</v>
      </c>
      <c r="CI1224" t="s">
        <v>111</v>
      </c>
      <c r="CJ1224" s="1">
        <v>143000</v>
      </c>
    </row>
    <row r="1225" spans="1:88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 t="str">
        <f t="shared" si="135"/>
        <v>50's</v>
      </c>
      <c r="V1225">
        <v>1951</v>
      </c>
      <c r="W1225">
        <f t="shared" si="133"/>
        <v>0</v>
      </c>
      <c r="X1225" t="str">
        <f t="shared" si="134"/>
        <v>N</v>
      </c>
      <c r="Y1225" t="str">
        <f t="shared" si="136"/>
        <v>N</v>
      </c>
      <c r="Z1225" t="str">
        <f t="shared" si="137"/>
        <v>N</v>
      </c>
      <c r="AA1225" t="str">
        <f t="shared" si="138"/>
        <v>N</v>
      </c>
      <c r="AB1225" t="s">
        <v>152</v>
      </c>
      <c r="AC1225" t="s">
        <v>94</v>
      </c>
      <c r="AD1225" t="s">
        <v>124</v>
      </c>
      <c r="AE1225" t="s">
        <v>124</v>
      </c>
      <c r="AF1225" t="s">
        <v>96</v>
      </c>
      <c r="AG1225">
        <v>44</v>
      </c>
      <c r="AH1225" t="s">
        <v>98</v>
      </c>
      <c r="AI1225" t="s">
        <v>98</v>
      </c>
      <c r="AJ1225" t="s">
        <v>118</v>
      </c>
      <c r="AK1225" t="s">
        <v>98</v>
      </c>
      <c r="AL1225" t="s">
        <v>147</v>
      </c>
      <c r="AM1225" t="s">
        <v>100</v>
      </c>
      <c r="AN1225" t="s">
        <v>172</v>
      </c>
      <c r="AO1225">
        <v>756</v>
      </c>
      <c r="AP1225" t="s">
        <v>102</v>
      </c>
      <c r="AQ1225">
        <v>0</v>
      </c>
      <c r="AR1225">
        <v>1380</v>
      </c>
      <c r="AS1225">
        <v>2136</v>
      </c>
      <c r="AT1225" t="s">
        <v>103</v>
      </c>
      <c r="AU1225" t="s">
        <v>98</v>
      </c>
      <c r="AV1225" t="s">
        <v>177</v>
      </c>
      <c r="AW1225" t="s">
        <v>164</v>
      </c>
      <c r="AX1225">
        <v>2136</v>
      </c>
      <c r="AY1225">
        <v>0</v>
      </c>
      <c r="AZ1225">
        <v>0</v>
      </c>
      <c r="BA1225">
        <v>2136</v>
      </c>
      <c r="BB1225">
        <v>0</v>
      </c>
      <c r="BC1225">
        <v>0</v>
      </c>
      <c r="BD1225">
        <v>2</v>
      </c>
      <c r="BE1225">
        <v>0</v>
      </c>
      <c r="BF1225">
        <v>4</v>
      </c>
      <c r="BG1225">
        <v>1</v>
      </c>
      <c r="BH1225" t="s">
        <v>98</v>
      </c>
      <c r="BI1225">
        <v>7</v>
      </c>
      <c r="BJ1225" t="s">
        <v>194</v>
      </c>
      <c r="BK1225">
        <v>0</v>
      </c>
      <c r="BL1225" t="s">
        <v>83</v>
      </c>
      <c r="BM1225" t="s">
        <v>127</v>
      </c>
      <c r="BN1225">
        <v>1951</v>
      </c>
      <c r="BO1225" t="s">
        <v>102</v>
      </c>
      <c r="BP1225">
        <v>2</v>
      </c>
      <c r="BQ1225">
        <v>528</v>
      </c>
      <c r="BR1225" t="s">
        <v>98</v>
      </c>
      <c r="BS1225" t="s">
        <v>98</v>
      </c>
      <c r="BT1225" t="s">
        <v>105</v>
      </c>
      <c r="BU1225">
        <v>0</v>
      </c>
      <c r="BV1225">
        <v>30</v>
      </c>
      <c r="BW1225">
        <v>0</v>
      </c>
      <c r="BX1225">
        <v>0</v>
      </c>
      <c r="BY1225">
        <v>0</v>
      </c>
      <c r="BZ1225">
        <v>0</v>
      </c>
      <c r="CA1225" t="s">
        <v>83</v>
      </c>
      <c r="CB1225" t="s">
        <v>134</v>
      </c>
      <c r="CC1225" t="s">
        <v>83</v>
      </c>
      <c r="CD1225">
        <v>0</v>
      </c>
      <c r="CE1225">
        <v>10</v>
      </c>
      <c r="CF1225">
        <v>2006</v>
      </c>
      <c r="CG1225" t="str">
        <f t="shared" si="139"/>
        <v>10/2006</v>
      </c>
      <c r="CH1225" t="s">
        <v>110</v>
      </c>
      <c r="CI1225" t="s">
        <v>111</v>
      </c>
      <c r="CJ1225" s="1">
        <v>137900</v>
      </c>
    </row>
    <row r="1226" spans="1:88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 t="str">
        <f t="shared" si="135"/>
        <v>2000's</v>
      </c>
      <c r="V1226">
        <v>2005</v>
      </c>
      <c r="W1226">
        <f t="shared" si="133"/>
        <v>1</v>
      </c>
      <c r="X1226" t="str">
        <f t="shared" si="134"/>
        <v>Y</v>
      </c>
      <c r="Y1226" t="str">
        <f t="shared" si="136"/>
        <v>Y</v>
      </c>
      <c r="Z1226" t="str">
        <f t="shared" si="137"/>
        <v>Y</v>
      </c>
      <c r="AA1226" t="str">
        <f t="shared" si="138"/>
        <v>Y</v>
      </c>
      <c r="AB1226" t="s">
        <v>93</v>
      </c>
      <c r="AC1226" t="s">
        <v>94</v>
      </c>
      <c r="AD1226" t="s">
        <v>95</v>
      </c>
      <c r="AE1226" t="s">
        <v>95</v>
      </c>
      <c r="AF1226" t="s">
        <v>117</v>
      </c>
      <c r="AG1226">
        <v>0</v>
      </c>
      <c r="AH1226" t="s">
        <v>97</v>
      </c>
      <c r="AI1226" t="s">
        <v>98</v>
      </c>
      <c r="AJ1226" t="s">
        <v>99</v>
      </c>
      <c r="AK1226" t="s">
        <v>97</v>
      </c>
      <c r="AL1226" t="s">
        <v>98</v>
      </c>
      <c r="AM1226" t="s">
        <v>130</v>
      </c>
      <c r="AN1226" t="s">
        <v>101</v>
      </c>
      <c r="AO1226">
        <v>724</v>
      </c>
      <c r="AP1226" t="s">
        <v>102</v>
      </c>
      <c r="AQ1226">
        <v>0</v>
      </c>
      <c r="AR1226">
        <v>64</v>
      </c>
      <c r="AS1226">
        <v>788</v>
      </c>
      <c r="AT1226" t="s">
        <v>103</v>
      </c>
      <c r="AU1226" t="s">
        <v>104</v>
      </c>
      <c r="AV1226" t="s">
        <v>105</v>
      </c>
      <c r="AW1226" t="s">
        <v>106</v>
      </c>
      <c r="AX1226">
        <v>788</v>
      </c>
      <c r="AY1226">
        <v>702</v>
      </c>
      <c r="AZ1226">
        <v>0</v>
      </c>
      <c r="BA1226">
        <v>1490</v>
      </c>
      <c r="BB1226">
        <v>1</v>
      </c>
      <c r="BC1226">
        <v>0</v>
      </c>
      <c r="BD1226">
        <v>2</v>
      </c>
      <c r="BE1226">
        <v>1</v>
      </c>
      <c r="BF1226">
        <v>3</v>
      </c>
      <c r="BG1226">
        <v>1</v>
      </c>
      <c r="BH1226" t="s">
        <v>97</v>
      </c>
      <c r="BI1226">
        <v>8</v>
      </c>
      <c r="BJ1226" t="s">
        <v>107</v>
      </c>
      <c r="BK1226">
        <v>1</v>
      </c>
      <c r="BL1226" t="s">
        <v>97</v>
      </c>
      <c r="BM1226" t="s">
        <v>108</v>
      </c>
      <c r="BN1226">
        <v>2004</v>
      </c>
      <c r="BO1226" t="s">
        <v>157</v>
      </c>
      <c r="BP1226">
        <v>2</v>
      </c>
      <c r="BQ1226">
        <v>388</v>
      </c>
      <c r="BR1226" t="s">
        <v>98</v>
      </c>
      <c r="BS1226" t="s">
        <v>98</v>
      </c>
      <c r="BT1226" t="s">
        <v>105</v>
      </c>
      <c r="BU1226">
        <v>100</v>
      </c>
      <c r="BV1226">
        <v>75</v>
      </c>
      <c r="BW1226">
        <v>0</v>
      </c>
      <c r="BX1226">
        <v>0</v>
      </c>
      <c r="BY1226">
        <v>0</v>
      </c>
      <c r="BZ1226">
        <v>0</v>
      </c>
      <c r="CA1226" t="s">
        <v>83</v>
      </c>
      <c r="CB1226" t="s">
        <v>83</v>
      </c>
      <c r="CC1226" t="s">
        <v>83</v>
      </c>
      <c r="CD1226">
        <v>0</v>
      </c>
      <c r="CE1226">
        <v>2</v>
      </c>
      <c r="CF1226">
        <v>2008</v>
      </c>
      <c r="CG1226" t="str">
        <f t="shared" si="139"/>
        <v>2/2008</v>
      </c>
      <c r="CH1226" t="s">
        <v>110</v>
      </c>
      <c r="CI1226" t="s">
        <v>111</v>
      </c>
      <c r="CJ1226" s="1">
        <v>184000</v>
      </c>
    </row>
    <row r="1227" spans="1:88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 t="str">
        <f t="shared" si="135"/>
        <v>50's</v>
      </c>
      <c r="V1227">
        <v>1958</v>
      </c>
      <c r="W1227">
        <f t="shared" si="133"/>
        <v>0</v>
      </c>
      <c r="X1227" t="str">
        <f t="shared" si="134"/>
        <v>N</v>
      </c>
      <c r="Y1227" t="str">
        <f t="shared" si="136"/>
        <v>N</v>
      </c>
      <c r="Z1227" t="str">
        <f t="shared" si="137"/>
        <v>N</v>
      </c>
      <c r="AA1227" t="str">
        <f t="shared" si="138"/>
        <v>N</v>
      </c>
      <c r="AB1227" t="s">
        <v>152</v>
      </c>
      <c r="AC1227" t="s">
        <v>94</v>
      </c>
      <c r="AD1227" t="s">
        <v>95</v>
      </c>
      <c r="AE1227" t="s">
        <v>95</v>
      </c>
      <c r="AF1227" t="s">
        <v>96</v>
      </c>
      <c r="AG1227">
        <v>63</v>
      </c>
      <c r="AH1227" t="s">
        <v>98</v>
      </c>
      <c r="AI1227" t="s">
        <v>97</v>
      </c>
      <c r="AJ1227" t="s">
        <v>118</v>
      </c>
      <c r="AK1227" t="s">
        <v>98</v>
      </c>
      <c r="AL1227" t="s">
        <v>98</v>
      </c>
      <c r="AM1227" t="s">
        <v>130</v>
      </c>
      <c r="AN1227" t="s">
        <v>101</v>
      </c>
      <c r="AO1227">
        <v>507</v>
      </c>
      <c r="AP1227" t="s">
        <v>102</v>
      </c>
      <c r="AQ1227">
        <v>0</v>
      </c>
      <c r="AR1227">
        <v>81</v>
      </c>
      <c r="AS1227">
        <v>588</v>
      </c>
      <c r="AT1227" t="s">
        <v>103</v>
      </c>
      <c r="AU1227" t="s">
        <v>104</v>
      </c>
      <c r="AV1227" t="s">
        <v>105</v>
      </c>
      <c r="AW1227" t="s">
        <v>106</v>
      </c>
      <c r="AX1227">
        <v>1138</v>
      </c>
      <c r="AY1227">
        <v>0</v>
      </c>
      <c r="AZ1227">
        <v>0</v>
      </c>
      <c r="BA1227">
        <v>1138</v>
      </c>
      <c r="BB1227">
        <v>0</v>
      </c>
      <c r="BC1227">
        <v>1</v>
      </c>
      <c r="BD1227">
        <v>1</v>
      </c>
      <c r="BE1227">
        <v>0</v>
      </c>
      <c r="BF1227">
        <v>3</v>
      </c>
      <c r="BG1227">
        <v>1</v>
      </c>
      <c r="BH1227" t="s">
        <v>98</v>
      </c>
      <c r="BI1227">
        <v>6</v>
      </c>
      <c r="BJ1227" t="s">
        <v>107</v>
      </c>
      <c r="BK1227">
        <v>0</v>
      </c>
      <c r="BL1227" t="s">
        <v>83</v>
      </c>
      <c r="BM1227" t="s">
        <v>108</v>
      </c>
      <c r="BN1227">
        <v>1958</v>
      </c>
      <c r="BO1227" t="s">
        <v>109</v>
      </c>
      <c r="BP1227">
        <v>1</v>
      </c>
      <c r="BQ1227">
        <v>264</v>
      </c>
      <c r="BR1227" t="s">
        <v>98</v>
      </c>
      <c r="BS1227" t="s">
        <v>98</v>
      </c>
      <c r="BT1227" t="s">
        <v>105</v>
      </c>
      <c r="BU1227">
        <v>224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 t="s">
        <v>83</v>
      </c>
      <c r="CB1227" t="s">
        <v>218</v>
      </c>
      <c r="CC1227" t="s">
        <v>83</v>
      </c>
      <c r="CD1227">
        <v>0</v>
      </c>
      <c r="CE1227">
        <v>6</v>
      </c>
      <c r="CF1227">
        <v>2007</v>
      </c>
      <c r="CG1227" t="str">
        <f t="shared" si="139"/>
        <v>6/2007</v>
      </c>
      <c r="CH1227" t="s">
        <v>110</v>
      </c>
      <c r="CI1227" t="s">
        <v>111</v>
      </c>
      <c r="CJ1227" s="1">
        <v>145000</v>
      </c>
    </row>
    <row r="1228" spans="1:88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 t="str">
        <f t="shared" si="135"/>
        <v>2000's</v>
      </c>
      <c r="V1228">
        <v>2007</v>
      </c>
      <c r="W1228">
        <f t="shared" si="133"/>
        <v>0</v>
      </c>
      <c r="X1228" t="str">
        <f t="shared" si="134"/>
        <v>N</v>
      </c>
      <c r="Y1228" t="str">
        <f t="shared" si="136"/>
        <v>Y</v>
      </c>
      <c r="Z1228" t="str">
        <f t="shared" si="137"/>
        <v>Y</v>
      </c>
      <c r="AA1228" t="str">
        <f t="shared" si="138"/>
        <v>Y</v>
      </c>
      <c r="AB1228" t="s">
        <v>93</v>
      </c>
      <c r="AC1228" t="s">
        <v>94</v>
      </c>
      <c r="AD1228" t="s">
        <v>95</v>
      </c>
      <c r="AE1228" t="s">
        <v>95</v>
      </c>
      <c r="AF1228" t="s">
        <v>137</v>
      </c>
      <c r="AG1228">
        <v>74</v>
      </c>
      <c r="AH1228" t="s">
        <v>97</v>
      </c>
      <c r="AI1228" t="s">
        <v>98</v>
      </c>
      <c r="AJ1228" t="s">
        <v>99</v>
      </c>
      <c r="AK1228" t="s">
        <v>97</v>
      </c>
      <c r="AL1228" t="s">
        <v>98</v>
      </c>
      <c r="AM1228" t="s">
        <v>121</v>
      </c>
      <c r="AN1228" t="s">
        <v>102</v>
      </c>
      <c r="AO1228">
        <v>0</v>
      </c>
      <c r="AP1228" t="s">
        <v>102</v>
      </c>
      <c r="AQ1228">
        <v>0</v>
      </c>
      <c r="AR1228">
        <v>894</v>
      </c>
      <c r="AS1228">
        <v>894</v>
      </c>
      <c r="AT1228" t="s">
        <v>103</v>
      </c>
      <c r="AU1228" t="s">
        <v>104</v>
      </c>
      <c r="AV1228" t="s">
        <v>105</v>
      </c>
      <c r="AW1228" t="s">
        <v>106</v>
      </c>
      <c r="AX1228">
        <v>894</v>
      </c>
      <c r="AY1228">
        <v>1039</v>
      </c>
      <c r="AZ1228">
        <v>0</v>
      </c>
      <c r="BA1228">
        <v>1933</v>
      </c>
      <c r="BB1228">
        <v>0</v>
      </c>
      <c r="BC1228">
        <v>0</v>
      </c>
      <c r="BD1228">
        <v>2</v>
      </c>
      <c r="BE1228">
        <v>1</v>
      </c>
      <c r="BF1228">
        <v>4</v>
      </c>
      <c r="BG1228">
        <v>1</v>
      </c>
      <c r="BH1228" t="s">
        <v>97</v>
      </c>
      <c r="BI1228">
        <v>9</v>
      </c>
      <c r="BJ1228" t="s">
        <v>107</v>
      </c>
      <c r="BK1228">
        <v>1</v>
      </c>
      <c r="BL1228" t="s">
        <v>97</v>
      </c>
      <c r="BM1228" t="s">
        <v>156</v>
      </c>
      <c r="BN1228">
        <v>2007</v>
      </c>
      <c r="BO1228" t="s">
        <v>157</v>
      </c>
      <c r="BP1228">
        <v>3</v>
      </c>
      <c r="BQ1228">
        <v>668</v>
      </c>
      <c r="BR1228" t="s">
        <v>98</v>
      </c>
      <c r="BS1228" t="s">
        <v>98</v>
      </c>
      <c r="BT1228" t="s">
        <v>105</v>
      </c>
      <c r="BU1228">
        <v>100</v>
      </c>
      <c r="BV1228">
        <v>18</v>
      </c>
      <c r="BW1228">
        <v>0</v>
      </c>
      <c r="BX1228">
        <v>0</v>
      </c>
      <c r="BY1228">
        <v>0</v>
      </c>
      <c r="BZ1228">
        <v>0</v>
      </c>
      <c r="CA1228" t="s">
        <v>83</v>
      </c>
      <c r="CB1228" t="s">
        <v>83</v>
      </c>
      <c r="CC1228" t="s">
        <v>83</v>
      </c>
      <c r="CD1228">
        <v>0</v>
      </c>
      <c r="CE1228">
        <v>1</v>
      </c>
      <c r="CF1228">
        <v>2008</v>
      </c>
      <c r="CG1228" t="str">
        <f t="shared" si="139"/>
        <v>1/2008</v>
      </c>
      <c r="CH1228" t="s">
        <v>110</v>
      </c>
      <c r="CI1228" t="s">
        <v>111</v>
      </c>
      <c r="CJ1228" s="1">
        <v>214000</v>
      </c>
    </row>
    <row r="1229" spans="1:88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 t="str">
        <f t="shared" si="135"/>
        <v>60's</v>
      </c>
      <c r="V1229">
        <v>2008</v>
      </c>
      <c r="W1229">
        <f t="shared" si="133"/>
        <v>43</v>
      </c>
      <c r="X1229" t="str">
        <f t="shared" si="134"/>
        <v>Y</v>
      </c>
      <c r="Y1229" t="str">
        <f t="shared" si="136"/>
        <v>Y</v>
      </c>
      <c r="Z1229" t="str">
        <f t="shared" si="137"/>
        <v>Y</v>
      </c>
      <c r="AA1229" t="str">
        <f t="shared" si="138"/>
        <v>Y</v>
      </c>
      <c r="AB1229" t="s">
        <v>93</v>
      </c>
      <c r="AC1229" t="s">
        <v>94</v>
      </c>
      <c r="AD1229" t="s">
        <v>95</v>
      </c>
      <c r="AE1229" t="s">
        <v>95</v>
      </c>
      <c r="AF1229" t="s">
        <v>96</v>
      </c>
      <c r="AG1229">
        <v>300</v>
      </c>
      <c r="AH1229" t="s">
        <v>98</v>
      </c>
      <c r="AI1229" t="s">
        <v>98</v>
      </c>
      <c r="AJ1229" t="s">
        <v>118</v>
      </c>
      <c r="AK1229" t="s">
        <v>98</v>
      </c>
      <c r="AL1229" t="s">
        <v>98</v>
      </c>
      <c r="AM1229" t="s">
        <v>100</v>
      </c>
      <c r="AN1229" t="s">
        <v>119</v>
      </c>
      <c r="AO1229">
        <v>595</v>
      </c>
      <c r="AP1229" t="s">
        <v>102</v>
      </c>
      <c r="AQ1229">
        <v>0</v>
      </c>
      <c r="AR1229">
        <v>317</v>
      </c>
      <c r="AS1229">
        <v>912</v>
      </c>
      <c r="AT1229" t="s">
        <v>103</v>
      </c>
      <c r="AU1229" t="s">
        <v>104</v>
      </c>
      <c r="AV1229" t="s">
        <v>105</v>
      </c>
      <c r="AW1229" t="s">
        <v>106</v>
      </c>
      <c r="AX1229">
        <v>912</v>
      </c>
      <c r="AY1229">
        <v>0</v>
      </c>
      <c r="AZ1229">
        <v>0</v>
      </c>
      <c r="BA1229">
        <v>912</v>
      </c>
      <c r="BB1229">
        <v>1</v>
      </c>
      <c r="BC1229">
        <v>0</v>
      </c>
      <c r="BD1229">
        <v>1</v>
      </c>
      <c r="BE1229">
        <v>0</v>
      </c>
      <c r="BF1229">
        <v>2</v>
      </c>
      <c r="BG1229">
        <v>1</v>
      </c>
      <c r="BH1229" t="s">
        <v>97</v>
      </c>
      <c r="BI1229">
        <v>5</v>
      </c>
      <c r="BJ1229" t="s">
        <v>107</v>
      </c>
      <c r="BK1229">
        <v>0</v>
      </c>
      <c r="BL1229" t="s">
        <v>83</v>
      </c>
      <c r="BM1229" t="s">
        <v>127</v>
      </c>
      <c r="BN1229">
        <v>1992</v>
      </c>
      <c r="BO1229" t="s">
        <v>102</v>
      </c>
      <c r="BP1229">
        <v>2</v>
      </c>
      <c r="BQ1229">
        <v>576</v>
      </c>
      <c r="BR1229" t="s">
        <v>98</v>
      </c>
      <c r="BS1229" t="s">
        <v>98</v>
      </c>
      <c r="BT1229" t="s">
        <v>105</v>
      </c>
      <c r="BU1229">
        <v>0</v>
      </c>
      <c r="BV1229">
        <v>240</v>
      </c>
      <c r="BW1229">
        <v>0</v>
      </c>
      <c r="BX1229">
        <v>0</v>
      </c>
      <c r="BY1229">
        <v>0</v>
      </c>
      <c r="BZ1229">
        <v>0</v>
      </c>
      <c r="CA1229" t="s">
        <v>83</v>
      </c>
      <c r="CB1229" t="s">
        <v>83</v>
      </c>
      <c r="CC1229" t="s">
        <v>83</v>
      </c>
      <c r="CD1229">
        <v>0</v>
      </c>
      <c r="CE1229">
        <v>12</v>
      </c>
      <c r="CF1229">
        <v>2008</v>
      </c>
      <c r="CG1229" t="str">
        <f t="shared" si="139"/>
        <v>12/2008</v>
      </c>
      <c r="CH1229" t="s">
        <v>110</v>
      </c>
      <c r="CI1229" t="s">
        <v>111</v>
      </c>
      <c r="CJ1229" s="1">
        <v>147000</v>
      </c>
    </row>
    <row r="1230" spans="1:88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 t="str">
        <f t="shared" si="135"/>
        <v>2000's</v>
      </c>
      <c r="V1230">
        <v>2008</v>
      </c>
      <c r="W1230">
        <f t="shared" si="133"/>
        <v>0</v>
      </c>
      <c r="X1230" t="str">
        <f t="shared" si="134"/>
        <v>N</v>
      </c>
      <c r="Y1230" t="str">
        <f t="shared" si="136"/>
        <v>Y</v>
      </c>
      <c r="Z1230" t="str">
        <f t="shared" si="137"/>
        <v>Y</v>
      </c>
      <c r="AA1230" t="str">
        <f t="shared" si="138"/>
        <v>Y</v>
      </c>
      <c r="AB1230" t="s">
        <v>152</v>
      </c>
      <c r="AC1230" t="s">
        <v>94</v>
      </c>
      <c r="AD1230" t="s">
        <v>116</v>
      </c>
      <c r="AE1230" t="s">
        <v>116</v>
      </c>
      <c r="AF1230" t="s">
        <v>96</v>
      </c>
      <c r="AG1230">
        <v>766</v>
      </c>
      <c r="AH1230" t="s">
        <v>104</v>
      </c>
      <c r="AI1230" t="s">
        <v>98</v>
      </c>
      <c r="AJ1230" t="s">
        <v>99</v>
      </c>
      <c r="AK1230" t="s">
        <v>104</v>
      </c>
      <c r="AL1230" t="s">
        <v>98</v>
      </c>
      <c r="AM1230" t="s">
        <v>100</v>
      </c>
      <c r="AN1230" t="s">
        <v>101</v>
      </c>
      <c r="AO1230">
        <v>1540</v>
      </c>
      <c r="AP1230" t="s">
        <v>102</v>
      </c>
      <c r="AQ1230">
        <v>0</v>
      </c>
      <c r="AR1230">
        <v>162</v>
      </c>
      <c r="AS1230">
        <v>1702</v>
      </c>
      <c r="AT1230" t="s">
        <v>103</v>
      </c>
      <c r="AU1230" t="s">
        <v>104</v>
      </c>
      <c r="AV1230" t="s">
        <v>105</v>
      </c>
      <c r="AW1230" t="s">
        <v>106</v>
      </c>
      <c r="AX1230">
        <v>1702</v>
      </c>
      <c r="AY1230">
        <v>0</v>
      </c>
      <c r="AZ1230">
        <v>0</v>
      </c>
      <c r="BA1230">
        <v>1702</v>
      </c>
      <c r="BB1230">
        <v>1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 t="s">
        <v>104</v>
      </c>
      <c r="BI1230">
        <v>7</v>
      </c>
      <c r="BJ1230" t="s">
        <v>107</v>
      </c>
      <c r="BK1230">
        <v>1</v>
      </c>
      <c r="BL1230" t="s">
        <v>97</v>
      </c>
      <c r="BM1230" t="s">
        <v>108</v>
      </c>
      <c r="BN1230">
        <v>2008</v>
      </c>
      <c r="BO1230" t="s">
        <v>157</v>
      </c>
      <c r="BP1230">
        <v>3</v>
      </c>
      <c r="BQ1230">
        <v>1052</v>
      </c>
      <c r="BR1230" t="s">
        <v>98</v>
      </c>
      <c r="BS1230" t="s">
        <v>98</v>
      </c>
      <c r="BT1230" t="s">
        <v>105</v>
      </c>
      <c r="BU1230">
        <v>0</v>
      </c>
      <c r="BV1230">
        <v>72</v>
      </c>
      <c r="BW1230">
        <v>0</v>
      </c>
      <c r="BX1230">
        <v>0</v>
      </c>
      <c r="BY1230">
        <v>224</v>
      </c>
      <c r="BZ1230">
        <v>0</v>
      </c>
      <c r="CA1230" t="s">
        <v>83</v>
      </c>
      <c r="CB1230" t="s">
        <v>83</v>
      </c>
      <c r="CC1230" t="s">
        <v>83</v>
      </c>
      <c r="CD1230">
        <v>0</v>
      </c>
      <c r="CE1230">
        <v>10</v>
      </c>
      <c r="CF1230">
        <v>2008</v>
      </c>
      <c r="CG1230" t="str">
        <f t="shared" si="139"/>
        <v>10/2008</v>
      </c>
      <c r="CH1230" t="s">
        <v>158</v>
      </c>
      <c r="CI1230" t="s">
        <v>159</v>
      </c>
      <c r="CJ1230" s="1">
        <v>367294</v>
      </c>
    </row>
    <row r="1231" spans="1:88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 t="str">
        <f t="shared" si="135"/>
        <v>60's</v>
      </c>
      <c r="V1231">
        <v>1960</v>
      </c>
      <c r="W1231">
        <f t="shared" si="133"/>
        <v>0</v>
      </c>
      <c r="X1231" t="str">
        <f t="shared" si="134"/>
        <v>N</v>
      </c>
      <c r="Y1231" t="str">
        <f t="shared" si="136"/>
        <v>N</v>
      </c>
      <c r="Z1231" t="str">
        <f t="shared" si="137"/>
        <v>N</v>
      </c>
      <c r="AA1231" t="str">
        <f t="shared" si="138"/>
        <v>N</v>
      </c>
      <c r="AB1231" t="s">
        <v>152</v>
      </c>
      <c r="AC1231" t="s">
        <v>94</v>
      </c>
      <c r="AD1231" t="s">
        <v>96</v>
      </c>
      <c r="AE1231" t="s">
        <v>140</v>
      </c>
      <c r="AF1231" t="s">
        <v>117</v>
      </c>
      <c r="AG1231">
        <v>0</v>
      </c>
      <c r="AH1231" t="s">
        <v>98</v>
      </c>
      <c r="AI1231" t="s">
        <v>98</v>
      </c>
      <c r="AJ1231" t="s">
        <v>118</v>
      </c>
      <c r="AK1231" t="s">
        <v>98</v>
      </c>
      <c r="AL1231" t="s">
        <v>98</v>
      </c>
      <c r="AM1231" t="s">
        <v>100</v>
      </c>
      <c r="AN1231" t="s">
        <v>119</v>
      </c>
      <c r="AO1231">
        <v>666</v>
      </c>
      <c r="AP1231" t="s">
        <v>102</v>
      </c>
      <c r="AQ1231">
        <v>0</v>
      </c>
      <c r="AR1231">
        <v>409</v>
      </c>
      <c r="AS1231">
        <v>1075</v>
      </c>
      <c r="AT1231" t="s">
        <v>103</v>
      </c>
      <c r="AU1231" t="s">
        <v>97</v>
      </c>
      <c r="AV1231" t="s">
        <v>105</v>
      </c>
      <c r="AW1231" t="s">
        <v>106</v>
      </c>
      <c r="AX1231">
        <v>1507</v>
      </c>
      <c r="AY1231">
        <v>0</v>
      </c>
      <c r="AZ1231">
        <v>0</v>
      </c>
      <c r="BA1231">
        <v>1507</v>
      </c>
      <c r="BB1231">
        <v>0</v>
      </c>
      <c r="BC1231">
        <v>0</v>
      </c>
      <c r="BD1231">
        <v>2</v>
      </c>
      <c r="BE1231">
        <v>0</v>
      </c>
      <c r="BF1231">
        <v>4</v>
      </c>
      <c r="BG1231">
        <v>1</v>
      </c>
      <c r="BH1231" t="s">
        <v>98</v>
      </c>
      <c r="BI1231">
        <v>7</v>
      </c>
      <c r="BJ1231" t="s">
        <v>221</v>
      </c>
      <c r="BK1231">
        <v>0</v>
      </c>
      <c r="BL1231" t="s">
        <v>83</v>
      </c>
      <c r="BM1231" t="s">
        <v>209</v>
      </c>
      <c r="BN1231">
        <v>1960</v>
      </c>
      <c r="BO1231" t="s">
        <v>102</v>
      </c>
      <c r="BP1231">
        <v>1</v>
      </c>
      <c r="BQ1231">
        <v>404</v>
      </c>
      <c r="BR1231" t="s">
        <v>98</v>
      </c>
      <c r="BS1231" t="s">
        <v>98</v>
      </c>
      <c r="BT1231" t="s">
        <v>105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 t="s">
        <v>83</v>
      </c>
      <c r="CB1231" t="s">
        <v>163</v>
      </c>
      <c r="CC1231" t="s">
        <v>83</v>
      </c>
      <c r="CD1231">
        <v>0</v>
      </c>
      <c r="CE1231">
        <v>8</v>
      </c>
      <c r="CF1231">
        <v>2008</v>
      </c>
      <c r="CG1231" t="str">
        <f t="shared" si="139"/>
        <v>8/2008</v>
      </c>
      <c r="CH1231" t="s">
        <v>110</v>
      </c>
      <c r="CI1231" t="s">
        <v>111</v>
      </c>
      <c r="CJ1231" s="1">
        <v>127000</v>
      </c>
    </row>
    <row r="1232" spans="1:88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 t="str">
        <f t="shared" si="135"/>
        <v>70's</v>
      </c>
      <c r="V1232">
        <v>1977</v>
      </c>
      <c r="W1232">
        <f t="shared" si="133"/>
        <v>0</v>
      </c>
      <c r="X1232" t="str">
        <f t="shared" si="134"/>
        <v>N</v>
      </c>
      <c r="Y1232" t="str">
        <f t="shared" si="136"/>
        <v>N</v>
      </c>
      <c r="Z1232" t="str">
        <f t="shared" si="137"/>
        <v>N</v>
      </c>
      <c r="AA1232" t="str">
        <f t="shared" si="138"/>
        <v>N</v>
      </c>
      <c r="AB1232" t="s">
        <v>135</v>
      </c>
      <c r="AC1232" t="s">
        <v>94</v>
      </c>
      <c r="AD1232" t="s">
        <v>161</v>
      </c>
      <c r="AE1232" t="s">
        <v>161</v>
      </c>
      <c r="AF1232" t="s">
        <v>117</v>
      </c>
      <c r="AG1232">
        <v>1</v>
      </c>
      <c r="AH1232" t="s">
        <v>98</v>
      </c>
      <c r="AI1232" t="s">
        <v>98</v>
      </c>
      <c r="AJ1232" t="s">
        <v>118</v>
      </c>
      <c r="AK1232" t="s">
        <v>97</v>
      </c>
      <c r="AL1232" t="s">
        <v>98</v>
      </c>
      <c r="AM1232" t="s">
        <v>100</v>
      </c>
      <c r="AN1232" t="s">
        <v>101</v>
      </c>
      <c r="AO1232">
        <v>498</v>
      </c>
      <c r="AP1232" t="s">
        <v>153</v>
      </c>
      <c r="AQ1232">
        <v>211</v>
      </c>
      <c r="AR1232">
        <v>652</v>
      </c>
      <c r="AS1232">
        <v>1361</v>
      </c>
      <c r="AT1232" t="s">
        <v>103</v>
      </c>
      <c r="AU1232" t="s">
        <v>104</v>
      </c>
      <c r="AV1232" t="s">
        <v>105</v>
      </c>
      <c r="AW1232" t="s">
        <v>106</v>
      </c>
      <c r="AX1232">
        <v>1361</v>
      </c>
      <c r="AY1232">
        <v>1259</v>
      </c>
      <c r="AZ1232">
        <v>0</v>
      </c>
      <c r="BA1232">
        <v>2620</v>
      </c>
      <c r="BB1232">
        <v>0</v>
      </c>
      <c r="BC1232">
        <v>0</v>
      </c>
      <c r="BD1232">
        <v>2</v>
      </c>
      <c r="BE1232">
        <v>2</v>
      </c>
      <c r="BF1232">
        <v>4</v>
      </c>
      <c r="BG1232">
        <v>2</v>
      </c>
      <c r="BH1232" t="s">
        <v>98</v>
      </c>
      <c r="BI1232">
        <v>12</v>
      </c>
      <c r="BJ1232" t="s">
        <v>107</v>
      </c>
      <c r="BK1232">
        <v>1</v>
      </c>
      <c r="BL1232" t="s">
        <v>98</v>
      </c>
      <c r="BM1232" t="s">
        <v>156</v>
      </c>
      <c r="BN1232">
        <v>1977</v>
      </c>
      <c r="BO1232" t="s">
        <v>109</v>
      </c>
      <c r="BP1232">
        <v>2</v>
      </c>
      <c r="BQ1232">
        <v>600</v>
      </c>
      <c r="BR1232" t="s">
        <v>98</v>
      </c>
      <c r="BS1232" t="s">
        <v>98</v>
      </c>
      <c r="BT1232" t="s">
        <v>177</v>
      </c>
      <c r="BU1232">
        <v>155</v>
      </c>
      <c r="BV1232">
        <v>24</v>
      </c>
      <c r="BW1232">
        <v>145</v>
      </c>
      <c r="BX1232">
        <v>0</v>
      </c>
      <c r="BY1232">
        <v>0</v>
      </c>
      <c r="BZ1232">
        <v>0</v>
      </c>
      <c r="CA1232" t="s">
        <v>83</v>
      </c>
      <c r="CB1232" t="s">
        <v>83</v>
      </c>
      <c r="CC1232" t="s">
        <v>241</v>
      </c>
      <c r="CD1232">
        <v>8300</v>
      </c>
      <c r="CE1232">
        <v>8</v>
      </c>
      <c r="CF1232">
        <v>2007</v>
      </c>
      <c r="CG1232" t="str">
        <f t="shared" si="139"/>
        <v>8/2007</v>
      </c>
      <c r="CH1232" t="s">
        <v>110</v>
      </c>
      <c r="CI1232" t="s">
        <v>111</v>
      </c>
      <c r="CJ1232" s="1">
        <v>190000</v>
      </c>
    </row>
    <row r="1233" spans="1:88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 t="str">
        <f t="shared" si="135"/>
        <v>60's</v>
      </c>
      <c r="V1233">
        <v>1962</v>
      </c>
      <c r="W1233">
        <f t="shared" si="133"/>
        <v>0</v>
      </c>
      <c r="X1233" t="str">
        <f t="shared" si="134"/>
        <v>N</v>
      </c>
      <c r="Y1233" t="str">
        <f t="shared" si="136"/>
        <v>N</v>
      </c>
      <c r="Z1233" t="str">
        <f t="shared" si="137"/>
        <v>N</v>
      </c>
      <c r="AA1233" t="str">
        <f t="shared" si="138"/>
        <v>N</v>
      </c>
      <c r="AB1233" t="s">
        <v>152</v>
      </c>
      <c r="AC1233" t="s">
        <v>94</v>
      </c>
      <c r="AD1233" t="s">
        <v>124</v>
      </c>
      <c r="AE1233" t="s">
        <v>124</v>
      </c>
      <c r="AF1233" t="s">
        <v>96</v>
      </c>
      <c r="AG1233">
        <v>120</v>
      </c>
      <c r="AH1233" t="s">
        <v>98</v>
      </c>
      <c r="AI1233" t="s">
        <v>98</v>
      </c>
      <c r="AJ1233" t="s">
        <v>118</v>
      </c>
      <c r="AK1233" t="s">
        <v>98</v>
      </c>
      <c r="AL1233" t="s">
        <v>98</v>
      </c>
      <c r="AM1233" t="s">
        <v>130</v>
      </c>
      <c r="AN1233" t="s">
        <v>119</v>
      </c>
      <c r="AO1233">
        <v>803</v>
      </c>
      <c r="AP1233" t="s">
        <v>102</v>
      </c>
      <c r="AQ1233">
        <v>0</v>
      </c>
      <c r="AR1233">
        <v>303</v>
      </c>
      <c r="AS1233">
        <v>1106</v>
      </c>
      <c r="AT1233" t="s">
        <v>103</v>
      </c>
      <c r="AU1233" t="s">
        <v>98</v>
      </c>
      <c r="AV1233" t="s">
        <v>105</v>
      </c>
      <c r="AW1233" t="s">
        <v>106</v>
      </c>
      <c r="AX1233">
        <v>1190</v>
      </c>
      <c r="AY1233">
        <v>0</v>
      </c>
      <c r="AZ1233">
        <v>0</v>
      </c>
      <c r="BA1233">
        <v>1190</v>
      </c>
      <c r="BB1233">
        <v>1</v>
      </c>
      <c r="BC1233">
        <v>0</v>
      </c>
      <c r="BD1233">
        <v>1</v>
      </c>
      <c r="BE1233">
        <v>0</v>
      </c>
      <c r="BF1233">
        <v>3</v>
      </c>
      <c r="BG1233">
        <v>1</v>
      </c>
      <c r="BH1233" t="s">
        <v>98</v>
      </c>
      <c r="BI1233">
        <v>6</v>
      </c>
      <c r="BJ1233" t="s">
        <v>107</v>
      </c>
      <c r="BK1233">
        <v>0</v>
      </c>
      <c r="BL1233" t="s">
        <v>83</v>
      </c>
      <c r="BM1233" t="s">
        <v>108</v>
      </c>
      <c r="BN1233">
        <v>1962</v>
      </c>
      <c r="BO1233" t="s">
        <v>102</v>
      </c>
      <c r="BP1233">
        <v>2</v>
      </c>
      <c r="BQ1233">
        <v>540</v>
      </c>
      <c r="BR1233" t="s">
        <v>98</v>
      </c>
      <c r="BS1233" t="s">
        <v>98</v>
      </c>
      <c r="BT1233" t="s">
        <v>105</v>
      </c>
      <c r="BU1233">
        <v>0</v>
      </c>
      <c r="BV1233">
        <v>18</v>
      </c>
      <c r="BW1233">
        <v>0</v>
      </c>
      <c r="BX1233">
        <v>0</v>
      </c>
      <c r="BY1233">
        <v>0</v>
      </c>
      <c r="BZ1233">
        <v>0</v>
      </c>
      <c r="CA1233" t="s">
        <v>83</v>
      </c>
      <c r="CB1233" t="s">
        <v>163</v>
      </c>
      <c r="CC1233" t="s">
        <v>83</v>
      </c>
      <c r="CD1233">
        <v>0</v>
      </c>
      <c r="CE1233">
        <v>5</v>
      </c>
      <c r="CF1233">
        <v>2006</v>
      </c>
      <c r="CG1233" t="str">
        <f t="shared" si="139"/>
        <v>5/2006</v>
      </c>
      <c r="CH1233" t="s">
        <v>110</v>
      </c>
      <c r="CI1233" t="s">
        <v>111</v>
      </c>
      <c r="CJ1233" s="1">
        <v>132500</v>
      </c>
    </row>
    <row r="1234" spans="1:88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 t="str">
        <f t="shared" si="135"/>
        <v>60's</v>
      </c>
      <c r="V1234">
        <v>1962</v>
      </c>
      <c r="W1234">
        <f t="shared" si="133"/>
        <v>0</v>
      </c>
      <c r="X1234" t="str">
        <f t="shared" si="134"/>
        <v>N</v>
      </c>
      <c r="Y1234" t="str">
        <f t="shared" si="136"/>
        <v>N</v>
      </c>
      <c r="Z1234" t="str">
        <f t="shared" si="137"/>
        <v>N</v>
      </c>
      <c r="AA1234" t="str">
        <f t="shared" si="138"/>
        <v>N</v>
      </c>
      <c r="AB1234" t="s">
        <v>93</v>
      </c>
      <c r="AC1234" t="s">
        <v>94</v>
      </c>
      <c r="AD1234" t="s">
        <v>140</v>
      </c>
      <c r="AE1234" t="s">
        <v>140</v>
      </c>
      <c r="AF1234" t="s">
        <v>117</v>
      </c>
      <c r="AG1234">
        <v>0</v>
      </c>
      <c r="AH1234" t="s">
        <v>98</v>
      </c>
      <c r="AI1234" t="s">
        <v>98</v>
      </c>
      <c r="AJ1234" t="s">
        <v>168</v>
      </c>
      <c r="AK1234" t="s">
        <v>83</v>
      </c>
      <c r="AL1234" t="s">
        <v>83</v>
      </c>
      <c r="AM1234" t="s">
        <v>83</v>
      </c>
      <c r="AN1234" t="s">
        <v>83</v>
      </c>
      <c r="AO1234">
        <v>0</v>
      </c>
      <c r="AP1234" t="s">
        <v>83</v>
      </c>
      <c r="AQ1234">
        <v>0</v>
      </c>
      <c r="AR1234">
        <v>0</v>
      </c>
      <c r="AS1234">
        <v>0</v>
      </c>
      <c r="AT1234" t="s">
        <v>103</v>
      </c>
      <c r="AU1234" t="s">
        <v>98</v>
      </c>
      <c r="AV1234" t="s">
        <v>105</v>
      </c>
      <c r="AW1234" t="s">
        <v>106</v>
      </c>
      <c r="AX1234">
        <v>1224</v>
      </c>
      <c r="AY1234">
        <v>0</v>
      </c>
      <c r="AZ1234">
        <v>0</v>
      </c>
      <c r="BA1234">
        <v>1224</v>
      </c>
      <c r="BB1234">
        <v>0</v>
      </c>
      <c r="BC1234">
        <v>0</v>
      </c>
      <c r="BD1234">
        <v>2</v>
      </c>
      <c r="BE1234">
        <v>0</v>
      </c>
      <c r="BF1234">
        <v>2</v>
      </c>
      <c r="BG1234">
        <v>2</v>
      </c>
      <c r="BH1234" t="s">
        <v>98</v>
      </c>
      <c r="BI1234">
        <v>6</v>
      </c>
      <c r="BJ1234" t="s">
        <v>107</v>
      </c>
      <c r="BK1234">
        <v>0</v>
      </c>
      <c r="BL1234" t="s">
        <v>83</v>
      </c>
      <c r="BM1234" t="s">
        <v>169</v>
      </c>
      <c r="BN1234">
        <v>1962</v>
      </c>
      <c r="BO1234" t="s">
        <v>102</v>
      </c>
      <c r="BP1234">
        <v>2</v>
      </c>
      <c r="BQ1234">
        <v>462</v>
      </c>
      <c r="BR1234" t="s">
        <v>98</v>
      </c>
      <c r="BS1234" t="s">
        <v>98</v>
      </c>
      <c r="BT1234" t="s">
        <v>105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 t="s">
        <v>83</v>
      </c>
      <c r="CB1234" t="s">
        <v>83</v>
      </c>
      <c r="CC1234" t="s">
        <v>83</v>
      </c>
      <c r="CD1234">
        <v>0</v>
      </c>
      <c r="CE1234">
        <v>3</v>
      </c>
      <c r="CF1234">
        <v>2007</v>
      </c>
      <c r="CG1234" t="str">
        <f t="shared" si="139"/>
        <v>3/2007</v>
      </c>
      <c r="CH1234" t="s">
        <v>110</v>
      </c>
      <c r="CI1234" t="s">
        <v>111</v>
      </c>
      <c r="CJ1234" s="1">
        <v>101800</v>
      </c>
    </row>
    <row r="1235" spans="1:88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 t="str">
        <f t="shared" si="135"/>
        <v>50's</v>
      </c>
      <c r="V1235">
        <v>1959</v>
      </c>
      <c r="W1235">
        <f t="shared" si="133"/>
        <v>0</v>
      </c>
      <c r="X1235" t="str">
        <f t="shared" si="134"/>
        <v>N</v>
      </c>
      <c r="Y1235" t="str">
        <f t="shared" si="136"/>
        <v>N</v>
      </c>
      <c r="Z1235" t="str">
        <f t="shared" si="137"/>
        <v>N</v>
      </c>
      <c r="AA1235" t="str">
        <f t="shared" si="138"/>
        <v>N</v>
      </c>
      <c r="AB1235" t="s">
        <v>152</v>
      </c>
      <c r="AC1235" t="s">
        <v>94</v>
      </c>
      <c r="AD1235" t="s">
        <v>161</v>
      </c>
      <c r="AE1235" t="s">
        <v>161</v>
      </c>
      <c r="AF1235" t="s">
        <v>96</v>
      </c>
      <c r="AG1235">
        <v>180</v>
      </c>
      <c r="AH1235" t="s">
        <v>98</v>
      </c>
      <c r="AI1235" t="s">
        <v>98</v>
      </c>
      <c r="AJ1235" t="s">
        <v>118</v>
      </c>
      <c r="AK1235" t="s">
        <v>98</v>
      </c>
      <c r="AL1235" t="s">
        <v>98</v>
      </c>
      <c r="AM1235" t="s">
        <v>100</v>
      </c>
      <c r="AN1235" t="s">
        <v>153</v>
      </c>
      <c r="AO1235">
        <v>1000</v>
      </c>
      <c r="AP1235" t="s">
        <v>102</v>
      </c>
      <c r="AQ1235">
        <v>0</v>
      </c>
      <c r="AR1235">
        <v>188</v>
      </c>
      <c r="AS1235">
        <v>1188</v>
      </c>
      <c r="AT1235" t="s">
        <v>103</v>
      </c>
      <c r="AU1235" t="s">
        <v>147</v>
      </c>
      <c r="AV1235" t="s">
        <v>105</v>
      </c>
      <c r="AW1235" t="s">
        <v>106</v>
      </c>
      <c r="AX1235">
        <v>1188</v>
      </c>
      <c r="AY1235">
        <v>0</v>
      </c>
      <c r="AZ1235">
        <v>0</v>
      </c>
      <c r="BA1235">
        <v>1188</v>
      </c>
      <c r="BB1235">
        <v>1</v>
      </c>
      <c r="BC1235">
        <v>0</v>
      </c>
      <c r="BD1235">
        <v>1</v>
      </c>
      <c r="BE1235">
        <v>0</v>
      </c>
      <c r="BF1235">
        <v>3</v>
      </c>
      <c r="BG1235">
        <v>1</v>
      </c>
      <c r="BH1235" t="s">
        <v>98</v>
      </c>
      <c r="BI1235">
        <v>6</v>
      </c>
      <c r="BJ1235" t="s">
        <v>107</v>
      </c>
      <c r="BK1235">
        <v>0</v>
      </c>
      <c r="BL1235" t="s">
        <v>83</v>
      </c>
      <c r="BM1235" t="s">
        <v>108</v>
      </c>
      <c r="BN1235">
        <v>1959</v>
      </c>
      <c r="BO1235" t="s">
        <v>109</v>
      </c>
      <c r="BP1235">
        <v>2</v>
      </c>
      <c r="BQ1235">
        <v>531</v>
      </c>
      <c r="BR1235" t="s">
        <v>98</v>
      </c>
      <c r="BS1235" t="s">
        <v>98</v>
      </c>
      <c r="BT1235" t="s">
        <v>105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 t="s">
        <v>83</v>
      </c>
      <c r="CB1235" t="s">
        <v>134</v>
      </c>
      <c r="CC1235" t="s">
        <v>83</v>
      </c>
      <c r="CD1235">
        <v>0</v>
      </c>
      <c r="CE1235">
        <v>5</v>
      </c>
      <c r="CF1235">
        <v>2010</v>
      </c>
      <c r="CG1235" t="str">
        <f t="shared" si="139"/>
        <v>5/2010</v>
      </c>
      <c r="CH1235" t="s">
        <v>173</v>
      </c>
      <c r="CI1235" t="s">
        <v>128</v>
      </c>
      <c r="CJ1235" s="1">
        <v>142000</v>
      </c>
    </row>
    <row r="1236" spans="1:88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 t="str">
        <f t="shared" si="135"/>
        <v>10's</v>
      </c>
      <c r="V1236">
        <v>1950</v>
      </c>
      <c r="W1236">
        <f t="shared" si="133"/>
        <v>39</v>
      </c>
      <c r="X1236" t="str">
        <f t="shared" si="134"/>
        <v>Y</v>
      </c>
      <c r="Y1236" t="str">
        <f t="shared" si="136"/>
        <v>N</v>
      </c>
      <c r="Z1236" t="str">
        <f t="shared" si="137"/>
        <v>N</v>
      </c>
      <c r="AA1236" t="str">
        <f t="shared" si="138"/>
        <v>N</v>
      </c>
      <c r="AB1236" t="s">
        <v>93</v>
      </c>
      <c r="AC1236" t="s">
        <v>94</v>
      </c>
      <c r="AD1236" t="s">
        <v>116</v>
      </c>
      <c r="AE1236" t="s">
        <v>116</v>
      </c>
      <c r="AF1236" t="s">
        <v>117</v>
      </c>
      <c r="AG1236">
        <v>0</v>
      </c>
      <c r="AH1236" t="s">
        <v>98</v>
      </c>
      <c r="AI1236" t="s">
        <v>98</v>
      </c>
      <c r="AJ1236" t="s">
        <v>99</v>
      </c>
      <c r="AK1236" t="s">
        <v>98</v>
      </c>
      <c r="AL1236" t="s">
        <v>98</v>
      </c>
      <c r="AM1236" t="s">
        <v>130</v>
      </c>
      <c r="AN1236" t="s">
        <v>102</v>
      </c>
      <c r="AO1236">
        <v>0</v>
      </c>
      <c r="AP1236" t="s">
        <v>102</v>
      </c>
      <c r="AQ1236">
        <v>0</v>
      </c>
      <c r="AR1236">
        <v>940</v>
      </c>
      <c r="AS1236">
        <v>940</v>
      </c>
      <c r="AT1236" t="s">
        <v>103</v>
      </c>
      <c r="AU1236" t="s">
        <v>98</v>
      </c>
      <c r="AV1236" t="s">
        <v>177</v>
      </c>
      <c r="AW1236" t="s">
        <v>164</v>
      </c>
      <c r="AX1236">
        <v>1024</v>
      </c>
      <c r="AY1236">
        <v>940</v>
      </c>
      <c r="AZ1236">
        <v>0</v>
      </c>
      <c r="BA1236">
        <v>1964</v>
      </c>
      <c r="BB1236">
        <v>0</v>
      </c>
      <c r="BC1236">
        <v>0</v>
      </c>
      <c r="BD1236">
        <v>1</v>
      </c>
      <c r="BE1236">
        <v>1</v>
      </c>
      <c r="BF1236">
        <v>4</v>
      </c>
      <c r="BG1236">
        <v>1</v>
      </c>
      <c r="BH1236" t="s">
        <v>98</v>
      </c>
      <c r="BI1236">
        <v>7</v>
      </c>
      <c r="BJ1236" t="s">
        <v>107</v>
      </c>
      <c r="BK1236">
        <v>0</v>
      </c>
      <c r="BL1236" t="s">
        <v>83</v>
      </c>
      <c r="BM1236" t="s">
        <v>83</v>
      </c>
      <c r="BN1236" t="s">
        <v>83</v>
      </c>
      <c r="BO1236" t="s">
        <v>83</v>
      </c>
      <c r="BP1236">
        <v>0</v>
      </c>
      <c r="BQ1236">
        <v>0</v>
      </c>
      <c r="BR1236" t="s">
        <v>83</v>
      </c>
      <c r="BS1236" t="s">
        <v>83</v>
      </c>
      <c r="BT1236" t="s">
        <v>177</v>
      </c>
      <c r="BU1236">
        <v>0</v>
      </c>
      <c r="BV1236">
        <v>192</v>
      </c>
      <c r="BW1236">
        <v>0</v>
      </c>
      <c r="BX1236">
        <v>0</v>
      </c>
      <c r="BY1236">
        <v>0</v>
      </c>
      <c r="BZ1236">
        <v>0</v>
      </c>
      <c r="CA1236" t="s">
        <v>83</v>
      </c>
      <c r="CB1236" t="s">
        <v>83</v>
      </c>
      <c r="CC1236" t="s">
        <v>83</v>
      </c>
      <c r="CD1236">
        <v>0</v>
      </c>
      <c r="CE1236">
        <v>11</v>
      </c>
      <c r="CF1236">
        <v>2008</v>
      </c>
      <c r="CG1236" t="str">
        <f t="shared" si="139"/>
        <v>11/2008</v>
      </c>
      <c r="CH1236" t="s">
        <v>110</v>
      </c>
      <c r="CI1236" t="s">
        <v>128</v>
      </c>
      <c r="CJ1236" s="1">
        <v>130000</v>
      </c>
    </row>
    <row r="1237" spans="1:88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 t="str">
        <f t="shared" si="135"/>
        <v>10's</v>
      </c>
      <c r="V1237">
        <v>1950</v>
      </c>
      <c r="W1237">
        <f t="shared" si="133"/>
        <v>36</v>
      </c>
      <c r="X1237" t="str">
        <f t="shared" si="134"/>
        <v>Y</v>
      </c>
      <c r="Y1237" t="str">
        <f t="shared" si="136"/>
        <v>N</v>
      </c>
      <c r="Z1237" t="str">
        <f t="shared" si="137"/>
        <v>N</v>
      </c>
      <c r="AA1237" t="str">
        <f t="shared" si="138"/>
        <v>N</v>
      </c>
      <c r="AB1237" t="s">
        <v>93</v>
      </c>
      <c r="AC1237" t="s">
        <v>94</v>
      </c>
      <c r="AD1237" t="s">
        <v>124</v>
      </c>
      <c r="AE1237" t="s">
        <v>124</v>
      </c>
      <c r="AF1237" t="s">
        <v>117</v>
      </c>
      <c r="AG1237">
        <v>0</v>
      </c>
      <c r="AH1237" t="s">
        <v>98</v>
      </c>
      <c r="AI1237" t="s">
        <v>98</v>
      </c>
      <c r="AJ1237" t="s">
        <v>126</v>
      </c>
      <c r="AK1237" t="s">
        <v>97</v>
      </c>
      <c r="AL1237" t="s">
        <v>98</v>
      </c>
      <c r="AM1237" t="s">
        <v>121</v>
      </c>
      <c r="AN1237" t="s">
        <v>102</v>
      </c>
      <c r="AO1237">
        <v>0</v>
      </c>
      <c r="AP1237" t="s">
        <v>102</v>
      </c>
      <c r="AQ1237">
        <v>0</v>
      </c>
      <c r="AR1237">
        <v>747</v>
      </c>
      <c r="AS1237">
        <v>747</v>
      </c>
      <c r="AT1237" t="s">
        <v>103</v>
      </c>
      <c r="AU1237" t="s">
        <v>97</v>
      </c>
      <c r="AV1237" t="s">
        <v>105</v>
      </c>
      <c r="AW1237" t="s">
        <v>145</v>
      </c>
      <c r="AX1237">
        <v>892</v>
      </c>
      <c r="AY1237">
        <v>892</v>
      </c>
      <c r="AZ1237">
        <v>0</v>
      </c>
      <c r="BA1237">
        <v>1784</v>
      </c>
      <c r="BB1237">
        <v>0</v>
      </c>
      <c r="BC1237">
        <v>0</v>
      </c>
      <c r="BD1237">
        <v>1</v>
      </c>
      <c r="BE1237">
        <v>1</v>
      </c>
      <c r="BF1237">
        <v>4</v>
      </c>
      <c r="BG1237">
        <v>1</v>
      </c>
      <c r="BH1237" t="s">
        <v>98</v>
      </c>
      <c r="BI1237">
        <v>9</v>
      </c>
      <c r="BJ1237" t="s">
        <v>107</v>
      </c>
      <c r="BK1237">
        <v>0</v>
      </c>
      <c r="BL1237" t="s">
        <v>83</v>
      </c>
      <c r="BM1237" t="s">
        <v>127</v>
      </c>
      <c r="BN1237">
        <v>1914</v>
      </c>
      <c r="BO1237" t="s">
        <v>102</v>
      </c>
      <c r="BP1237">
        <v>1</v>
      </c>
      <c r="BQ1237">
        <v>180</v>
      </c>
      <c r="BR1237" t="s">
        <v>147</v>
      </c>
      <c r="BS1237" t="s">
        <v>147</v>
      </c>
      <c r="BT1237" t="s">
        <v>177</v>
      </c>
      <c r="BU1237">
        <v>203</v>
      </c>
      <c r="BV1237">
        <v>40</v>
      </c>
      <c r="BW1237">
        <v>0</v>
      </c>
      <c r="BX1237">
        <v>0</v>
      </c>
      <c r="BY1237">
        <v>0</v>
      </c>
      <c r="BZ1237">
        <v>0</v>
      </c>
      <c r="CA1237" t="s">
        <v>83</v>
      </c>
      <c r="CB1237" t="s">
        <v>83</v>
      </c>
      <c r="CC1237" t="s">
        <v>83</v>
      </c>
      <c r="CD1237">
        <v>0</v>
      </c>
      <c r="CE1237">
        <v>7</v>
      </c>
      <c r="CF1237">
        <v>2006</v>
      </c>
      <c r="CG1237" t="str">
        <f t="shared" si="139"/>
        <v>7/2006</v>
      </c>
      <c r="CH1237" t="s">
        <v>110</v>
      </c>
      <c r="CI1237" t="s">
        <v>111</v>
      </c>
      <c r="CJ1237" s="1">
        <v>138887</v>
      </c>
    </row>
    <row r="1238" spans="1:88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 t="str">
        <f t="shared" si="135"/>
        <v>2000's</v>
      </c>
      <c r="V1238">
        <v>2003</v>
      </c>
      <c r="W1238">
        <f t="shared" si="133"/>
        <v>0</v>
      </c>
      <c r="X1238" t="str">
        <f t="shared" si="134"/>
        <v>N</v>
      </c>
      <c r="Y1238" t="str">
        <f t="shared" si="136"/>
        <v>N</v>
      </c>
      <c r="Z1238" t="str">
        <f t="shared" si="137"/>
        <v>Y</v>
      </c>
      <c r="AA1238" t="str">
        <f t="shared" si="138"/>
        <v>Y</v>
      </c>
      <c r="AB1238" t="s">
        <v>93</v>
      </c>
      <c r="AC1238" t="s">
        <v>94</v>
      </c>
      <c r="AD1238" t="s">
        <v>95</v>
      </c>
      <c r="AE1238" t="s">
        <v>125</v>
      </c>
      <c r="AF1238" t="s">
        <v>137</v>
      </c>
      <c r="AG1238">
        <v>106</v>
      </c>
      <c r="AH1238" t="s">
        <v>97</v>
      </c>
      <c r="AI1238" t="s">
        <v>98</v>
      </c>
      <c r="AJ1238" t="s">
        <v>99</v>
      </c>
      <c r="AK1238" t="s">
        <v>97</v>
      </c>
      <c r="AL1238" t="s">
        <v>98</v>
      </c>
      <c r="AM1238" t="s">
        <v>100</v>
      </c>
      <c r="AN1238" t="s">
        <v>102</v>
      </c>
      <c r="AO1238">
        <v>0</v>
      </c>
      <c r="AP1238" t="s">
        <v>102</v>
      </c>
      <c r="AQ1238">
        <v>0</v>
      </c>
      <c r="AR1238">
        <v>764</v>
      </c>
      <c r="AS1238">
        <v>764</v>
      </c>
      <c r="AT1238" t="s">
        <v>103</v>
      </c>
      <c r="AU1238" t="s">
        <v>104</v>
      </c>
      <c r="AV1238" t="s">
        <v>105</v>
      </c>
      <c r="AW1238" t="s">
        <v>106</v>
      </c>
      <c r="AX1238">
        <v>764</v>
      </c>
      <c r="AY1238">
        <v>862</v>
      </c>
      <c r="AZ1238">
        <v>0</v>
      </c>
      <c r="BA1238">
        <v>1626</v>
      </c>
      <c r="BB1238">
        <v>0</v>
      </c>
      <c r="BC1238">
        <v>0</v>
      </c>
      <c r="BD1238">
        <v>2</v>
      </c>
      <c r="BE1238">
        <v>1</v>
      </c>
      <c r="BF1238">
        <v>2</v>
      </c>
      <c r="BG1238">
        <v>1</v>
      </c>
      <c r="BH1238" t="s">
        <v>97</v>
      </c>
      <c r="BI1238">
        <v>6</v>
      </c>
      <c r="BJ1238" t="s">
        <v>107</v>
      </c>
      <c r="BK1238">
        <v>0</v>
      </c>
      <c r="BL1238" t="s">
        <v>83</v>
      </c>
      <c r="BM1238" t="s">
        <v>156</v>
      </c>
      <c r="BN1238">
        <v>2003</v>
      </c>
      <c r="BO1238" t="s">
        <v>109</v>
      </c>
      <c r="BP1238">
        <v>2</v>
      </c>
      <c r="BQ1238">
        <v>474</v>
      </c>
      <c r="BR1238" t="s">
        <v>98</v>
      </c>
      <c r="BS1238" t="s">
        <v>98</v>
      </c>
      <c r="BT1238" t="s">
        <v>105</v>
      </c>
      <c r="BU1238">
        <v>0</v>
      </c>
      <c r="BV1238">
        <v>27</v>
      </c>
      <c r="BW1238">
        <v>0</v>
      </c>
      <c r="BX1238">
        <v>0</v>
      </c>
      <c r="BY1238">
        <v>0</v>
      </c>
      <c r="BZ1238">
        <v>0</v>
      </c>
      <c r="CA1238" t="s">
        <v>83</v>
      </c>
      <c r="CB1238" t="s">
        <v>83</v>
      </c>
      <c r="CC1238" t="s">
        <v>83</v>
      </c>
      <c r="CD1238">
        <v>0</v>
      </c>
      <c r="CE1238">
        <v>6</v>
      </c>
      <c r="CF1238">
        <v>2010</v>
      </c>
      <c r="CG1238" t="str">
        <f t="shared" si="139"/>
        <v>6/2010</v>
      </c>
      <c r="CH1238" t="s">
        <v>110</v>
      </c>
      <c r="CI1238" t="s">
        <v>111</v>
      </c>
      <c r="CJ1238" s="1">
        <v>175500</v>
      </c>
    </row>
    <row r="1239" spans="1:88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 t="str">
        <f t="shared" si="135"/>
        <v>2000's</v>
      </c>
      <c r="V1239">
        <v>2005</v>
      </c>
      <c r="W1239">
        <f t="shared" si="133"/>
        <v>1</v>
      </c>
      <c r="X1239" t="str">
        <f t="shared" si="134"/>
        <v>Y</v>
      </c>
      <c r="Y1239" t="str">
        <f t="shared" si="136"/>
        <v>Y</v>
      </c>
      <c r="Z1239" t="str">
        <f t="shared" si="137"/>
        <v>Y</v>
      </c>
      <c r="AA1239" t="str">
        <f t="shared" si="138"/>
        <v>Y</v>
      </c>
      <c r="AB1239" t="s">
        <v>93</v>
      </c>
      <c r="AC1239" t="s">
        <v>94</v>
      </c>
      <c r="AD1239" t="s">
        <v>95</v>
      </c>
      <c r="AE1239" t="s">
        <v>95</v>
      </c>
      <c r="AF1239" t="s">
        <v>117</v>
      </c>
      <c r="AG1239">
        <v>0</v>
      </c>
      <c r="AH1239" t="s">
        <v>97</v>
      </c>
      <c r="AI1239" t="s">
        <v>98</v>
      </c>
      <c r="AJ1239" t="s">
        <v>99</v>
      </c>
      <c r="AK1239" t="s">
        <v>97</v>
      </c>
      <c r="AL1239" t="s">
        <v>98</v>
      </c>
      <c r="AM1239" t="s">
        <v>100</v>
      </c>
      <c r="AN1239" t="s">
        <v>102</v>
      </c>
      <c r="AO1239">
        <v>0</v>
      </c>
      <c r="AP1239" t="s">
        <v>102</v>
      </c>
      <c r="AQ1239">
        <v>0</v>
      </c>
      <c r="AR1239">
        <v>847</v>
      </c>
      <c r="AS1239">
        <v>847</v>
      </c>
      <c r="AT1239" t="s">
        <v>103</v>
      </c>
      <c r="AU1239" t="s">
        <v>104</v>
      </c>
      <c r="AV1239" t="s">
        <v>105</v>
      </c>
      <c r="AW1239" t="s">
        <v>106</v>
      </c>
      <c r="AX1239">
        <v>847</v>
      </c>
      <c r="AY1239">
        <v>1101</v>
      </c>
      <c r="AZ1239">
        <v>0</v>
      </c>
      <c r="BA1239">
        <v>1948</v>
      </c>
      <c r="BB1239">
        <v>0</v>
      </c>
      <c r="BC1239">
        <v>0</v>
      </c>
      <c r="BD1239">
        <v>2</v>
      </c>
      <c r="BE1239">
        <v>1</v>
      </c>
      <c r="BF1239">
        <v>4</v>
      </c>
      <c r="BG1239">
        <v>1</v>
      </c>
      <c r="BH1239" t="s">
        <v>97</v>
      </c>
      <c r="BI1239">
        <v>8</v>
      </c>
      <c r="BJ1239" t="s">
        <v>107</v>
      </c>
      <c r="BK1239">
        <v>1</v>
      </c>
      <c r="BL1239" t="s">
        <v>97</v>
      </c>
      <c r="BM1239" t="s">
        <v>156</v>
      </c>
      <c r="BN1239">
        <v>2004</v>
      </c>
      <c r="BO1239" t="s">
        <v>157</v>
      </c>
      <c r="BP1239">
        <v>2</v>
      </c>
      <c r="BQ1239">
        <v>434</v>
      </c>
      <c r="BR1239" t="s">
        <v>98</v>
      </c>
      <c r="BS1239" t="s">
        <v>98</v>
      </c>
      <c r="BT1239" t="s">
        <v>105</v>
      </c>
      <c r="BU1239">
        <v>100</v>
      </c>
      <c r="BV1239">
        <v>48</v>
      </c>
      <c r="BW1239">
        <v>0</v>
      </c>
      <c r="BX1239">
        <v>0</v>
      </c>
      <c r="BY1239">
        <v>0</v>
      </c>
      <c r="BZ1239">
        <v>0</v>
      </c>
      <c r="CA1239" t="s">
        <v>83</v>
      </c>
      <c r="CB1239" t="s">
        <v>83</v>
      </c>
      <c r="CC1239" t="s">
        <v>83</v>
      </c>
      <c r="CD1239">
        <v>0</v>
      </c>
      <c r="CE1239">
        <v>9</v>
      </c>
      <c r="CF1239">
        <v>2006</v>
      </c>
      <c r="CG1239" t="str">
        <f t="shared" si="139"/>
        <v>9/2006</v>
      </c>
      <c r="CH1239" t="s">
        <v>110</v>
      </c>
      <c r="CI1239" t="s">
        <v>111</v>
      </c>
      <c r="CJ1239" s="1">
        <v>195000</v>
      </c>
    </row>
    <row r="1240" spans="1:88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 t="str">
        <f t="shared" si="135"/>
        <v>2000's</v>
      </c>
      <c r="V1240">
        <v>2005</v>
      </c>
      <c r="W1240">
        <f t="shared" si="133"/>
        <v>0</v>
      </c>
      <c r="X1240" t="str">
        <f t="shared" si="134"/>
        <v>N</v>
      </c>
      <c r="Y1240" t="str">
        <f t="shared" si="136"/>
        <v>Y</v>
      </c>
      <c r="Z1240" t="str">
        <f t="shared" si="137"/>
        <v>Y</v>
      </c>
      <c r="AA1240" t="str">
        <f t="shared" si="138"/>
        <v>Y</v>
      </c>
      <c r="AB1240" t="s">
        <v>93</v>
      </c>
      <c r="AC1240" t="s">
        <v>94</v>
      </c>
      <c r="AD1240" t="s">
        <v>95</v>
      </c>
      <c r="AE1240" t="s">
        <v>95</v>
      </c>
      <c r="AF1240" t="s">
        <v>117</v>
      </c>
      <c r="AG1240">
        <v>0</v>
      </c>
      <c r="AH1240" t="s">
        <v>97</v>
      </c>
      <c r="AI1240" t="s">
        <v>98</v>
      </c>
      <c r="AJ1240" t="s">
        <v>99</v>
      </c>
      <c r="AK1240" t="s">
        <v>97</v>
      </c>
      <c r="AL1240" t="s">
        <v>98</v>
      </c>
      <c r="AM1240" t="s">
        <v>100</v>
      </c>
      <c r="AN1240" t="s">
        <v>102</v>
      </c>
      <c r="AO1240">
        <v>0</v>
      </c>
      <c r="AP1240" t="s">
        <v>102</v>
      </c>
      <c r="AQ1240">
        <v>0</v>
      </c>
      <c r="AR1240">
        <v>1141</v>
      </c>
      <c r="AS1240">
        <v>1141</v>
      </c>
      <c r="AT1240" t="s">
        <v>103</v>
      </c>
      <c r="AU1240" t="s">
        <v>104</v>
      </c>
      <c r="AV1240" t="s">
        <v>105</v>
      </c>
      <c r="AW1240" t="s">
        <v>106</v>
      </c>
      <c r="AX1240">
        <v>1141</v>
      </c>
      <c r="AY1240">
        <v>0</v>
      </c>
      <c r="AZ1240">
        <v>0</v>
      </c>
      <c r="BA1240">
        <v>1141</v>
      </c>
      <c r="BB1240">
        <v>0</v>
      </c>
      <c r="BC1240">
        <v>0</v>
      </c>
      <c r="BD1240">
        <v>1</v>
      </c>
      <c r="BE1240">
        <v>1</v>
      </c>
      <c r="BF1240">
        <v>3</v>
      </c>
      <c r="BG1240">
        <v>1</v>
      </c>
      <c r="BH1240" t="s">
        <v>98</v>
      </c>
      <c r="BI1240">
        <v>6</v>
      </c>
      <c r="BJ1240" t="s">
        <v>107</v>
      </c>
      <c r="BK1240">
        <v>0</v>
      </c>
      <c r="BL1240" t="s">
        <v>83</v>
      </c>
      <c r="BM1240" t="s">
        <v>127</v>
      </c>
      <c r="BN1240">
        <v>2005</v>
      </c>
      <c r="BO1240" t="s">
        <v>102</v>
      </c>
      <c r="BP1240">
        <v>2</v>
      </c>
      <c r="BQ1240">
        <v>484</v>
      </c>
      <c r="BR1240" t="s">
        <v>98</v>
      </c>
      <c r="BS1240" t="s">
        <v>98</v>
      </c>
      <c r="BT1240" t="s">
        <v>105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 t="s">
        <v>83</v>
      </c>
      <c r="CB1240" t="s">
        <v>83</v>
      </c>
      <c r="CC1240" t="s">
        <v>83</v>
      </c>
      <c r="CD1240">
        <v>0</v>
      </c>
      <c r="CE1240">
        <v>3</v>
      </c>
      <c r="CF1240">
        <v>2006</v>
      </c>
      <c r="CG1240" t="str">
        <f t="shared" si="139"/>
        <v>3/2006</v>
      </c>
      <c r="CH1240" t="s">
        <v>110</v>
      </c>
      <c r="CI1240" t="s">
        <v>128</v>
      </c>
      <c r="CJ1240" s="1">
        <v>142500</v>
      </c>
    </row>
    <row r="1241" spans="1:88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 t="str">
        <f t="shared" si="135"/>
        <v>2000's</v>
      </c>
      <c r="V1241">
        <v>2006</v>
      </c>
      <c r="W1241">
        <f t="shared" si="133"/>
        <v>0</v>
      </c>
      <c r="X1241" t="str">
        <f t="shared" si="134"/>
        <v>N</v>
      </c>
      <c r="Y1241" t="str">
        <f t="shared" si="136"/>
        <v>Y</v>
      </c>
      <c r="Z1241" t="str">
        <f t="shared" si="137"/>
        <v>Y</v>
      </c>
      <c r="AA1241" t="str">
        <f t="shared" si="138"/>
        <v>Y</v>
      </c>
      <c r="AB1241" t="s">
        <v>152</v>
      </c>
      <c r="AC1241" t="s">
        <v>94</v>
      </c>
      <c r="AD1241" t="s">
        <v>95</v>
      </c>
      <c r="AE1241" t="s">
        <v>95</v>
      </c>
      <c r="AF1241" t="s">
        <v>96</v>
      </c>
      <c r="AG1241">
        <v>32</v>
      </c>
      <c r="AH1241" t="s">
        <v>97</v>
      </c>
      <c r="AI1241" t="s">
        <v>98</v>
      </c>
      <c r="AJ1241" t="s">
        <v>99</v>
      </c>
      <c r="AK1241" t="s">
        <v>97</v>
      </c>
      <c r="AL1241" t="s">
        <v>98</v>
      </c>
      <c r="AM1241" t="s">
        <v>130</v>
      </c>
      <c r="AN1241" t="s">
        <v>101</v>
      </c>
      <c r="AO1241">
        <v>428</v>
      </c>
      <c r="AP1241" t="s">
        <v>102</v>
      </c>
      <c r="AQ1241">
        <v>0</v>
      </c>
      <c r="AR1241">
        <v>1048</v>
      </c>
      <c r="AS1241">
        <v>1476</v>
      </c>
      <c r="AT1241" t="s">
        <v>103</v>
      </c>
      <c r="AU1241" t="s">
        <v>104</v>
      </c>
      <c r="AV1241" t="s">
        <v>105</v>
      </c>
      <c r="AW1241" t="s">
        <v>106</v>
      </c>
      <c r="AX1241">
        <v>1484</v>
      </c>
      <c r="AY1241">
        <v>0</v>
      </c>
      <c r="AZ1241">
        <v>0</v>
      </c>
      <c r="BA1241">
        <v>1484</v>
      </c>
      <c r="BB1241">
        <v>0</v>
      </c>
      <c r="BC1241">
        <v>0</v>
      </c>
      <c r="BD1241">
        <v>2</v>
      </c>
      <c r="BE1241">
        <v>0</v>
      </c>
      <c r="BF1241">
        <v>2</v>
      </c>
      <c r="BG1241">
        <v>1</v>
      </c>
      <c r="BH1241" t="s">
        <v>104</v>
      </c>
      <c r="BI1241">
        <v>6</v>
      </c>
      <c r="BJ1241" t="s">
        <v>107</v>
      </c>
      <c r="BK1241">
        <v>1</v>
      </c>
      <c r="BL1241" t="s">
        <v>97</v>
      </c>
      <c r="BM1241" t="s">
        <v>108</v>
      </c>
      <c r="BN1241">
        <v>2006</v>
      </c>
      <c r="BO1241" t="s">
        <v>109</v>
      </c>
      <c r="BP1241">
        <v>2</v>
      </c>
      <c r="BQ1241">
        <v>472</v>
      </c>
      <c r="BR1241" t="s">
        <v>98</v>
      </c>
      <c r="BS1241" t="s">
        <v>98</v>
      </c>
      <c r="BT1241" t="s">
        <v>105</v>
      </c>
      <c r="BU1241">
        <v>120</v>
      </c>
      <c r="BV1241">
        <v>33</v>
      </c>
      <c r="BW1241">
        <v>0</v>
      </c>
      <c r="BX1241">
        <v>0</v>
      </c>
      <c r="BY1241">
        <v>0</v>
      </c>
      <c r="BZ1241">
        <v>0</v>
      </c>
      <c r="CA1241" t="s">
        <v>83</v>
      </c>
      <c r="CB1241" t="s">
        <v>83</v>
      </c>
      <c r="CC1241" t="s">
        <v>83</v>
      </c>
      <c r="CD1241">
        <v>0</v>
      </c>
      <c r="CE1241">
        <v>12</v>
      </c>
      <c r="CF1241">
        <v>2007</v>
      </c>
      <c r="CG1241" t="str">
        <f t="shared" si="139"/>
        <v>12/2007</v>
      </c>
      <c r="CH1241" t="s">
        <v>110</v>
      </c>
      <c r="CI1241" t="s">
        <v>111</v>
      </c>
      <c r="CJ1241" s="1">
        <v>265900</v>
      </c>
    </row>
    <row r="1242" spans="1:88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 t="str">
        <f t="shared" si="135"/>
        <v>2000's</v>
      </c>
      <c r="V1242">
        <v>2003</v>
      </c>
      <c r="W1242">
        <f t="shared" si="133"/>
        <v>0</v>
      </c>
      <c r="X1242" t="str">
        <f t="shared" si="134"/>
        <v>N</v>
      </c>
      <c r="Y1242" t="str">
        <f t="shared" si="136"/>
        <v>N</v>
      </c>
      <c r="Z1242" t="str">
        <f t="shared" si="137"/>
        <v>Y</v>
      </c>
      <c r="AA1242" t="str">
        <f t="shared" si="138"/>
        <v>Y</v>
      </c>
      <c r="AB1242" t="s">
        <v>93</v>
      </c>
      <c r="AC1242" t="s">
        <v>94</v>
      </c>
      <c r="AD1242" t="s">
        <v>95</v>
      </c>
      <c r="AE1242" t="s">
        <v>95</v>
      </c>
      <c r="AF1242" t="s">
        <v>96</v>
      </c>
      <c r="AG1242">
        <v>252</v>
      </c>
      <c r="AH1242" t="s">
        <v>97</v>
      </c>
      <c r="AI1242" t="s">
        <v>98</v>
      </c>
      <c r="AJ1242" t="s">
        <v>99</v>
      </c>
      <c r="AK1242" t="s">
        <v>97</v>
      </c>
      <c r="AL1242" t="s">
        <v>98</v>
      </c>
      <c r="AM1242" t="s">
        <v>100</v>
      </c>
      <c r="AN1242" t="s">
        <v>101</v>
      </c>
      <c r="AO1242">
        <v>550</v>
      </c>
      <c r="AP1242" t="s">
        <v>102</v>
      </c>
      <c r="AQ1242">
        <v>0</v>
      </c>
      <c r="AR1242">
        <v>334</v>
      </c>
      <c r="AS1242">
        <v>884</v>
      </c>
      <c r="AT1242" t="s">
        <v>103</v>
      </c>
      <c r="AU1242" t="s">
        <v>104</v>
      </c>
      <c r="AV1242" t="s">
        <v>105</v>
      </c>
      <c r="AW1242" t="s">
        <v>106</v>
      </c>
      <c r="AX1242">
        <v>884</v>
      </c>
      <c r="AY1242">
        <v>884</v>
      </c>
      <c r="AZ1242">
        <v>0</v>
      </c>
      <c r="BA1242">
        <v>1768</v>
      </c>
      <c r="BB1242">
        <v>1</v>
      </c>
      <c r="BC1242">
        <v>0</v>
      </c>
      <c r="BD1242">
        <v>2</v>
      </c>
      <c r="BE1242">
        <v>1</v>
      </c>
      <c r="BF1242">
        <v>3</v>
      </c>
      <c r="BG1242">
        <v>1</v>
      </c>
      <c r="BH1242" t="s">
        <v>97</v>
      </c>
      <c r="BI1242">
        <v>8</v>
      </c>
      <c r="BJ1242" t="s">
        <v>107</v>
      </c>
      <c r="BK1242">
        <v>0</v>
      </c>
      <c r="BL1242" t="s">
        <v>83</v>
      </c>
      <c r="BM1242" t="s">
        <v>108</v>
      </c>
      <c r="BN1242">
        <v>2003</v>
      </c>
      <c r="BO1242" t="s">
        <v>109</v>
      </c>
      <c r="BP1242">
        <v>2</v>
      </c>
      <c r="BQ1242">
        <v>543</v>
      </c>
      <c r="BR1242" t="s">
        <v>98</v>
      </c>
      <c r="BS1242" t="s">
        <v>98</v>
      </c>
      <c r="BT1242" t="s">
        <v>105</v>
      </c>
      <c r="BU1242">
        <v>0</v>
      </c>
      <c r="BV1242">
        <v>63</v>
      </c>
      <c r="BW1242">
        <v>0</v>
      </c>
      <c r="BX1242">
        <v>0</v>
      </c>
      <c r="BY1242">
        <v>0</v>
      </c>
      <c r="BZ1242">
        <v>0</v>
      </c>
      <c r="CA1242" t="s">
        <v>83</v>
      </c>
      <c r="CB1242" t="s">
        <v>83</v>
      </c>
      <c r="CC1242" t="s">
        <v>83</v>
      </c>
      <c r="CD1242">
        <v>0</v>
      </c>
      <c r="CE1242">
        <v>7</v>
      </c>
      <c r="CF1242">
        <v>2008</v>
      </c>
      <c r="CG1242" t="str">
        <f t="shared" si="139"/>
        <v>7/2008</v>
      </c>
      <c r="CH1242" t="s">
        <v>110</v>
      </c>
      <c r="CI1242" t="s">
        <v>111</v>
      </c>
      <c r="CJ1242" s="1">
        <v>224900</v>
      </c>
    </row>
    <row r="1243" spans="1:88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 t="str">
        <f t="shared" si="135"/>
        <v>2000's</v>
      </c>
      <c r="V1243">
        <v>2007</v>
      </c>
      <c r="W1243">
        <f t="shared" si="133"/>
        <v>0</v>
      </c>
      <c r="X1243" t="str">
        <f t="shared" si="134"/>
        <v>N</v>
      </c>
      <c r="Y1243" t="str">
        <f t="shared" si="136"/>
        <v>Y</v>
      </c>
      <c r="Z1243" t="str">
        <f t="shared" si="137"/>
        <v>Y</v>
      </c>
      <c r="AA1243" t="str">
        <f t="shared" si="138"/>
        <v>Y</v>
      </c>
      <c r="AB1243" t="s">
        <v>152</v>
      </c>
      <c r="AC1243" t="s">
        <v>94</v>
      </c>
      <c r="AD1243" t="s">
        <v>95</v>
      </c>
      <c r="AE1243" t="s">
        <v>95</v>
      </c>
      <c r="AF1243" t="s">
        <v>137</v>
      </c>
      <c r="AG1243">
        <v>0</v>
      </c>
      <c r="AH1243" t="s">
        <v>97</v>
      </c>
      <c r="AI1243" t="s">
        <v>98</v>
      </c>
      <c r="AJ1243" t="s">
        <v>99</v>
      </c>
      <c r="AK1243" t="s">
        <v>97</v>
      </c>
      <c r="AL1243" t="s">
        <v>98</v>
      </c>
      <c r="AM1243" t="s">
        <v>130</v>
      </c>
      <c r="AN1243" t="s">
        <v>102</v>
      </c>
      <c r="AO1243">
        <v>0</v>
      </c>
      <c r="AP1243" t="s">
        <v>102</v>
      </c>
      <c r="AQ1243">
        <v>0</v>
      </c>
      <c r="AR1243">
        <v>1689</v>
      </c>
      <c r="AS1243">
        <v>1689</v>
      </c>
      <c r="AT1243" t="s">
        <v>103</v>
      </c>
      <c r="AU1243" t="s">
        <v>104</v>
      </c>
      <c r="AV1243" t="s">
        <v>105</v>
      </c>
      <c r="AW1243" t="s">
        <v>106</v>
      </c>
      <c r="AX1243">
        <v>1689</v>
      </c>
      <c r="AY1243">
        <v>0</v>
      </c>
      <c r="AZ1243">
        <v>0</v>
      </c>
      <c r="BA1243">
        <v>1689</v>
      </c>
      <c r="BB1243">
        <v>0</v>
      </c>
      <c r="BC1243">
        <v>0</v>
      </c>
      <c r="BD1243">
        <v>2</v>
      </c>
      <c r="BE1243">
        <v>0</v>
      </c>
      <c r="BF1243">
        <v>3</v>
      </c>
      <c r="BG1243">
        <v>1</v>
      </c>
      <c r="BH1243" t="s">
        <v>97</v>
      </c>
      <c r="BI1243">
        <v>7</v>
      </c>
      <c r="BJ1243" t="s">
        <v>107</v>
      </c>
      <c r="BK1243">
        <v>0</v>
      </c>
      <c r="BL1243" t="s">
        <v>83</v>
      </c>
      <c r="BM1243" t="s">
        <v>108</v>
      </c>
      <c r="BN1243">
        <v>2007</v>
      </c>
      <c r="BO1243" t="s">
        <v>109</v>
      </c>
      <c r="BP1243">
        <v>3</v>
      </c>
      <c r="BQ1243">
        <v>954</v>
      </c>
      <c r="BR1243" t="s">
        <v>98</v>
      </c>
      <c r="BS1243" t="s">
        <v>98</v>
      </c>
      <c r="BT1243" t="s">
        <v>105</v>
      </c>
      <c r="BU1243">
        <v>0</v>
      </c>
      <c r="BV1243">
        <v>56</v>
      </c>
      <c r="BW1243">
        <v>0</v>
      </c>
      <c r="BX1243">
        <v>0</v>
      </c>
      <c r="BY1243">
        <v>0</v>
      </c>
      <c r="BZ1243">
        <v>0</v>
      </c>
      <c r="CA1243" t="s">
        <v>83</v>
      </c>
      <c r="CB1243" t="s">
        <v>83</v>
      </c>
      <c r="CC1243" t="s">
        <v>83</v>
      </c>
      <c r="CD1243">
        <v>0</v>
      </c>
      <c r="CE1243">
        <v>6</v>
      </c>
      <c r="CF1243">
        <v>2007</v>
      </c>
      <c r="CG1243" t="str">
        <f t="shared" si="139"/>
        <v>6/2007</v>
      </c>
      <c r="CH1243" t="s">
        <v>158</v>
      </c>
      <c r="CI1243" t="s">
        <v>159</v>
      </c>
      <c r="CJ1243" s="1">
        <v>248328</v>
      </c>
    </row>
    <row r="1244" spans="1:88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 t="str">
        <f t="shared" si="135"/>
        <v>70's</v>
      </c>
      <c r="V1244">
        <v>1974</v>
      </c>
      <c r="W1244">
        <f t="shared" si="133"/>
        <v>0</v>
      </c>
      <c r="X1244" t="str">
        <f t="shared" si="134"/>
        <v>N</v>
      </c>
      <c r="Y1244" t="str">
        <f t="shared" si="136"/>
        <v>N</v>
      </c>
      <c r="Z1244" t="str">
        <f t="shared" si="137"/>
        <v>N</v>
      </c>
      <c r="AA1244" t="str">
        <f t="shared" si="138"/>
        <v>N</v>
      </c>
      <c r="AB1244" t="s">
        <v>93</v>
      </c>
      <c r="AC1244" t="s">
        <v>94</v>
      </c>
      <c r="AD1244" t="s">
        <v>161</v>
      </c>
      <c r="AE1244" t="s">
        <v>161</v>
      </c>
      <c r="AF1244" t="s">
        <v>96</v>
      </c>
      <c r="AG1244">
        <v>81</v>
      </c>
      <c r="AH1244" t="s">
        <v>98</v>
      </c>
      <c r="AI1244" t="s">
        <v>98</v>
      </c>
      <c r="AJ1244" t="s">
        <v>118</v>
      </c>
      <c r="AK1244" t="s">
        <v>97</v>
      </c>
      <c r="AL1244" t="s">
        <v>98</v>
      </c>
      <c r="AM1244" t="s">
        <v>97</v>
      </c>
      <c r="AN1244" t="s">
        <v>101</v>
      </c>
      <c r="AO1244">
        <v>885</v>
      </c>
      <c r="AP1244" t="s">
        <v>172</v>
      </c>
      <c r="AQ1244">
        <v>168</v>
      </c>
      <c r="AR1244">
        <v>0</v>
      </c>
      <c r="AS1244">
        <v>1053</v>
      </c>
      <c r="AT1244" t="s">
        <v>103</v>
      </c>
      <c r="AU1244" t="s">
        <v>98</v>
      </c>
      <c r="AV1244" t="s">
        <v>105</v>
      </c>
      <c r="AW1244" t="s">
        <v>106</v>
      </c>
      <c r="AX1244">
        <v>1173</v>
      </c>
      <c r="AY1244">
        <v>0</v>
      </c>
      <c r="AZ1244">
        <v>0</v>
      </c>
      <c r="BA1244">
        <v>1173</v>
      </c>
      <c r="BB1244">
        <v>1</v>
      </c>
      <c r="BC1244">
        <v>0</v>
      </c>
      <c r="BD1244">
        <v>2</v>
      </c>
      <c r="BE1244">
        <v>0</v>
      </c>
      <c r="BF1244">
        <v>3</v>
      </c>
      <c r="BG1244">
        <v>1</v>
      </c>
      <c r="BH1244" t="s">
        <v>97</v>
      </c>
      <c r="BI1244">
        <v>6</v>
      </c>
      <c r="BJ1244" t="s">
        <v>107</v>
      </c>
      <c r="BK1244">
        <v>2</v>
      </c>
      <c r="BL1244" t="s">
        <v>98</v>
      </c>
      <c r="BM1244" t="s">
        <v>108</v>
      </c>
      <c r="BN1244">
        <v>1974</v>
      </c>
      <c r="BO1244" t="s">
        <v>109</v>
      </c>
      <c r="BP1244">
        <v>2</v>
      </c>
      <c r="BQ1244">
        <v>528</v>
      </c>
      <c r="BR1244" t="s">
        <v>98</v>
      </c>
      <c r="BS1244" t="s">
        <v>98</v>
      </c>
      <c r="BT1244" t="s">
        <v>105</v>
      </c>
      <c r="BU1244">
        <v>0</v>
      </c>
      <c r="BV1244">
        <v>120</v>
      </c>
      <c r="BW1244">
        <v>0</v>
      </c>
      <c r="BX1244">
        <v>0</v>
      </c>
      <c r="BY1244">
        <v>0</v>
      </c>
      <c r="BZ1244">
        <v>0</v>
      </c>
      <c r="CA1244" t="s">
        <v>83</v>
      </c>
      <c r="CB1244" t="s">
        <v>134</v>
      </c>
      <c r="CC1244" t="s">
        <v>83</v>
      </c>
      <c r="CD1244">
        <v>0</v>
      </c>
      <c r="CE1244">
        <v>1</v>
      </c>
      <c r="CF1244">
        <v>2010</v>
      </c>
      <c r="CG1244" t="str">
        <f t="shared" si="139"/>
        <v>1/2010</v>
      </c>
      <c r="CH1244" t="s">
        <v>110</v>
      </c>
      <c r="CI1244" t="s">
        <v>219</v>
      </c>
      <c r="CJ1244" s="1">
        <v>170000</v>
      </c>
    </row>
    <row r="1245" spans="1:88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 t="str">
        <f t="shared" si="135"/>
        <v>2000's</v>
      </c>
      <c r="V1245">
        <v>2006</v>
      </c>
      <c r="W1245">
        <f t="shared" si="133"/>
        <v>0</v>
      </c>
      <c r="X1245" t="str">
        <f t="shared" si="134"/>
        <v>N</v>
      </c>
      <c r="Y1245" t="str">
        <f t="shared" si="136"/>
        <v>Y</v>
      </c>
      <c r="Z1245" t="str">
        <f t="shared" si="137"/>
        <v>Y</v>
      </c>
      <c r="AA1245" t="str">
        <f t="shared" si="138"/>
        <v>Y</v>
      </c>
      <c r="AB1245" t="s">
        <v>93</v>
      </c>
      <c r="AC1245" t="s">
        <v>94</v>
      </c>
      <c r="AD1245" t="s">
        <v>95</v>
      </c>
      <c r="AE1245" t="s">
        <v>95</v>
      </c>
      <c r="AF1245" t="s">
        <v>83</v>
      </c>
      <c r="AG1245" t="s">
        <v>83</v>
      </c>
      <c r="AH1245" t="s">
        <v>104</v>
      </c>
      <c r="AI1245" t="s">
        <v>98</v>
      </c>
      <c r="AJ1245" t="s">
        <v>99</v>
      </c>
      <c r="AK1245" t="s">
        <v>104</v>
      </c>
      <c r="AL1245" t="s">
        <v>97</v>
      </c>
      <c r="AM1245" t="s">
        <v>97</v>
      </c>
      <c r="AN1245" t="s">
        <v>101</v>
      </c>
      <c r="AO1245">
        <v>1386</v>
      </c>
      <c r="AP1245" t="s">
        <v>102</v>
      </c>
      <c r="AQ1245">
        <v>0</v>
      </c>
      <c r="AR1245">
        <v>690</v>
      </c>
      <c r="AS1245">
        <v>2076</v>
      </c>
      <c r="AT1245" t="s">
        <v>103</v>
      </c>
      <c r="AU1245" t="s">
        <v>104</v>
      </c>
      <c r="AV1245" t="s">
        <v>105</v>
      </c>
      <c r="AW1245" t="s">
        <v>106</v>
      </c>
      <c r="AX1245">
        <v>2076</v>
      </c>
      <c r="AY1245">
        <v>0</v>
      </c>
      <c r="AZ1245">
        <v>0</v>
      </c>
      <c r="BA1245">
        <v>2076</v>
      </c>
      <c r="BB1245">
        <v>1</v>
      </c>
      <c r="BC1245">
        <v>0</v>
      </c>
      <c r="BD1245">
        <v>2</v>
      </c>
      <c r="BE1245">
        <v>1</v>
      </c>
      <c r="BF1245">
        <v>2</v>
      </c>
      <c r="BG1245">
        <v>1</v>
      </c>
      <c r="BH1245" t="s">
        <v>104</v>
      </c>
      <c r="BI1245">
        <v>7</v>
      </c>
      <c r="BJ1245" t="s">
        <v>107</v>
      </c>
      <c r="BK1245">
        <v>1</v>
      </c>
      <c r="BL1245" t="s">
        <v>97</v>
      </c>
      <c r="BM1245" t="s">
        <v>108</v>
      </c>
      <c r="BN1245">
        <v>2006</v>
      </c>
      <c r="BO1245" t="s">
        <v>157</v>
      </c>
      <c r="BP1245">
        <v>3</v>
      </c>
      <c r="BQ1245">
        <v>850</v>
      </c>
      <c r="BR1245" t="s">
        <v>98</v>
      </c>
      <c r="BS1245" t="s">
        <v>98</v>
      </c>
      <c r="BT1245" t="s">
        <v>105</v>
      </c>
      <c r="BU1245">
        <v>216</v>
      </c>
      <c r="BV1245">
        <v>229</v>
      </c>
      <c r="BW1245">
        <v>0</v>
      </c>
      <c r="BX1245">
        <v>0</v>
      </c>
      <c r="BY1245">
        <v>0</v>
      </c>
      <c r="BZ1245">
        <v>0</v>
      </c>
      <c r="CA1245" t="s">
        <v>83</v>
      </c>
      <c r="CB1245" t="s">
        <v>83</v>
      </c>
      <c r="CC1245" t="s">
        <v>83</v>
      </c>
      <c r="CD1245">
        <v>0</v>
      </c>
      <c r="CE1245">
        <v>9</v>
      </c>
      <c r="CF1245">
        <v>2006</v>
      </c>
      <c r="CG1245" t="str">
        <f t="shared" si="139"/>
        <v>9/2006</v>
      </c>
      <c r="CH1245" t="s">
        <v>158</v>
      </c>
      <c r="CI1245" t="s">
        <v>159</v>
      </c>
      <c r="CJ1245" s="1">
        <v>465000</v>
      </c>
    </row>
    <row r="1246" spans="1:88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 t="str">
        <f t="shared" si="135"/>
        <v>20's</v>
      </c>
      <c r="V1246">
        <v>1950</v>
      </c>
      <c r="W1246">
        <f t="shared" si="133"/>
        <v>21</v>
      </c>
      <c r="X1246" t="str">
        <f t="shared" si="134"/>
        <v>Y</v>
      </c>
      <c r="Y1246" t="str">
        <f t="shared" si="136"/>
        <v>N</v>
      </c>
      <c r="Z1246" t="str">
        <f t="shared" si="137"/>
        <v>N</v>
      </c>
      <c r="AA1246" t="str">
        <f t="shared" si="138"/>
        <v>N</v>
      </c>
      <c r="AB1246" t="s">
        <v>93</v>
      </c>
      <c r="AC1246" t="s">
        <v>94</v>
      </c>
      <c r="AD1246" t="s">
        <v>96</v>
      </c>
      <c r="AE1246" t="s">
        <v>203</v>
      </c>
      <c r="AF1246" t="s">
        <v>117</v>
      </c>
      <c r="AG1246">
        <v>0</v>
      </c>
      <c r="AH1246" t="s">
        <v>98</v>
      </c>
      <c r="AI1246" t="s">
        <v>98</v>
      </c>
      <c r="AJ1246" t="s">
        <v>99</v>
      </c>
      <c r="AK1246" t="s">
        <v>97</v>
      </c>
      <c r="AL1246" t="s">
        <v>98</v>
      </c>
      <c r="AM1246" t="s">
        <v>100</v>
      </c>
      <c r="AN1246" t="s">
        <v>102</v>
      </c>
      <c r="AO1246">
        <v>0</v>
      </c>
      <c r="AP1246" t="s">
        <v>102</v>
      </c>
      <c r="AQ1246">
        <v>0</v>
      </c>
      <c r="AR1246">
        <v>792</v>
      </c>
      <c r="AS1246">
        <v>792</v>
      </c>
      <c r="AT1246" t="s">
        <v>103</v>
      </c>
      <c r="AU1246" t="s">
        <v>147</v>
      </c>
      <c r="AV1246" t="s">
        <v>105</v>
      </c>
      <c r="AW1246" t="s">
        <v>106</v>
      </c>
      <c r="AX1246">
        <v>792</v>
      </c>
      <c r="AY1246">
        <v>725</v>
      </c>
      <c r="AZ1246">
        <v>0</v>
      </c>
      <c r="BA1246">
        <v>1517</v>
      </c>
      <c r="BB1246">
        <v>0</v>
      </c>
      <c r="BC1246">
        <v>0</v>
      </c>
      <c r="BD1246">
        <v>1</v>
      </c>
      <c r="BE1246">
        <v>0</v>
      </c>
      <c r="BF1246">
        <v>3</v>
      </c>
      <c r="BG1246">
        <v>1</v>
      </c>
      <c r="BH1246" t="s">
        <v>97</v>
      </c>
      <c r="BI1246">
        <v>7</v>
      </c>
      <c r="BJ1246" t="s">
        <v>107</v>
      </c>
      <c r="BK1246">
        <v>2</v>
      </c>
      <c r="BL1246" t="s">
        <v>97</v>
      </c>
      <c r="BM1246" t="s">
        <v>127</v>
      </c>
      <c r="BN1246">
        <v>1931</v>
      </c>
      <c r="BO1246" t="s">
        <v>102</v>
      </c>
      <c r="BP1246">
        <v>2</v>
      </c>
      <c r="BQ1246">
        <v>400</v>
      </c>
      <c r="BR1246" t="s">
        <v>98</v>
      </c>
      <c r="BS1246" t="s">
        <v>98</v>
      </c>
      <c r="BT1246" t="s">
        <v>105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 t="s">
        <v>83</v>
      </c>
      <c r="CB1246" t="s">
        <v>83</v>
      </c>
      <c r="CC1246" t="s">
        <v>83</v>
      </c>
      <c r="CD1246">
        <v>0</v>
      </c>
      <c r="CE1246">
        <v>6</v>
      </c>
      <c r="CF1246">
        <v>2006</v>
      </c>
      <c r="CG1246" t="str">
        <f t="shared" si="139"/>
        <v>6/2006</v>
      </c>
      <c r="CH1246" t="s">
        <v>110</v>
      </c>
      <c r="CI1246" t="s">
        <v>111</v>
      </c>
      <c r="CJ1246" s="1">
        <v>230000</v>
      </c>
    </row>
    <row r="1247" spans="1:88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 t="str">
        <f t="shared" si="135"/>
        <v>80's</v>
      </c>
      <c r="V1247">
        <v>2003</v>
      </c>
      <c r="W1247">
        <f t="shared" si="133"/>
        <v>19</v>
      </c>
      <c r="X1247" t="str">
        <f t="shared" si="134"/>
        <v>Y</v>
      </c>
      <c r="Y1247" t="str">
        <f t="shared" si="136"/>
        <v>N</v>
      </c>
      <c r="Z1247" t="str">
        <f t="shared" si="137"/>
        <v>Y</v>
      </c>
      <c r="AA1247" t="str">
        <f t="shared" si="138"/>
        <v>Y</v>
      </c>
      <c r="AB1247" t="s">
        <v>152</v>
      </c>
      <c r="AC1247" t="s">
        <v>94</v>
      </c>
      <c r="AD1247" t="s">
        <v>95</v>
      </c>
      <c r="AE1247" t="s">
        <v>95</v>
      </c>
      <c r="AF1247" t="s">
        <v>96</v>
      </c>
      <c r="AG1247">
        <v>74</v>
      </c>
      <c r="AH1247" t="s">
        <v>98</v>
      </c>
      <c r="AI1247" t="s">
        <v>98</v>
      </c>
      <c r="AJ1247" t="s">
        <v>118</v>
      </c>
      <c r="AK1247" t="s">
        <v>97</v>
      </c>
      <c r="AL1247" t="s">
        <v>98</v>
      </c>
      <c r="AM1247" t="s">
        <v>100</v>
      </c>
      <c r="AN1247" t="s">
        <v>102</v>
      </c>
      <c r="AO1247">
        <v>0</v>
      </c>
      <c r="AP1247" t="s">
        <v>102</v>
      </c>
      <c r="AQ1247">
        <v>0</v>
      </c>
      <c r="AR1247">
        <v>585</v>
      </c>
      <c r="AS1247">
        <v>585</v>
      </c>
      <c r="AT1247" t="s">
        <v>103</v>
      </c>
      <c r="AU1247" t="s">
        <v>104</v>
      </c>
      <c r="AV1247" t="s">
        <v>105</v>
      </c>
      <c r="AW1247" t="s">
        <v>106</v>
      </c>
      <c r="AX1247">
        <v>1140</v>
      </c>
      <c r="AY1247">
        <v>728</v>
      </c>
      <c r="AZ1247">
        <v>0</v>
      </c>
      <c r="BA1247">
        <v>1868</v>
      </c>
      <c r="BB1247">
        <v>0</v>
      </c>
      <c r="BC1247">
        <v>0</v>
      </c>
      <c r="BD1247">
        <v>3</v>
      </c>
      <c r="BE1247">
        <v>1</v>
      </c>
      <c r="BF1247">
        <v>3</v>
      </c>
      <c r="BG1247">
        <v>1</v>
      </c>
      <c r="BH1247" t="s">
        <v>98</v>
      </c>
      <c r="BI1247">
        <v>7</v>
      </c>
      <c r="BJ1247" t="s">
        <v>107</v>
      </c>
      <c r="BK1247">
        <v>1</v>
      </c>
      <c r="BL1247" t="s">
        <v>98</v>
      </c>
      <c r="BM1247" t="s">
        <v>156</v>
      </c>
      <c r="BN1247">
        <v>1984</v>
      </c>
      <c r="BO1247" t="s">
        <v>157</v>
      </c>
      <c r="BP1247">
        <v>2</v>
      </c>
      <c r="BQ1247">
        <v>477</v>
      </c>
      <c r="BR1247" t="s">
        <v>98</v>
      </c>
      <c r="BS1247" t="s">
        <v>98</v>
      </c>
      <c r="BT1247" t="s">
        <v>105</v>
      </c>
      <c r="BU1247">
        <v>268</v>
      </c>
      <c r="BV1247">
        <v>112</v>
      </c>
      <c r="BW1247">
        <v>0</v>
      </c>
      <c r="BX1247">
        <v>0</v>
      </c>
      <c r="BY1247">
        <v>147</v>
      </c>
      <c r="BZ1247">
        <v>0</v>
      </c>
      <c r="CA1247" t="s">
        <v>83</v>
      </c>
      <c r="CB1247" t="s">
        <v>83</v>
      </c>
      <c r="CC1247" t="s">
        <v>83</v>
      </c>
      <c r="CD1247">
        <v>0</v>
      </c>
      <c r="CE1247">
        <v>1</v>
      </c>
      <c r="CF1247">
        <v>2007</v>
      </c>
      <c r="CG1247" t="str">
        <f t="shared" si="139"/>
        <v>1/2007</v>
      </c>
      <c r="CH1247" t="s">
        <v>110</v>
      </c>
      <c r="CI1247" t="s">
        <v>128</v>
      </c>
      <c r="CJ1247" s="1">
        <v>178000</v>
      </c>
    </row>
    <row r="1248" spans="1:88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 t="str">
        <f t="shared" si="135"/>
        <v>2000's</v>
      </c>
      <c r="V1248">
        <v>2006</v>
      </c>
      <c r="W1248">
        <f t="shared" si="133"/>
        <v>1</v>
      </c>
      <c r="X1248" t="str">
        <f t="shared" si="134"/>
        <v>Y</v>
      </c>
      <c r="Y1248" t="str">
        <f t="shared" si="136"/>
        <v>Y</v>
      </c>
      <c r="Z1248" t="str">
        <f t="shared" si="137"/>
        <v>Y</v>
      </c>
      <c r="AA1248" t="str">
        <f t="shared" si="138"/>
        <v>Y</v>
      </c>
      <c r="AB1248" t="s">
        <v>93</v>
      </c>
      <c r="AC1248" t="s">
        <v>94</v>
      </c>
      <c r="AD1248" t="s">
        <v>95</v>
      </c>
      <c r="AE1248" t="s">
        <v>95</v>
      </c>
      <c r="AF1248" t="s">
        <v>117</v>
      </c>
      <c r="AG1248">
        <v>0</v>
      </c>
      <c r="AH1248" t="s">
        <v>97</v>
      </c>
      <c r="AI1248" t="s">
        <v>98</v>
      </c>
      <c r="AJ1248" t="s">
        <v>99</v>
      </c>
      <c r="AK1248" t="s">
        <v>97</v>
      </c>
      <c r="AL1248" t="s">
        <v>98</v>
      </c>
      <c r="AM1248" t="s">
        <v>100</v>
      </c>
      <c r="AN1248" t="s">
        <v>102</v>
      </c>
      <c r="AO1248">
        <v>0</v>
      </c>
      <c r="AP1248" t="s">
        <v>102</v>
      </c>
      <c r="AQ1248">
        <v>0</v>
      </c>
      <c r="AR1248">
        <v>756</v>
      </c>
      <c r="AS1248">
        <v>756</v>
      </c>
      <c r="AT1248" t="s">
        <v>103</v>
      </c>
      <c r="AU1248" t="s">
        <v>104</v>
      </c>
      <c r="AV1248" t="s">
        <v>105</v>
      </c>
      <c r="AW1248" t="s">
        <v>106</v>
      </c>
      <c r="AX1248">
        <v>756</v>
      </c>
      <c r="AY1248">
        <v>797</v>
      </c>
      <c r="AZ1248">
        <v>0</v>
      </c>
      <c r="BA1248">
        <v>1553</v>
      </c>
      <c r="BB1248">
        <v>0</v>
      </c>
      <c r="BC1248">
        <v>0</v>
      </c>
      <c r="BD1248">
        <v>2</v>
      </c>
      <c r="BE1248">
        <v>1</v>
      </c>
      <c r="BF1248">
        <v>3</v>
      </c>
      <c r="BG1248">
        <v>1</v>
      </c>
      <c r="BH1248" t="s">
        <v>97</v>
      </c>
      <c r="BI1248">
        <v>6</v>
      </c>
      <c r="BJ1248" t="s">
        <v>107</v>
      </c>
      <c r="BK1248">
        <v>0</v>
      </c>
      <c r="BL1248" t="s">
        <v>83</v>
      </c>
      <c r="BM1248" t="s">
        <v>108</v>
      </c>
      <c r="BN1248">
        <v>2005</v>
      </c>
      <c r="BO1248" t="s">
        <v>109</v>
      </c>
      <c r="BP1248">
        <v>2</v>
      </c>
      <c r="BQ1248">
        <v>615</v>
      </c>
      <c r="BR1248" t="s">
        <v>98</v>
      </c>
      <c r="BS1248" t="s">
        <v>98</v>
      </c>
      <c r="BT1248" t="s">
        <v>105</v>
      </c>
      <c r="BU1248">
        <v>0</v>
      </c>
      <c r="BV1248">
        <v>45</v>
      </c>
      <c r="BW1248">
        <v>0</v>
      </c>
      <c r="BX1248">
        <v>0</v>
      </c>
      <c r="BY1248">
        <v>0</v>
      </c>
      <c r="BZ1248">
        <v>0</v>
      </c>
      <c r="CA1248" t="s">
        <v>83</v>
      </c>
      <c r="CB1248" t="s">
        <v>83</v>
      </c>
      <c r="CC1248" t="s">
        <v>83</v>
      </c>
      <c r="CD1248">
        <v>0</v>
      </c>
      <c r="CE1248">
        <v>3</v>
      </c>
      <c r="CF1248">
        <v>2006</v>
      </c>
      <c r="CG1248" t="str">
        <f t="shared" si="139"/>
        <v>3/2006</v>
      </c>
      <c r="CH1248" t="s">
        <v>158</v>
      </c>
      <c r="CI1248" t="s">
        <v>159</v>
      </c>
      <c r="CJ1248" s="1">
        <v>186500</v>
      </c>
    </row>
    <row r="1249" spans="1:88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 t="str">
        <f t="shared" si="135"/>
        <v>70's</v>
      </c>
      <c r="V1249">
        <v>1976</v>
      </c>
      <c r="W1249">
        <f t="shared" si="133"/>
        <v>0</v>
      </c>
      <c r="X1249" t="str">
        <f t="shared" si="134"/>
        <v>N</v>
      </c>
      <c r="Y1249" t="str">
        <f t="shared" si="136"/>
        <v>N</v>
      </c>
      <c r="Z1249" t="str">
        <f t="shared" si="137"/>
        <v>N</v>
      </c>
      <c r="AA1249" t="str">
        <f t="shared" si="138"/>
        <v>N</v>
      </c>
      <c r="AB1249" t="s">
        <v>93</v>
      </c>
      <c r="AC1249" t="s">
        <v>94</v>
      </c>
      <c r="AD1249" t="s">
        <v>140</v>
      </c>
      <c r="AE1249" t="s">
        <v>140</v>
      </c>
      <c r="AF1249" t="s">
        <v>96</v>
      </c>
      <c r="AG1249">
        <v>335</v>
      </c>
      <c r="AH1249" t="s">
        <v>98</v>
      </c>
      <c r="AI1249" t="s">
        <v>98</v>
      </c>
      <c r="AJ1249" t="s">
        <v>118</v>
      </c>
      <c r="AK1249" t="s">
        <v>98</v>
      </c>
      <c r="AL1249" t="s">
        <v>98</v>
      </c>
      <c r="AM1249" t="s">
        <v>130</v>
      </c>
      <c r="AN1249" t="s">
        <v>101</v>
      </c>
      <c r="AO1249">
        <v>539</v>
      </c>
      <c r="AP1249" t="s">
        <v>102</v>
      </c>
      <c r="AQ1249">
        <v>0</v>
      </c>
      <c r="AR1249">
        <v>473</v>
      </c>
      <c r="AS1249">
        <v>1012</v>
      </c>
      <c r="AT1249" t="s">
        <v>103</v>
      </c>
      <c r="AU1249" t="s">
        <v>98</v>
      </c>
      <c r="AV1249" t="s">
        <v>105</v>
      </c>
      <c r="AW1249" t="s">
        <v>106</v>
      </c>
      <c r="AX1249">
        <v>1034</v>
      </c>
      <c r="AY1249">
        <v>0</v>
      </c>
      <c r="AZ1249">
        <v>0</v>
      </c>
      <c r="BA1249">
        <v>1034</v>
      </c>
      <c r="BB1249">
        <v>1</v>
      </c>
      <c r="BC1249">
        <v>0</v>
      </c>
      <c r="BD1249">
        <v>1</v>
      </c>
      <c r="BE1249">
        <v>0</v>
      </c>
      <c r="BF1249">
        <v>3</v>
      </c>
      <c r="BG1249">
        <v>1</v>
      </c>
      <c r="BH1249" t="s">
        <v>98</v>
      </c>
      <c r="BI1249">
        <v>6</v>
      </c>
      <c r="BJ1249" t="s">
        <v>107</v>
      </c>
      <c r="BK1249">
        <v>0</v>
      </c>
      <c r="BL1249" t="s">
        <v>83</v>
      </c>
      <c r="BM1249" t="s">
        <v>108</v>
      </c>
      <c r="BN1249">
        <v>1976</v>
      </c>
      <c r="BO1249" t="s">
        <v>102</v>
      </c>
      <c r="BP1249">
        <v>3</v>
      </c>
      <c r="BQ1249">
        <v>888</v>
      </c>
      <c r="BR1249" t="s">
        <v>98</v>
      </c>
      <c r="BS1249" t="s">
        <v>98</v>
      </c>
      <c r="BT1249" t="s">
        <v>105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 t="s">
        <v>83</v>
      </c>
      <c r="CB1249" t="s">
        <v>83</v>
      </c>
      <c r="CC1249" t="s">
        <v>83</v>
      </c>
      <c r="CD1249">
        <v>0</v>
      </c>
      <c r="CE1249">
        <v>5</v>
      </c>
      <c r="CF1249">
        <v>2010</v>
      </c>
      <c r="CG1249" t="str">
        <f t="shared" si="139"/>
        <v>5/2010</v>
      </c>
      <c r="CH1249" t="s">
        <v>110</v>
      </c>
      <c r="CI1249" t="s">
        <v>111</v>
      </c>
      <c r="CJ1249" s="1">
        <v>169900</v>
      </c>
    </row>
    <row r="1250" spans="1:88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 t="str">
        <f t="shared" si="135"/>
        <v>10's</v>
      </c>
      <c r="V1250">
        <v>1950</v>
      </c>
      <c r="W1250">
        <f t="shared" si="133"/>
        <v>33</v>
      </c>
      <c r="X1250" t="str">
        <f t="shared" si="134"/>
        <v>Y</v>
      </c>
      <c r="Y1250" t="str">
        <f t="shared" si="136"/>
        <v>N</v>
      </c>
      <c r="Z1250" t="str">
        <f t="shared" si="137"/>
        <v>N</v>
      </c>
      <c r="AA1250" t="str">
        <f t="shared" si="138"/>
        <v>N</v>
      </c>
      <c r="AB1250" t="s">
        <v>93</v>
      </c>
      <c r="AC1250" t="s">
        <v>94</v>
      </c>
      <c r="AD1250" t="s">
        <v>186</v>
      </c>
      <c r="AE1250" t="s">
        <v>186</v>
      </c>
      <c r="AF1250" t="s">
        <v>117</v>
      </c>
      <c r="AG1250">
        <v>0</v>
      </c>
      <c r="AH1250" t="s">
        <v>98</v>
      </c>
      <c r="AI1250" t="s">
        <v>98</v>
      </c>
      <c r="AJ1250" t="s">
        <v>126</v>
      </c>
      <c r="AK1250" t="s">
        <v>97</v>
      </c>
      <c r="AL1250" t="s">
        <v>98</v>
      </c>
      <c r="AM1250" t="s">
        <v>100</v>
      </c>
      <c r="AN1250" t="s">
        <v>153</v>
      </c>
      <c r="AO1250">
        <v>319</v>
      </c>
      <c r="AP1250" t="s">
        <v>102</v>
      </c>
      <c r="AQ1250">
        <v>0</v>
      </c>
      <c r="AR1250">
        <v>416</v>
      </c>
      <c r="AS1250">
        <v>735</v>
      </c>
      <c r="AT1250" t="s">
        <v>251</v>
      </c>
      <c r="AU1250" t="s">
        <v>147</v>
      </c>
      <c r="AV1250" t="s">
        <v>177</v>
      </c>
      <c r="AW1250" t="s">
        <v>106</v>
      </c>
      <c r="AX1250">
        <v>1134</v>
      </c>
      <c r="AY1250">
        <v>924</v>
      </c>
      <c r="AZ1250">
        <v>0</v>
      </c>
      <c r="BA1250">
        <v>2058</v>
      </c>
      <c r="BB1250">
        <v>0</v>
      </c>
      <c r="BC1250">
        <v>0</v>
      </c>
      <c r="BD1250">
        <v>1</v>
      </c>
      <c r="BE1250">
        <v>1</v>
      </c>
      <c r="BF1250">
        <v>3</v>
      </c>
      <c r="BG1250">
        <v>1</v>
      </c>
      <c r="BH1250" t="s">
        <v>98</v>
      </c>
      <c r="BI1250">
        <v>8</v>
      </c>
      <c r="BJ1250" t="s">
        <v>107</v>
      </c>
      <c r="BK1250">
        <v>1</v>
      </c>
      <c r="BL1250" t="s">
        <v>97</v>
      </c>
      <c r="BM1250" t="s">
        <v>127</v>
      </c>
      <c r="BN1250">
        <v>1950</v>
      </c>
      <c r="BO1250" t="s">
        <v>102</v>
      </c>
      <c r="BP1250">
        <v>2</v>
      </c>
      <c r="BQ1250">
        <v>396</v>
      </c>
      <c r="BR1250" t="s">
        <v>147</v>
      </c>
      <c r="BS1250" t="s">
        <v>147</v>
      </c>
      <c r="BT1250" t="s">
        <v>190</v>
      </c>
      <c r="BU1250">
        <v>0</v>
      </c>
      <c r="BV1250">
        <v>0</v>
      </c>
      <c r="BW1250">
        <v>259</v>
      </c>
      <c r="BX1250">
        <v>0</v>
      </c>
      <c r="BY1250">
        <v>0</v>
      </c>
      <c r="BZ1250">
        <v>0</v>
      </c>
      <c r="CA1250" t="s">
        <v>83</v>
      </c>
      <c r="CB1250" t="s">
        <v>83</v>
      </c>
      <c r="CC1250" t="s">
        <v>83</v>
      </c>
      <c r="CD1250">
        <v>0</v>
      </c>
      <c r="CE1250">
        <v>4</v>
      </c>
      <c r="CF1250">
        <v>2008</v>
      </c>
      <c r="CG1250" t="str">
        <f t="shared" si="139"/>
        <v>4/2008</v>
      </c>
      <c r="CH1250" t="s">
        <v>110</v>
      </c>
      <c r="CI1250" t="s">
        <v>111</v>
      </c>
      <c r="CJ1250" s="1">
        <v>129500</v>
      </c>
    </row>
    <row r="1251" spans="1:88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 t="str">
        <f t="shared" si="135"/>
        <v>50's</v>
      </c>
      <c r="V1251">
        <v>1950</v>
      </c>
      <c r="W1251">
        <f t="shared" si="133"/>
        <v>0</v>
      </c>
      <c r="X1251" t="str">
        <f t="shared" si="134"/>
        <v>N</v>
      </c>
      <c r="Y1251" t="str">
        <f t="shared" si="136"/>
        <v>N</v>
      </c>
      <c r="Z1251" t="str">
        <f t="shared" si="137"/>
        <v>N</v>
      </c>
      <c r="AA1251" t="str">
        <f t="shared" si="138"/>
        <v>N</v>
      </c>
      <c r="AB1251" t="s">
        <v>93</v>
      </c>
      <c r="AC1251" t="s">
        <v>94</v>
      </c>
      <c r="AD1251" t="s">
        <v>116</v>
      </c>
      <c r="AE1251" t="s">
        <v>116</v>
      </c>
      <c r="AF1251" t="s">
        <v>117</v>
      </c>
      <c r="AG1251">
        <v>0</v>
      </c>
      <c r="AH1251" t="s">
        <v>98</v>
      </c>
      <c r="AI1251" t="s">
        <v>98</v>
      </c>
      <c r="AJ1251" t="s">
        <v>118</v>
      </c>
      <c r="AK1251" t="s">
        <v>98</v>
      </c>
      <c r="AL1251" t="s">
        <v>98</v>
      </c>
      <c r="AM1251" t="s">
        <v>100</v>
      </c>
      <c r="AN1251" t="s">
        <v>141</v>
      </c>
      <c r="AO1251">
        <v>534</v>
      </c>
      <c r="AP1251" t="s">
        <v>153</v>
      </c>
      <c r="AQ1251">
        <v>96</v>
      </c>
      <c r="AR1251">
        <v>246</v>
      </c>
      <c r="AS1251">
        <v>876</v>
      </c>
      <c r="AT1251" t="s">
        <v>103</v>
      </c>
      <c r="AU1251" t="s">
        <v>98</v>
      </c>
      <c r="AV1251" t="s">
        <v>105</v>
      </c>
      <c r="AW1251" t="s">
        <v>106</v>
      </c>
      <c r="AX1251">
        <v>988</v>
      </c>
      <c r="AY1251">
        <v>0</v>
      </c>
      <c r="AZ1251">
        <v>0</v>
      </c>
      <c r="BA1251">
        <v>988</v>
      </c>
      <c r="BB1251">
        <v>0</v>
      </c>
      <c r="BC1251">
        <v>0</v>
      </c>
      <c r="BD1251">
        <v>1</v>
      </c>
      <c r="BE1251">
        <v>0</v>
      </c>
      <c r="BF1251">
        <v>3</v>
      </c>
      <c r="BG1251">
        <v>1</v>
      </c>
      <c r="BH1251" t="s">
        <v>98</v>
      </c>
      <c r="BI1251">
        <v>6</v>
      </c>
      <c r="BJ1251" t="s">
        <v>107</v>
      </c>
      <c r="BK1251">
        <v>0</v>
      </c>
      <c r="BL1251" t="s">
        <v>83</v>
      </c>
      <c r="BM1251" t="s">
        <v>108</v>
      </c>
      <c r="BN1251">
        <v>1950</v>
      </c>
      <c r="BO1251" t="s">
        <v>102</v>
      </c>
      <c r="BP1251">
        <v>1</v>
      </c>
      <c r="BQ1251">
        <v>276</v>
      </c>
      <c r="BR1251" t="s">
        <v>98</v>
      </c>
      <c r="BS1251" t="s">
        <v>98</v>
      </c>
      <c r="BT1251" t="s">
        <v>105</v>
      </c>
      <c r="BU1251">
        <v>0</v>
      </c>
      <c r="BV1251">
        <v>80</v>
      </c>
      <c r="BW1251">
        <v>0</v>
      </c>
      <c r="BX1251">
        <v>0</v>
      </c>
      <c r="BY1251">
        <v>0</v>
      </c>
      <c r="BZ1251">
        <v>0</v>
      </c>
      <c r="CA1251" t="s">
        <v>83</v>
      </c>
      <c r="CB1251" t="s">
        <v>83</v>
      </c>
      <c r="CC1251" t="s">
        <v>83</v>
      </c>
      <c r="CD1251">
        <v>0</v>
      </c>
      <c r="CE1251">
        <v>5</v>
      </c>
      <c r="CF1251">
        <v>2007</v>
      </c>
      <c r="CG1251" t="str">
        <f t="shared" si="139"/>
        <v>5/2007</v>
      </c>
      <c r="CH1251" t="s">
        <v>110</v>
      </c>
      <c r="CI1251" t="s">
        <v>111</v>
      </c>
      <c r="CJ1251" s="1">
        <v>119000</v>
      </c>
    </row>
    <row r="1252" spans="1:88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 t="str">
        <f t="shared" si="135"/>
        <v>60's</v>
      </c>
      <c r="V1252">
        <v>1968</v>
      </c>
      <c r="W1252">
        <f t="shared" si="133"/>
        <v>0</v>
      </c>
      <c r="X1252" t="str">
        <f t="shared" si="134"/>
        <v>N</v>
      </c>
      <c r="Y1252" t="str">
        <f t="shared" si="136"/>
        <v>N</v>
      </c>
      <c r="Z1252" t="str">
        <f t="shared" si="137"/>
        <v>N</v>
      </c>
      <c r="AA1252" t="str">
        <f t="shared" si="138"/>
        <v>N</v>
      </c>
      <c r="AB1252" t="s">
        <v>152</v>
      </c>
      <c r="AC1252" t="s">
        <v>94</v>
      </c>
      <c r="AD1252" t="s">
        <v>96</v>
      </c>
      <c r="AE1252" t="s">
        <v>96</v>
      </c>
      <c r="AF1252" t="s">
        <v>117</v>
      </c>
      <c r="AG1252">
        <v>0</v>
      </c>
      <c r="AH1252" t="s">
        <v>97</v>
      </c>
      <c r="AI1252" t="s">
        <v>98</v>
      </c>
      <c r="AJ1252" t="s">
        <v>118</v>
      </c>
      <c r="AK1252" t="s">
        <v>98</v>
      </c>
      <c r="AL1252" t="s">
        <v>98</v>
      </c>
      <c r="AM1252" t="s">
        <v>100</v>
      </c>
      <c r="AN1252" t="s">
        <v>119</v>
      </c>
      <c r="AO1252">
        <v>1065</v>
      </c>
      <c r="AP1252" t="s">
        <v>102</v>
      </c>
      <c r="AQ1252">
        <v>0</v>
      </c>
      <c r="AR1252">
        <v>1045</v>
      </c>
      <c r="AS1252">
        <v>2110</v>
      </c>
      <c r="AT1252" t="s">
        <v>103</v>
      </c>
      <c r="AU1252" t="s">
        <v>104</v>
      </c>
      <c r="AV1252" t="s">
        <v>105</v>
      </c>
      <c r="AW1252" t="s">
        <v>106</v>
      </c>
      <c r="AX1252">
        <v>2110</v>
      </c>
      <c r="AY1252">
        <v>0</v>
      </c>
      <c r="AZ1252">
        <v>0</v>
      </c>
      <c r="BA1252">
        <v>2110</v>
      </c>
      <c r="BB1252">
        <v>1</v>
      </c>
      <c r="BC1252">
        <v>0</v>
      </c>
      <c r="BD1252">
        <v>2</v>
      </c>
      <c r="BE1252">
        <v>1</v>
      </c>
      <c r="BF1252">
        <v>3</v>
      </c>
      <c r="BG1252">
        <v>1</v>
      </c>
      <c r="BH1252" t="s">
        <v>104</v>
      </c>
      <c r="BI1252">
        <v>8</v>
      </c>
      <c r="BJ1252" t="s">
        <v>107</v>
      </c>
      <c r="BK1252">
        <v>2</v>
      </c>
      <c r="BL1252" t="s">
        <v>98</v>
      </c>
      <c r="BM1252" t="s">
        <v>108</v>
      </c>
      <c r="BN1252">
        <v>1968</v>
      </c>
      <c r="BO1252" t="s">
        <v>157</v>
      </c>
      <c r="BP1252">
        <v>2</v>
      </c>
      <c r="BQ1252">
        <v>522</v>
      </c>
      <c r="BR1252" t="s">
        <v>98</v>
      </c>
      <c r="BS1252" t="s">
        <v>98</v>
      </c>
      <c r="BT1252" t="s">
        <v>105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 t="s">
        <v>83</v>
      </c>
      <c r="CB1252" t="s">
        <v>83</v>
      </c>
      <c r="CC1252" t="s">
        <v>83</v>
      </c>
      <c r="CD1252">
        <v>0</v>
      </c>
      <c r="CE1252">
        <v>4</v>
      </c>
      <c r="CF1252">
        <v>2010</v>
      </c>
      <c r="CG1252" t="str">
        <f t="shared" si="139"/>
        <v>4/2010</v>
      </c>
      <c r="CH1252" t="s">
        <v>110</v>
      </c>
      <c r="CI1252" t="s">
        <v>111</v>
      </c>
      <c r="CJ1252" s="1">
        <v>244000</v>
      </c>
    </row>
    <row r="1253" spans="1:88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 t="str">
        <f t="shared" si="135"/>
        <v>2000's</v>
      </c>
      <c r="V1253">
        <v>2003</v>
      </c>
      <c r="W1253">
        <f t="shared" si="133"/>
        <v>0</v>
      </c>
      <c r="X1253" t="str">
        <f t="shared" si="134"/>
        <v>N</v>
      </c>
      <c r="Y1253" t="str">
        <f t="shared" si="136"/>
        <v>N</v>
      </c>
      <c r="Z1253" t="str">
        <f t="shared" si="137"/>
        <v>Y</v>
      </c>
      <c r="AA1253" t="str">
        <f t="shared" si="138"/>
        <v>Y</v>
      </c>
      <c r="AB1253" t="s">
        <v>93</v>
      </c>
      <c r="AC1253" t="s">
        <v>94</v>
      </c>
      <c r="AD1253" t="s">
        <v>95</v>
      </c>
      <c r="AE1253" t="s">
        <v>125</v>
      </c>
      <c r="AF1253" t="s">
        <v>137</v>
      </c>
      <c r="AG1253">
        <v>163</v>
      </c>
      <c r="AH1253" t="s">
        <v>97</v>
      </c>
      <c r="AI1253" t="s">
        <v>98</v>
      </c>
      <c r="AJ1253" t="s">
        <v>99</v>
      </c>
      <c r="AK1253" t="s">
        <v>97</v>
      </c>
      <c r="AL1253" t="s">
        <v>98</v>
      </c>
      <c r="AM1253" t="s">
        <v>100</v>
      </c>
      <c r="AN1253" t="s">
        <v>102</v>
      </c>
      <c r="AO1253">
        <v>0</v>
      </c>
      <c r="AP1253" t="s">
        <v>102</v>
      </c>
      <c r="AQ1253">
        <v>0</v>
      </c>
      <c r="AR1253">
        <v>1405</v>
      </c>
      <c r="AS1253">
        <v>1405</v>
      </c>
      <c r="AT1253" t="s">
        <v>103</v>
      </c>
      <c r="AU1253" t="s">
        <v>104</v>
      </c>
      <c r="AV1253" t="s">
        <v>105</v>
      </c>
      <c r="AW1253" t="s">
        <v>106</v>
      </c>
      <c r="AX1253">
        <v>1405</v>
      </c>
      <c r="AY1253">
        <v>0</v>
      </c>
      <c r="AZ1253">
        <v>0</v>
      </c>
      <c r="BA1253">
        <v>1405</v>
      </c>
      <c r="BB1253">
        <v>0</v>
      </c>
      <c r="BC1253">
        <v>0</v>
      </c>
      <c r="BD1253">
        <v>2</v>
      </c>
      <c r="BE1253">
        <v>0</v>
      </c>
      <c r="BF1253">
        <v>2</v>
      </c>
      <c r="BG1253">
        <v>1</v>
      </c>
      <c r="BH1253" t="s">
        <v>97</v>
      </c>
      <c r="BI1253">
        <v>6</v>
      </c>
      <c r="BJ1253" t="s">
        <v>107</v>
      </c>
      <c r="BK1253">
        <v>1</v>
      </c>
      <c r="BL1253" t="s">
        <v>97</v>
      </c>
      <c r="BM1253" t="s">
        <v>108</v>
      </c>
      <c r="BN1253">
        <v>2003</v>
      </c>
      <c r="BO1253" t="s">
        <v>109</v>
      </c>
      <c r="BP1253">
        <v>2</v>
      </c>
      <c r="BQ1253">
        <v>478</v>
      </c>
      <c r="BR1253" t="s">
        <v>98</v>
      </c>
      <c r="BS1253" t="s">
        <v>98</v>
      </c>
      <c r="BT1253" t="s">
        <v>105</v>
      </c>
      <c r="BU1253">
        <v>148</v>
      </c>
      <c r="BV1253">
        <v>36</v>
      </c>
      <c r="BW1253">
        <v>0</v>
      </c>
      <c r="BX1253">
        <v>0</v>
      </c>
      <c r="BY1253">
        <v>0</v>
      </c>
      <c r="BZ1253">
        <v>0</v>
      </c>
      <c r="CA1253" t="s">
        <v>83</v>
      </c>
      <c r="CB1253" t="s">
        <v>83</v>
      </c>
      <c r="CC1253" t="s">
        <v>83</v>
      </c>
      <c r="CD1253">
        <v>0</v>
      </c>
      <c r="CE1253">
        <v>3</v>
      </c>
      <c r="CF1253">
        <v>2006</v>
      </c>
      <c r="CG1253" t="str">
        <f t="shared" si="139"/>
        <v>3/2006</v>
      </c>
      <c r="CH1253" t="s">
        <v>110</v>
      </c>
      <c r="CI1253" t="s">
        <v>111</v>
      </c>
      <c r="CJ1253" s="1">
        <v>171750</v>
      </c>
    </row>
    <row r="1254" spans="1:88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 t="str">
        <f t="shared" si="135"/>
        <v>60's</v>
      </c>
      <c r="V1254">
        <v>1968</v>
      </c>
      <c r="W1254">
        <f t="shared" si="133"/>
        <v>0</v>
      </c>
      <c r="X1254" t="str">
        <f t="shared" si="134"/>
        <v>N</v>
      </c>
      <c r="Y1254" t="str">
        <f t="shared" si="136"/>
        <v>N</v>
      </c>
      <c r="Z1254" t="str">
        <f t="shared" si="137"/>
        <v>N</v>
      </c>
      <c r="AA1254" t="str">
        <f t="shared" si="138"/>
        <v>N</v>
      </c>
      <c r="AB1254" t="s">
        <v>93</v>
      </c>
      <c r="AC1254" t="s">
        <v>94</v>
      </c>
      <c r="AD1254" t="s">
        <v>140</v>
      </c>
      <c r="AE1254" t="s">
        <v>140</v>
      </c>
      <c r="AF1254" t="s">
        <v>117</v>
      </c>
      <c r="AG1254">
        <v>0</v>
      </c>
      <c r="AH1254" t="s">
        <v>98</v>
      </c>
      <c r="AI1254" t="s">
        <v>98</v>
      </c>
      <c r="AJ1254" t="s">
        <v>118</v>
      </c>
      <c r="AK1254" t="s">
        <v>98</v>
      </c>
      <c r="AL1254" t="s">
        <v>98</v>
      </c>
      <c r="AM1254" t="s">
        <v>100</v>
      </c>
      <c r="AN1254" t="s">
        <v>141</v>
      </c>
      <c r="AO1254">
        <v>510</v>
      </c>
      <c r="AP1254" t="s">
        <v>102</v>
      </c>
      <c r="AQ1254">
        <v>0</v>
      </c>
      <c r="AR1254">
        <v>354</v>
      </c>
      <c r="AS1254">
        <v>864</v>
      </c>
      <c r="AT1254" t="s">
        <v>103</v>
      </c>
      <c r="AU1254" t="s">
        <v>98</v>
      </c>
      <c r="AV1254" t="s">
        <v>105</v>
      </c>
      <c r="AW1254" t="s">
        <v>106</v>
      </c>
      <c r="AX1254">
        <v>874</v>
      </c>
      <c r="AY1254">
        <v>0</v>
      </c>
      <c r="AZ1254">
        <v>0</v>
      </c>
      <c r="BA1254">
        <v>874</v>
      </c>
      <c r="BB1254">
        <v>1</v>
      </c>
      <c r="BC1254">
        <v>0</v>
      </c>
      <c r="BD1254">
        <v>1</v>
      </c>
      <c r="BE1254">
        <v>0</v>
      </c>
      <c r="BF1254">
        <v>3</v>
      </c>
      <c r="BG1254">
        <v>1</v>
      </c>
      <c r="BH1254" t="s">
        <v>98</v>
      </c>
      <c r="BI1254">
        <v>5</v>
      </c>
      <c r="BJ1254" t="s">
        <v>107</v>
      </c>
      <c r="BK1254">
        <v>0</v>
      </c>
      <c r="BL1254" t="s">
        <v>83</v>
      </c>
      <c r="BM1254" t="s">
        <v>108</v>
      </c>
      <c r="BN1254">
        <v>1968</v>
      </c>
      <c r="BO1254" t="s">
        <v>109</v>
      </c>
      <c r="BP1254">
        <v>1</v>
      </c>
      <c r="BQ1254">
        <v>288</v>
      </c>
      <c r="BR1254" t="s">
        <v>98</v>
      </c>
      <c r="BS1254" t="s">
        <v>98</v>
      </c>
      <c r="BT1254" t="s">
        <v>105</v>
      </c>
      <c r="BU1254">
        <v>33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 t="s">
        <v>83</v>
      </c>
      <c r="CB1254" t="s">
        <v>163</v>
      </c>
      <c r="CC1254" t="s">
        <v>135</v>
      </c>
      <c r="CD1254">
        <v>600</v>
      </c>
      <c r="CE1254">
        <v>11</v>
      </c>
      <c r="CF1254">
        <v>2009</v>
      </c>
      <c r="CG1254" t="str">
        <f t="shared" si="139"/>
        <v>11/2009</v>
      </c>
      <c r="CH1254" t="s">
        <v>110</v>
      </c>
      <c r="CI1254" t="s">
        <v>111</v>
      </c>
      <c r="CJ1254" s="1">
        <v>130000</v>
      </c>
    </row>
    <row r="1255" spans="1:88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 t="str">
        <f t="shared" si="135"/>
        <v>70's</v>
      </c>
      <c r="V1255">
        <v>2003</v>
      </c>
      <c r="W1255">
        <f t="shared" si="133"/>
        <v>29</v>
      </c>
      <c r="X1255" t="str">
        <f t="shared" si="134"/>
        <v>Y</v>
      </c>
      <c r="Y1255" t="str">
        <f t="shared" si="136"/>
        <v>N</v>
      </c>
      <c r="Z1255" t="str">
        <f t="shared" si="137"/>
        <v>Y</v>
      </c>
      <c r="AA1255" t="str">
        <f t="shared" si="138"/>
        <v>Y</v>
      </c>
      <c r="AB1255" t="s">
        <v>93</v>
      </c>
      <c r="AC1255" t="s">
        <v>94</v>
      </c>
      <c r="AD1255" t="s">
        <v>124</v>
      </c>
      <c r="AE1255" t="s">
        <v>124</v>
      </c>
      <c r="AF1255" t="s">
        <v>117</v>
      </c>
      <c r="AG1255">
        <v>0</v>
      </c>
      <c r="AH1255" t="s">
        <v>97</v>
      </c>
      <c r="AI1255" t="s">
        <v>98</v>
      </c>
      <c r="AJ1255" t="s">
        <v>118</v>
      </c>
      <c r="AK1255" t="s">
        <v>98</v>
      </c>
      <c r="AL1255" t="s">
        <v>98</v>
      </c>
      <c r="AM1255" t="s">
        <v>97</v>
      </c>
      <c r="AN1255" t="s">
        <v>172</v>
      </c>
      <c r="AO1255">
        <v>125</v>
      </c>
      <c r="AP1255" t="s">
        <v>119</v>
      </c>
      <c r="AQ1255">
        <v>1031</v>
      </c>
      <c r="AR1255">
        <v>36</v>
      </c>
      <c r="AS1255">
        <v>1192</v>
      </c>
      <c r="AT1255" t="s">
        <v>103</v>
      </c>
      <c r="AU1255" t="s">
        <v>98</v>
      </c>
      <c r="AV1255" t="s">
        <v>105</v>
      </c>
      <c r="AW1255" t="s">
        <v>106</v>
      </c>
      <c r="AX1255">
        <v>1516</v>
      </c>
      <c r="AY1255">
        <v>651</v>
      </c>
      <c r="AZ1255">
        <v>0</v>
      </c>
      <c r="BA1255">
        <v>2167</v>
      </c>
      <c r="BB1255">
        <v>1</v>
      </c>
      <c r="BC1255">
        <v>0</v>
      </c>
      <c r="BD1255">
        <v>2</v>
      </c>
      <c r="BE1255">
        <v>1</v>
      </c>
      <c r="BF1255">
        <v>3</v>
      </c>
      <c r="BG1255">
        <v>1</v>
      </c>
      <c r="BH1255" t="s">
        <v>97</v>
      </c>
      <c r="BI1255">
        <v>9</v>
      </c>
      <c r="BJ1255" t="s">
        <v>107</v>
      </c>
      <c r="BK1255">
        <v>2</v>
      </c>
      <c r="BL1255" t="s">
        <v>97</v>
      </c>
      <c r="BM1255" t="s">
        <v>108</v>
      </c>
      <c r="BN1255">
        <v>1974</v>
      </c>
      <c r="BO1255" t="s">
        <v>109</v>
      </c>
      <c r="BP1255">
        <v>2</v>
      </c>
      <c r="BQ1255">
        <v>518</v>
      </c>
      <c r="BR1255" t="s">
        <v>98</v>
      </c>
      <c r="BS1255" t="s">
        <v>98</v>
      </c>
      <c r="BT1255" t="s">
        <v>105</v>
      </c>
      <c r="BU1255">
        <v>220</v>
      </c>
      <c r="BV1255">
        <v>47</v>
      </c>
      <c r="BW1255">
        <v>0</v>
      </c>
      <c r="BX1255">
        <v>0</v>
      </c>
      <c r="BY1255">
        <v>0</v>
      </c>
      <c r="BZ1255">
        <v>0</v>
      </c>
      <c r="CA1255" t="s">
        <v>83</v>
      </c>
      <c r="CB1255" t="s">
        <v>134</v>
      </c>
      <c r="CC1255" t="s">
        <v>83</v>
      </c>
      <c r="CD1255">
        <v>0</v>
      </c>
      <c r="CE1255">
        <v>7</v>
      </c>
      <c r="CF1255">
        <v>2007</v>
      </c>
      <c r="CG1255" t="str">
        <f t="shared" si="139"/>
        <v>7/2007</v>
      </c>
      <c r="CH1255" t="s">
        <v>110</v>
      </c>
      <c r="CI1255" t="s">
        <v>111</v>
      </c>
      <c r="CJ1255" s="1">
        <v>294000</v>
      </c>
    </row>
    <row r="1256" spans="1:88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 t="str">
        <f t="shared" si="135"/>
        <v>2000's</v>
      </c>
      <c r="V1256">
        <v>2004</v>
      </c>
      <c r="W1256">
        <f t="shared" si="133"/>
        <v>1</v>
      </c>
      <c r="X1256" t="str">
        <f t="shared" si="134"/>
        <v>Y</v>
      </c>
      <c r="Y1256" t="str">
        <f t="shared" si="136"/>
        <v>N</v>
      </c>
      <c r="Z1256" t="str">
        <f t="shared" si="137"/>
        <v>Y</v>
      </c>
      <c r="AA1256" t="str">
        <f t="shared" si="138"/>
        <v>Y</v>
      </c>
      <c r="AB1256" t="s">
        <v>93</v>
      </c>
      <c r="AC1256" t="s">
        <v>94</v>
      </c>
      <c r="AD1256" t="s">
        <v>95</v>
      </c>
      <c r="AE1256" t="s">
        <v>95</v>
      </c>
      <c r="AF1256" t="s">
        <v>137</v>
      </c>
      <c r="AG1256">
        <v>92</v>
      </c>
      <c r="AH1256" t="s">
        <v>97</v>
      </c>
      <c r="AI1256" t="s">
        <v>98</v>
      </c>
      <c r="AJ1256" t="s">
        <v>99</v>
      </c>
      <c r="AK1256" t="s">
        <v>97</v>
      </c>
      <c r="AL1256" t="s">
        <v>98</v>
      </c>
      <c r="AM1256" t="s">
        <v>100</v>
      </c>
      <c r="AN1256" t="s">
        <v>102</v>
      </c>
      <c r="AO1256">
        <v>0</v>
      </c>
      <c r="AP1256" t="s">
        <v>102</v>
      </c>
      <c r="AQ1256">
        <v>0</v>
      </c>
      <c r="AR1256">
        <v>746</v>
      </c>
      <c r="AS1256">
        <v>746</v>
      </c>
      <c r="AT1256" t="s">
        <v>103</v>
      </c>
      <c r="AU1256" t="s">
        <v>104</v>
      </c>
      <c r="AV1256" t="s">
        <v>105</v>
      </c>
      <c r="AW1256" t="s">
        <v>106</v>
      </c>
      <c r="AX1256">
        <v>760</v>
      </c>
      <c r="AY1256">
        <v>896</v>
      </c>
      <c r="AZ1256">
        <v>0</v>
      </c>
      <c r="BA1256">
        <v>1656</v>
      </c>
      <c r="BB1256">
        <v>0</v>
      </c>
      <c r="BC1256">
        <v>0</v>
      </c>
      <c r="BD1256">
        <v>2</v>
      </c>
      <c r="BE1256">
        <v>1</v>
      </c>
      <c r="BF1256">
        <v>3</v>
      </c>
      <c r="BG1256">
        <v>1</v>
      </c>
      <c r="BH1256" t="s">
        <v>97</v>
      </c>
      <c r="BI1256">
        <v>7</v>
      </c>
      <c r="BJ1256" t="s">
        <v>107</v>
      </c>
      <c r="BK1256">
        <v>1</v>
      </c>
      <c r="BL1256" t="s">
        <v>97</v>
      </c>
      <c r="BM1256" t="s">
        <v>156</v>
      </c>
      <c r="BN1256">
        <v>2003</v>
      </c>
      <c r="BO1256" t="s">
        <v>157</v>
      </c>
      <c r="BP1256">
        <v>2</v>
      </c>
      <c r="BQ1256">
        <v>397</v>
      </c>
      <c r="BR1256" t="s">
        <v>98</v>
      </c>
      <c r="BS1256" t="s">
        <v>98</v>
      </c>
      <c r="BT1256" t="s">
        <v>105</v>
      </c>
      <c r="BU1256">
        <v>178</v>
      </c>
      <c r="BV1256">
        <v>128</v>
      </c>
      <c r="BW1256">
        <v>0</v>
      </c>
      <c r="BX1256">
        <v>0</v>
      </c>
      <c r="BY1256">
        <v>0</v>
      </c>
      <c r="BZ1256">
        <v>0</v>
      </c>
      <c r="CA1256" t="s">
        <v>83</v>
      </c>
      <c r="CB1256" t="s">
        <v>83</v>
      </c>
      <c r="CC1256" t="s">
        <v>83</v>
      </c>
      <c r="CD1256">
        <v>0</v>
      </c>
      <c r="CE1256">
        <v>7</v>
      </c>
      <c r="CF1256">
        <v>2008</v>
      </c>
      <c r="CG1256" t="str">
        <f t="shared" si="139"/>
        <v>7/2008</v>
      </c>
      <c r="CH1256" t="s">
        <v>110</v>
      </c>
      <c r="CI1256" t="s">
        <v>111</v>
      </c>
      <c r="CJ1256" s="1">
        <v>165400</v>
      </c>
    </row>
    <row r="1257" spans="1:88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 t="str">
        <f t="shared" si="135"/>
        <v>30's</v>
      </c>
      <c r="V1257">
        <v>1950</v>
      </c>
      <c r="W1257">
        <f t="shared" si="133"/>
        <v>19</v>
      </c>
      <c r="X1257" t="str">
        <f t="shared" si="134"/>
        <v>Y</v>
      </c>
      <c r="Y1257" t="str">
        <f t="shared" si="136"/>
        <v>N</v>
      </c>
      <c r="Z1257" t="str">
        <f t="shared" si="137"/>
        <v>N</v>
      </c>
      <c r="AA1257" t="str">
        <f t="shared" si="138"/>
        <v>N</v>
      </c>
      <c r="AB1257" t="s">
        <v>93</v>
      </c>
      <c r="AC1257" t="s">
        <v>94</v>
      </c>
      <c r="AD1257" t="s">
        <v>124</v>
      </c>
      <c r="AE1257" t="s">
        <v>124</v>
      </c>
      <c r="AF1257" t="s">
        <v>117</v>
      </c>
      <c r="AG1257">
        <v>0</v>
      </c>
      <c r="AH1257" t="s">
        <v>98</v>
      </c>
      <c r="AI1257" t="s">
        <v>98</v>
      </c>
      <c r="AJ1257" t="s">
        <v>126</v>
      </c>
      <c r="AK1257" t="s">
        <v>98</v>
      </c>
      <c r="AL1257" t="s">
        <v>147</v>
      </c>
      <c r="AM1257" t="s">
        <v>100</v>
      </c>
      <c r="AN1257" t="s">
        <v>172</v>
      </c>
      <c r="AO1257">
        <v>425</v>
      </c>
      <c r="AP1257" t="s">
        <v>102</v>
      </c>
      <c r="AQ1257">
        <v>0</v>
      </c>
      <c r="AR1257">
        <v>459</v>
      </c>
      <c r="AS1257">
        <v>884</v>
      </c>
      <c r="AT1257" t="s">
        <v>103</v>
      </c>
      <c r="AU1257" t="s">
        <v>98</v>
      </c>
      <c r="AV1257" t="s">
        <v>105</v>
      </c>
      <c r="AW1257" t="s">
        <v>164</v>
      </c>
      <c r="AX1257">
        <v>959</v>
      </c>
      <c r="AY1257">
        <v>408</v>
      </c>
      <c r="AZ1257">
        <v>0</v>
      </c>
      <c r="BA1257">
        <v>1367</v>
      </c>
      <c r="BB1257">
        <v>0</v>
      </c>
      <c r="BC1257">
        <v>0</v>
      </c>
      <c r="BD1257">
        <v>1</v>
      </c>
      <c r="BE1257">
        <v>0</v>
      </c>
      <c r="BF1257">
        <v>3</v>
      </c>
      <c r="BG1257">
        <v>1</v>
      </c>
      <c r="BH1257" t="s">
        <v>98</v>
      </c>
      <c r="BI1257">
        <v>6</v>
      </c>
      <c r="BJ1257" t="s">
        <v>107</v>
      </c>
      <c r="BK1257">
        <v>1</v>
      </c>
      <c r="BL1257" t="s">
        <v>97</v>
      </c>
      <c r="BM1257" t="s">
        <v>127</v>
      </c>
      <c r="BN1257">
        <v>1978</v>
      </c>
      <c r="BO1257" t="s">
        <v>102</v>
      </c>
      <c r="BP1257">
        <v>1</v>
      </c>
      <c r="BQ1257">
        <v>560</v>
      </c>
      <c r="BR1257" t="s">
        <v>98</v>
      </c>
      <c r="BS1257" t="s">
        <v>98</v>
      </c>
      <c r="BT1257" t="s">
        <v>105</v>
      </c>
      <c r="BU1257">
        <v>0</v>
      </c>
      <c r="BV1257">
        <v>0</v>
      </c>
      <c r="BW1257">
        <v>0</v>
      </c>
      <c r="BX1257">
        <v>0</v>
      </c>
      <c r="BY1257">
        <v>120</v>
      </c>
      <c r="BZ1257">
        <v>0</v>
      </c>
      <c r="CA1257" t="s">
        <v>83</v>
      </c>
      <c r="CB1257" t="s">
        <v>83</v>
      </c>
      <c r="CC1257" t="s">
        <v>83</v>
      </c>
      <c r="CD1257">
        <v>0</v>
      </c>
      <c r="CE1257">
        <v>11</v>
      </c>
      <c r="CF1257">
        <v>2007</v>
      </c>
      <c r="CG1257" t="str">
        <f t="shared" si="139"/>
        <v>11/2007</v>
      </c>
      <c r="CH1257" t="s">
        <v>110</v>
      </c>
      <c r="CI1257" t="s">
        <v>111</v>
      </c>
      <c r="CJ1257" s="1">
        <v>127500</v>
      </c>
    </row>
    <row r="1258" spans="1:88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 t="str">
        <f t="shared" si="135"/>
        <v>90's</v>
      </c>
      <c r="V1258">
        <v>1994</v>
      </c>
      <c r="W1258">
        <f t="shared" si="133"/>
        <v>0</v>
      </c>
      <c r="X1258" t="str">
        <f t="shared" si="134"/>
        <v>N</v>
      </c>
      <c r="Y1258" t="str">
        <f t="shared" si="136"/>
        <v>N</v>
      </c>
      <c r="Z1258" t="str">
        <f t="shared" si="137"/>
        <v>N</v>
      </c>
      <c r="AA1258" t="str">
        <f t="shared" si="138"/>
        <v>N</v>
      </c>
      <c r="AB1258" t="s">
        <v>152</v>
      </c>
      <c r="AC1258" t="s">
        <v>94</v>
      </c>
      <c r="AD1258" t="s">
        <v>140</v>
      </c>
      <c r="AE1258" t="s">
        <v>140</v>
      </c>
      <c r="AF1258" t="s">
        <v>96</v>
      </c>
      <c r="AG1258">
        <v>554</v>
      </c>
      <c r="AH1258" t="s">
        <v>97</v>
      </c>
      <c r="AI1258" t="s">
        <v>98</v>
      </c>
      <c r="AJ1258" t="s">
        <v>99</v>
      </c>
      <c r="AK1258" t="s">
        <v>97</v>
      </c>
      <c r="AL1258" t="s">
        <v>98</v>
      </c>
      <c r="AM1258" t="s">
        <v>97</v>
      </c>
      <c r="AN1258" t="s">
        <v>101</v>
      </c>
      <c r="AO1258">
        <v>1314</v>
      </c>
      <c r="AP1258" t="s">
        <v>102</v>
      </c>
      <c r="AQ1258">
        <v>0</v>
      </c>
      <c r="AR1258">
        <v>672</v>
      </c>
      <c r="AS1258">
        <v>1986</v>
      </c>
      <c r="AT1258" t="s">
        <v>103</v>
      </c>
      <c r="AU1258" t="s">
        <v>104</v>
      </c>
      <c r="AV1258" t="s">
        <v>105</v>
      </c>
      <c r="AW1258" t="s">
        <v>106</v>
      </c>
      <c r="AX1258">
        <v>1987</v>
      </c>
      <c r="AY1258">
        <v>0</v>
      </c>
      <c r="AZ1258">
        <v>0</v>
      </c>
      <c r="BA1258">
        <v>1987</v>
      </c>
      <c r="BB1258">
        <v>1</v>
      </c>
      <c r="BC1258">
        <v>0</v>
      </c>
      <c r="BD1258">
        <v>2</v>
      </c>
      <c r="BE1258">
        <v>0</v>
      </c>
      <c r="BF1258">
        <v>2</v>
      </c>
      <c r="BG1258">
        <v>1</v>
      </c>
      <c r="BH1258" t="s">
        <v>97</v>
      </c>
      <c r="BI1258">
        <v>7</v>
      </c>
      <c r="BJ1258" t="s">
        <v>107</v>
      </c>
      <c r="BK1258">
        <v>1</v>
      </c>
      <c r="BL1258" t="s">
        <v>98</v>
      </c>
      <c r="BM1258" t="s">
        <v>108</v>
      </c>
      <c r="BN1258">
        <v>1994</v>
      </c>
      <c r="BO1258" t="s">
        <v>157</v>
      </c>
      <c r="BP1258">
        <v>2</v>
      </c>
      <c r="BQ1258">
        <v>691</v>
      </c>
      <c r="BR1258" t="s">
        <v>98</v>
      </c>
      <c r="BS1258" t="s">
        <v>98</v>
      </c>
      <c r="BT1258" t="s">
        <v>105</v>
      </c>
      <c r="BU1258">
        <v>262</v>
      </c>
      <c r="BV1258">
        <v>36</v>
      </c>
      <c r="BW1258">
        <v>0</v>
      </c>
      <c r="BX1258">
        <v>0</v>
      </c>
      <c r="BY1258">
        <v>0</v>
      </c>
      <c r="BZ1258">
        <v>0</v>
      </c>
      <c r="CA1258" t="s">
        <v>83</v>
      </c>
      <c r="CB1258" t="s">
        <v>83</v>
      </c>
      <c r="CC1258" t="s">
        <v>83</v>
      </c>
      <c r="CD1258">
        <v>0</v>
      </c>
      <c r="CE1258">
        <v>8</v>
      </c>
      <c r="CF1258">
        <v>2008</v>
      </c>
      <c r="CG1258" t="str">
        <f t="shared" si="139"/>
        <v>8/2008</v>
      </c>
      <c r="CH1258" t="s">
        <v>110</v>
      </c>
      <c r="CI1258" t="s">
        <v>111</v>
      </c>
      <c r="CJ1258" s="1">
        <v>301500</v>
      </c>
    </row>
    <row r="1259" spans="1:88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 t="str">
        <f t="shared" si="135"/>
        <v>20's</v>
      </c>
      <c r="V1259">
        <v>1950</v>
      </c>
      <c r="W1259">
        <f t="shared" si="133"/>
        <v>28</v>
      </c>
      <c r="X1259" t="str">
        <f t="shared" si="134"/>
        <v>Y</v>
      </c>
      <c r="Y1259" t="str">
        <f t="shared" si="136"/>
        <v>N</v>
      </c>
      <c r="Z1259" t="str">
        <f t="shared" si="137"/>
        <v>N</v>
      </c>
      <c r="AA1259" t="str">
        <f t="shared" si="138"/>
        <v>N</v>
      </c>
      <c r="AB1259" t="s">
        <v>93</v>
      </c>
      <c r="AC1259" t="s">
        <v>94</v>
      </c>
      <c r="AD1259" t="s">
        <v>124</v>
      </c>
      <c r="AE1259" t="s">
        <v>124</v>
      </c>
      <c r="AF1259" t="s">
        <v>117</v>
      </c>
      <c r="AG1259">
        <v>0</v>
      </c>
      <c r="AH1259" t="s">
        <v>98</v>
      </c>
      <c r="AI1259" t="s">
        <v>98</v>
      </c>
      <c r="AJ1259" t="s">
        <v>99</v>
      </c>
      <c r="AK1259" t="s">
        <v>147</v>
      </c>
      <c r="AL1259" t="s">
        <v>98</v>
      </c>
      <c r="AM1259" t="s">
        <v>100</v>
      </c>
      <c r="AN1259" t="s">
        <v>102</v>
      </c>
      <c r="AO1259">
        <v>0</v>
      </c>
      <c r="AP1259" t="s">
        <v>102</v>
      </c>
      <c r="AQ1259">
        <v>0</v>
      </c>
      <c r="AR1259">
        <v>864</v>
      </c>
      <c r="AS1259">
        <v>864</v>
      </c>
      <c r="AT1259" t="s">
        <v>103</v>
      </c>
      <c r="AU1259" t="s">
        <v>104</v>
      </c>
      <c r="AV1259" t="s">
        <v>105</v>
      </c>
      <c r="AW1259" t="s">
        <v>106</v>
      </c>
      <c r="AX1259">
        <v>864</v>
      </c>
      <c r="AY1259">
        <v>0</v>
      </c>
      <c r="AZ1259">
        <v>0</v>
      </c>
      <c r="BA1259">
        <v>864</v>
      </c>
      <c r="BB1259">
        <v>0</v>
      </c>
      <c r="BC1259">
        <v>0</v>
      </c>
      <c r="BD1259">
        <v>1</v>
      </c>
      <c r="BE1259">
        <v>0</v>
      </c>
      <c r="BF1259">
        <v>2</v>
      </c>
      <c r="BG1259">
        <v>1</v>
      </c>
      <c r="BH1259" t="s">
        <v>98</v>
      </c>
      <c r="BI1259">
        <v>4</v>
      </c>
      <c r="BJ1259" t="s">
        <v>107</v>
      </c>
      <c r="BK1259">
        <v>0</v>
      </c>
      <c r="BL1259" t="s">
        <v>83</v>
      </c>
      <c r="BM1259" t="s">
        <v>83</v>
      </c>
      <c r="BN1259" t="s">
        <v>83</v>
      </c>
      <c r="BO1259" t="s">
        <v>83</v>
      </c>
      <c r="BP1259">
        <v>0</v>
      </c>
      <c r="BQ1259">
        <v>0</v>
      </c>
      <c r="BR1259" t="s">
        <v>83</v>
      </c>
      <c r="BS1259" t="s">
        <v>83</v>
      </c>
      <c r="BT1259" t="s">
        <v>105</v>
      </c>
      <c r="BU1259">
        <v>0</v>
      </c>
      <c r="BV1259">
        <v>96</v>
      </c>
      <c r="BW1259">
        <v>0</v>
      </c>
      <c r="BX1259">
        <v>0</v>
      </c>
      <c r="BY1259">
        <v>0</v>
      </c>
      <c r="BZ1259">
        <v>0</v>
      </c>
      <c r="CA1259" t="s">
        <v>83</v>
      </c>
      <c r="CB1259" t="s">
        <v>83</v>
      </c>
      <c r="CC1259" t="s">
        <v>83</v>
      </c>
      <c r="CD1259">
        <v>0</v>
      </c>
      <c r="CE1259">
        <v>7</v>
      </c>
      <c r="CF1259">
        <v>2009</v>
      </c>
      <c r="CG1259" t="str">
        <f t="shared" si="139"/>
        <v>7/2009</v>
      </c>
      <c r="CH1259" t="s">
        <v>110</v>
      </c>
      <c r="CI1259" t="s">
        <v>111</v>
      </c>
      <c r="CJ1259" s="1">
        <v>99900</v>
      </c>
    </row>
    <row r="1260" spans="1:88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 t="str">
        <f t="shared" si="135"/>
        <v>2000's</v>
      </c>
      <c r="V1260">
        <v>2005</v>
      </c>
      <c r="W1260">
        <f t="shared" si="133"/>
        <v>0</v>
      </c>
      <c r="X1260" t="str">
        <f t="shared" si="134"/>
        <v>N</v>
      </c>
      <c r="Y1260" t="str">
        <f t="shared" si="136"/>
        <v>Y</v>
      </c>
      <c r="Z1260" t="str">
        <f t="shared" si="137"/>
        <v>Y</v>
      </c>
      <c r="AA1260" t="str">
        <f t="shared" si="138"/>
        <v>Y</v>
      </c>
      <c r="AB1260" t="s">
        <v>93</v>
      </c>
      <c r="AC1260" t="s">
        <v>94</v>
      </c>
      <c r="AD1260" t="s">
        <v>95</v>
      </c>
      <c r="AE1260" t="s">
        <v>95</v>
      </c>
      <c r="AF1260" t="s">
        <v>137</v>
      </c>
      <c r="AG1260">
        <v>182</v>
      </c>
      <c r="AH1260" t="s">
        <v>97</v>
      </c>
      <c r="AI1260" t="s">
        <v>98</v>
      </c>
      <c r="AJ1260" t="s">
        <v>99</v>
      </c>
      <c r="AK1260" t="s">
        <v>97</v>
      </c>
      <c r="AL1260" t="s">
        <v>98</v>
      </c>
      <c r="AM1260" t="s">
        <v>97</v>
      </c>
      <c r="AN1260" t="s">
        <v>101</v>
      </c>
      <c r="AO1260">
        <v>655</v>
      </c>
      <c r="AP1260" t="s">
        <v>102</v>
      </c>
      <c r="AQ1260">
        <v>0</v>
      </c>
      <c r="AR1260">
        <v>201</v>
      </c>
      <c r="AS1260">
        <v>856</v>
      </c>
      <c r="AT1260" t="s">
        <v>103</v>
      </c>
      <c r="AU1260" t="s">
        <v>104</v>
      </c>
      <c r="AV1260" t="s">
        <v>105</v>
      </c>
      <c r="AW1260" t="s">
        <v>106</v>
      </c>
      <c r="AX1260">
        <v>1166</v>
      </c>
      <c r="AY1260">
        <v>0</v>
      </c>
      <c r="AZ1260">
        <v>0</v>
      </c>
      <c r="BA1260">
        <v>1166</v>
      </c>
      <c r="BB1260">
        <v>1</v>
      </c>
      <c r="BC1260">
        <v>0</v>
      </c>
      <c r="BD1260">
        <v>2</v>
      </c>
      <c r="BE1260">
        <v>0</v>
      </c>
      <c r="BF1260">
        <v>2</v>
      </c>
      <c r="BG1260">
        <v>1</v>
      </c>
      <c r="BH1260" t="s">
        <v>97</v>
      </c>
      <c r="BI1260">
        <v>5</v>
      </c>
      <c r="BJ1260" t="s">
        <v>107</v>
      </c>
      <c r="BK1260">
        <v>0</v>
      </c>
      <c r="BL1260" t="s">
        <v>83</v>
      </c>
      <c r="BM1260" t="s">
        <v>108</v>
      </c>
      <c r="BN1260">
        <v>2005</v>
      </c>
      <c r="BO1260" t="s">
        <v>157</v>
      </c>
      <c r="BP1260">
        <v>2</v>
      </c>
      <c r="BQ1260">
        <v>400</v>
      </c>
      <c r="BR1260" t="s">
        <v>98</v>
      </c>
      <c r="BS1260" t="s">
        <v>98</v>
      </c>
      <c r="BT1260" t="s">
        <v>105</v>
      </c>
      <c r="BU1260">
        <v>212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 t="s">
        <v>83</v>
      </c>
      <c r="CB1260" t="s">
        <v>83</v>
      </c>
      <c r="CC1260" t="s">
        <v>83</v>
      </c>
      <c r="CD1260">
        <v>0</v>
      </c>
      <c r="CE1260">
        <v>7</v>
      </c>
      <c r="CF1260">
        <v>2008</v>
      </c>
      <c r="CG1260" t="str">
        <f t="shared" si="139"/>
        <v>7/2008</v>
      </c>
      <c r="CH1260" t="s">
        <v>110</v>
      </c>
      <c r="CI1260" t="s">
        <v>111</v>
      </c>
      <c r="CJ1260" s="1">
        <v>190000</v>
      </c>
    </row>
    <row r="1261" spans="1:88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 t="str">
        <f t="shared" si="135"/>
        <v>60's</v>
      </c>
      <c r="V1261">
        <v>1969</v>
      </c>
      <c r="W1261">
        <f t="shared" si="133"/>
        <v>0</v>
      </c>
      <c r="X1261" t="str">
        <f t="shared" si="134"/>
        <v>N</v>
      </c>
      <c r="Y1261" t="str">
        <f t="shared" si="136"/>
        <v>N</v>
      </c>
      <c r="Z1261" t="str">
        <f t="shared" si="137"/>
        <v>N</v>
      </c>
      <c r="AA1261" t="str">
        <f t="shared" si="138"/>
        <v>N</v>
      </c>
      <c r="AB1261" t="s">
        <v>93</v>
      </c>
      <c r="AC1261" t="s">
        <v>94</v>
      </c>
      <c r="AD1261" t="s">
        <v>140</v>
      </c>
      <c r="AE1261" t="s">
        <v>140</v>
      </c>
      <c r="AF1261" t="s">
        <v>117</v>
      </c>
      <c r="AG1261">
        <v>0</v>
      </c>
      <c r="AH1261" t="s">
        <v>98</v>
      </c>
      <c r="AI1261" t="s">
        <v>98</v>
      </c>
      <c r="AJ1261" t="s">
        <v>118</v>
      </c>
      <c r="AK1261" t="s">
        <v>97</v>
      </c>
      <c r="AL1261" t="s">
        <v>98</v>
      </c>
      <c r="AM1261" t="s">
        <v>100</v>
      </c>
      <c r="AN1261" t="s">
        <v>119</v>
      </c>
      <c r="AO1261">
        <v>602</v>
      </c>
      <c r="AP1261" t="s">
        <v>172</v>
      </c>
      <c r="AQ1261">
        <v>438</v>
      </c>
      <c r="AR1261">
        <v>14</v>
      </c>
      <c r="AS1261">
        <v>1054</v>
      </c>
      <c r="AT1261" t="s">
        <v>103</v>
      </c>
      <c r="AU1261" t="s">
        <v>97</v>
      </c>
      <c r="AV1261" t="s">
        <v>105</v>
      </c>
      <c r="AW1261" t="s">
        <v>106</v>
      </c>
      <c r="AX1261">
        <v>1054</v>
      </c>
      <c r="AY1261">
        <v>0</v>
      </c>
      <c r="AZ1261">
        <v>0</v>
      </c>
      <c r="BA1261">
        <v>1054</v>
      </c>
      <c r="BB1261">
        <v>1</v>
      </c>
      <c r="BC1261">
        <v>0</v>
      </c>
      <c r="BD1261">
        <v>1</v>
      </c>
      <c r="BE1261">
        <v>1</v>
      </c>
      <c r="BF1261">
        <v>3</v>
      </c>
      <c r="BG1261">
        <v>1</v>
      </c>
      <c r="BH1261" t="s">
        <v>98</v>
      </c>
      <c r="BI1261">
        <v>6</v>
      </c>
      <c r="BJ1261" t="s">
        <v>107</v>
      </c>
      <c r="BK1261">
        <v>0</v>
      </c>
      <c r="BL1261" t="s">
        <v>83</v>
      </c>
      <c r="BM1261" t="s">
        <v>108</v>
      </c>
      <c r="BN1261">
        <v>1969</v>
      </c>
      <c r="BO1261" t="s">
        <v>102</v>
      </c>
      <c r="BP1261">
        <v>2</v>
      </c>
      <c r="BQ1261">
        <v>460</v>
      </c>
      <c r="BR1261" t="s">
        <v>98</v>
      </c>
      <c r="BS1261" t="s">
        <v>98</v>
      </c>
      <c r="BT1261" t="s">
        <v>105</v>
      </c>
      <c r="BU1261">
        <v>180</v>
      </c>
      <c r="BV1261">
        <v>0</v>
      </c>
      <c r="BW1261">
        <v>0</v>
      </c>
      <c r="BX1261">
        <v>0</v>
      </c>
      <c r="BY1261">
        <v>80</v>
      </c>
      <c r="BZ1261">
        <v>0</v>
      </c>
      <c r="CA1261" t="s">
        <v>83</v>
      </c>
      <c r="CB1261" t="s">
        <v>83</v>
      </c>
      <c r="CC1261" t="s">
        <v>83</v>
      </c>
      <c r="CD1261">
        <v>0</v>
      </c>
      <c r="CE1261">
        <v>7</v>
      </c>
      <c r="CF1261">
        <v>2008</v>
      </c>
      <c r="CG1261" t="str">
        <f t="shared" si="139"/>
        <v>7/2008</v>
      </c>
      <c r="CH1261" t="s">
        <v>110</v>
      </c>
      <c r="CI1261" t="s">
        <v>111</v>
      </c>
      <c r="CJ1261" s="1">
        <v>151000</v>
      </c>
    </row>
    <row r="1262" spans="1:88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 t="str">
        <f t="shared" si="135"/>
        <v>90's</v>
      </c>
      <c r="V1262">
        <v>1999</v>
      </c>
      <c r="W1262">
        <f t="shared" si="133"/>
        <v>0</v>
      </c>
      <c r="X1262" t="str">
        <f t="shared" si="134"/>
        <v>N</v>
      </c>
      <c r="Y1262" t="str">
        <f t="shared" si="136"/>
        <v>N</v>
      </c>
      <c r="Z1262" t="str">
        <f t="shared" si="137"/>
        <v>N</v>
      </c>
      <c r="AA1262" t="str">
        <f t="shared" si="138"/>
        <v>Y</v>
      </c>
      <c r="AB1262" t="s">
        <v>93</v>
      </c>
      <c r="AC1262" t="s">
        <v>94</v>
      </c>
      <c r="AD1262" t="s">
        <v>95</v>
      </c>
      <c r="AE1262" t="s">
        <v>95</v>
      </c>
      <c r="AF1262" t="s">
        <v>117</v>
      </c>
      <c r="AG1262">
        <v>0</v>
      </c>
      <c r="AH1262" t="s">
        <v>98</v>
      </c>
      <c r="AI1262" t="s">
        <v>98</v>
      </c>
      <c r="AJ1262" t="s">
        <v>99</v>
      </c>
      <c r="AK1262" t="s">
        <v>97</v>
      </c>
      <c r="AL1262" t="s">
        <v>98</v>
      </c>
      <c r="AM1262" t="s">
        <v>100</v>
      </c>
      <c r="AN1262" t="s">
        <v>102</v>
      </c>
      <c r="AO1262">
        <v>0</v>
      </c>
      <c r="AP1262" t="s">
        <v>102</v>
      </c>
      <c r="AQ1262">
        <v>0</v>
      </c>
      <c r="AR1262">
        <v>841</v>
      </c>
      <c r="AS1262">
        <v>841</v>
      </c>
      <c r="AT1262" t="s">
        <v>103</v>
      </c>
      <c r="AU1262" t="s">
        <v>104</v>
      </c>
      <c r="AV1262" t="s">
        <v>105</v>
      </c>
      <c r="AW1262" t="s">
        <v>106</v>
      </c>
      <c r="AX1262">
        <v>892</v>
      </c>
      <c r="AY1262">
        <v>783</v>
      </c>
      <c r="AZ1262">
        <v>0</v>
      </c>
      <c r="BA1262">
        <v>1675</v>
      </c>
      <c r="BB1262">
        <v>0</v>
      </c>
      <c r="BC1262">
        <v>0</v>
      </c>
      <c r="BD1262">
        <v>2</v>
      </c>
      <c r="BE1262">
        <v>1</v>
      </c>
      <c r="BF1262">
        <v>3</v>
      </c>
      <c r="BG1262">
        <v>1</v>
      </c>
      <c r="BH1262" t="s">
        <v>98</v>
      </c>
      <c r="BI1262">
        <v>7</v>
      </c>
      <c r="BJ1262" t="s">
        <v>107</v>
      </c>
      <c r="BK1262">
        <v>1</v>
      </c>
      <c r="BL1262" t="s">
        <v>98</v>
      </c>
      <c r="BM1262" t="s">
        <v>156</v>
      </c>
      <c r="BN1262">
        <v>1999</v>
      </c>
      <c r="BO1262" t="s">
        <v>157</v>
      </c>
      <c r="BP1262">
        <v>2</v>
      </c>
      <c r="BQ1262">
        <v>502</v>
      </c>
      <c r="BR1262" t="s">
        <v>98</v>
      </c>
      <c r="BS1262" t="s">
        <v>98</v>
      </c>
      <c r="BT1262" t="s">
        <v>105</v>
      </c>
      <c r="BU1262">
        <v>0</v>
      </c>
      <c r="BV1262">
        <v>103</v>
      </c>
      <c r="BW1262">
        <v>0</v>
      </c>
      <c r="BX1262">
        <v>0</v>
      </c>
      <c r="BY1262">
        <v>0</v>
      </c>
      <c r="BZ1262">
        <v>0</v>
      </c>
      <c r="CA1262" t="s">
        <v>83</v>
      </c>
      <c r="CB1262" t="s">
        <v>83</v>
      </c>
      <c r="CC1262" t="s">
        <v>83</v>
      </c>
      <c r="CD1262">
        <v>0</v>
      </c>
      <c r="CE1262">
        <v>6</v>
      </c>
      <c r="CF1262">
        <v>2009</v>
      </c>
      <c r="CG1262" t="str">
        <f t="shared" si="139"/>
        <v>6/2009</v>
      </c>
      <c r="CH1262" t="s">
        <v>110</v>
      </c>
      <c r="CI1262" t="s">
        <v>111</v>
      </c>
      <c r="CJ1262" s="1">
        <v>181000</v>
      </c>
    </row>
    <row r="1263" spans="1:88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 t="str">
        <f t="shared" si="135"/>
        <v>50's</v>
      </c>
      <c r="V1263">
        <v>1956</v>
      </c>
      <c r="W1263">
        <f t="shared" si="133"/>
        <v>0</v>
      </c>
      <c r="X1263" t="str">
        <f t="shared" si="134"/>
        <v>N</v>
      </c>
      <c r="Y1263" t="str">
        <f t="shared" si="136"/>
        <v>N</v>
      </c>
      <c r="Z1263" t="str">
        <f t="shared" si="137"/>
        <v>N</v>
      </c>
      <c r="AA1263" t="str">
        <f t="shared" si="138"/>
        <v>N</v>
      </c>
      <c r="AB1263" t="s">
        <v>152</v>
      </c>
      <c r="AC1263" t="s">
        <v>94</v>
      </c>
      <c r="AD1263" t="s">
        <v>116</v>
      </c>
      <c r="AE1263" t="s">
        <v>116</v>
      </c>
      <c r="AF1263" t="s">
        <v>117</v>
      </c>
      <c r="AG1263">
        <v>0</v>
      </c>
      <c r="AH1263" t="s">
        <v>98</v>
      </c>
      <c r="AI1263" t="s">
        <v>98</v>
      </c>
      <c r="AJ1263" t="s">
        <v>118</v>
      </c>
      <c r="AK1263" t="s">
        <v>98</v>
      </c>
      <c r="AL1263" t="s">
        <v>98</v>
      </c>
      <c r="AM1263" t="s">
        <v>100</v>
      </c>
      <c r="AN1263" t="s">
        <v>153</v>
      </c>
      <c r="AO1263">
        <v>504</v>
      </c>
      <c r="AP1263" t="s">
        <v>102</v>
      </c>
      <c r="AQ1263">
        <v>0</v>
      </c>
      <c r="AR1263">
        <v>546</v>
      </c>
      <c r="AS1263">
        <v>1050</v>
      </c>
      <c r="AT1263" t="s">
        <v>103</v>
      </c>
      <c r="AU1263" t="s">
        <v>97</v>
      </c>
      <c r="AV1263" t="s">
        <v>105</v>
      </c>
      <c r="AW1263" t="s">
        <v>106</v>
      </c>
      <c r="AX1263">
        <v>1050</v>
      </c>
      <c r="AY1263">
        <v>0</v>
      </c>
      <c r="AZ1263">
        <v>0</v>
      </c>
      <c r="BA1263">
        <v>1050</v>
      </c>
      <c r="BB1263">
        <v>0</v>
      </c>
      <c r="BC1263">
        <v>0</v>
      </c>
      <c r="BD1263">
        <v>1</v>
      </c>
      <c r="BE1263">
        <v>0</v>
      </c>
      <c r="BF1263">
        <v>2</v>
      </c>
      <c r="BG1263">
        <v>1</v>
      </c>
      <c r="BH1263" t="s">
        <v>98</v>
      </c>
      <c r="BI1263">
        <v>5</v>
      </c>
      <c r="BJ1263" t="s">
        <v>107</v>
      </c>
      <c r="BK1263">
        <v>0</v>
      </c>
      <c r="BL1263" t="s">
        <v>83</v>
      </c>
      <c r="BM1263" t="s">
        <v>108</v>
      </c>
      <c r="BN1263">
        <v>1956</v>
      </c>
      <c r="BO1263" t="s">
        <v>102</v>
      </c>
      <c r="BP1263">
        <v>1</v>
      </c>
      <c r="BQ1263">
        <v>338</v>
      </c>
      <c r="BR1263" t="s">
        <v>98</v>
      </c>
      <c r="BS1263" t="s">
        <v>98</v>
      </c>
      <c r="BT1263" t="s">
        <v>105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 t="s">
        <v>83</v>
      </c>
      <c r="CB1263" t="s">
        <v>83</v>
      </c>
      <c r="CC1263" t="s">
        <v>83</v>
      </c>
      <c r="CD1263">
        <v>0</v>
      </c>
      <c r="CE1263">
        <v>6</v>
      </c>
      <c r="CF1263">
        <v>2009</v>
      </c>
      <c r="CG1263" t="str">
        <f t="shared" si="139"/>
        <v>6/2009</v>
      </c>
      <c r="CH1263" t="s">
        <v>110</v>
      </c>
      <c r="CI1263" t="s">
        <v>111</v>
      </c>
      <c r="CJ1263" s="1">
        <v>128900</v>
      </c>
    </row>
    <row r="1264" spans="1:88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 t="str">
        <f t="shared" si="135"/>
        <v>50's</v>
      </c>
      <c r="V1264">
        <v>1989</v>
      </c>
      <c r="W1264">
        <f t="shared" si="133"/>
        <v>32</v>
      </c>
      <c r="X1264" t="str">
        <f t="shared" si="134"/>
        <v>Y</v>
      </c>
      <c r="Y1264" t="str">
        <f t="shared" si="136"/>
        <v>N</v>
      </c>
      <c r="Z1264" t="str">
        <f t="shared" si="137"/>
        <v>N</v>
      </c>
      <c r="AA1264" t="str">
        <f t="shared" si="138"/>
        <v>N</v>
      </c>
      <c r="AB1264" t="s">
        <v>93</v>
      </c>
      <c r="AC1264" t="s">
        <v>94</v>
      </c>
      <c r="AD1264" t="s">
        <v>124</v>
      </c>
      <c r="AE1264" t="s">
        <v>124</v>
      </c>
      <c r="AF1264" t="s">
        <v>117</v>
      </c>
      <c r="AG1264">
        <v>0</v>
      </c>
      <c r="AH1264" t="s">
        <v>98</v>
      </c>
      <c r="AI1264" t="s">
        <v>98</v>
      </c>
      <c r="AJ1264" t="s">
        <v>118</v>
      </c>
      <c r="AK1264" t="s">
        <v>98</v>
      </c>
      <c r="AL1264" t="s">
        <v>98</v>
      </c>
      <c r="AM1264" t="s">
        <v>130</v>
      </c>
      <c r="AN1264" t="s">
        <v>102</v>
      </c>
      <c r="AO1264">
        <v>0</v>
      </c>
      <c r="AP1264" t="s">
        <v>102</v>
      </c>
      <c r="AQ1264">
        <v>0</v>
      </c>
      <c r="AR1264">
        <v>1104</v>
      </c>
      <c r="AS1264">
        <v>1104</v>
      </c>
      <c r="AT1264" t="s">
        <v>103</v>
      </c>
      <c r="AU1264" t="s">
        <v>104</v>
      </c>
      <c r="AV1264" t="s">
        <v>105</v>
      </c>
      <c r="AW1264" t="s">
        <v>164</v>
      </c>
      <c r="AX1264">
        <v>1104</v>
      </c>
      <c r="AY1264">
        <v>684</v>
      </c>
      <c r="AZ1264">
        <v>0</v>
      </c>
      <c r="BA1264">
        <v>1788</v>
      </c>
      <c r="BB1264">
        <v>1</v>
      </c>
      <c r="BC1264">
        <v>0</v>
      </c>
      <c r="BD1264">
        <v>1</v>
      </c>
      <c r="BE1264">
        <v>0</v>
      </c>
      <c r="BF1264">
        <v>5</v>
      </c>
      <c r="BG1264">
        <v>1</v>
      </c>
      <c r="BH1264" t="s">
        <v>98</v>
      </c>
      <c r="BI1264">
        <v>8</v>
      </c>
      <c r="BJ1264" t="s">
        <v>224</v>
      </c>
      <c r="BK1264">
        <v>2</v>
      </c>
      <c r="BL1264" t="s">
        <v>98</v>
      </c>
      <c r="BM1264" t="s">
        <v>108</v>
      </c>
      <c r="BN1264">
        <v>1957</v>
      </c>
      <c r="BO1264" t="s">
        <v>102</v>
      </c>
      <c r="BP1264">
        <v>1</v>
      </c>
      <c r="BQ1264">
        <v>304</v>
      </c>
      <c r="BR1264" t="s">
        <v>98</v>
      </c>
      <c r="BS1264" t="s">
        <v>98</v>
      </c>
      <c r="BT1264" t="s">
        <v>105</v>
      </c>
      <c r="BU1264">
        <v>120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 t="s">
        <v>83</v>
      </c>
      <c r="CB1264" t="s">
        <v>83</v>
      </c>
      <c r="CC1264" t="s">
        <v>83</v>
      </c>
      <c r="CD1264">
        <v>0</v>
      </c>
      <c r="CE1264">
        <v>11</v>
      </c>
      <c r="CF1264">
        <v>2009</v>
      </c>
      <c r="CG1264" t="str">
        <f t="shared" si="139"/>
        <v>11/2009</v>
      </c>
      <c r="CH1264" t="s">
        <v>110</v>
      </c>
      <c r="CI1264" t="s">
        <v>111</v>
      </c>
      <c r="CJ1264" s="1">
        <v>161500</v>
      </c>
    </row>
    <row r="1265" spans="1:88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 t="str">
        <f t="shared" si="135"/>
        <v>10's</v>
      </c>
      <c r="V1265">
        <v>1950</v>
      </c>
      <c r="W1265">
        <f t="shared" si="133"/>
        <v>31</v>
      </c>
      <c r="X1265" t="str">
        <f t="shared" si="134"/>
        <v>Y</v>
      </c>
      <c r="Y1265" t="str">
        <f t="shared" si="136"/>
        <v>N</v>
      </c>
      <c r="Z1265" t="str">
        <f t="shared" si="137"/>
        <v>N</v>
      </c>
      <c r="AA1265" t="str">
        <f t="shared" si="138"/>
        <v>N</v>
      </c>
      <c r="AB1265" t="s">
        <v>184</v>
      </c>
      <c r="AC1265" t="s">
        <v>94</v>
      </c>
      <c r="AD1265" t="s">
        <v>124</v>
      </c>
      <c r="AE1265" t="s">
        <v>124</v>
      </c>
      <c r="AF1265" t="s">
        <v>117</v>
      </c>
      <c r="AG1265">
        <v>0</v>
      </c>
      <c r="AH1265" t="s">
        <v>98</v>
      </c>
      <c r="AI1265" t="s">
        <v>98</v>
      </c>
      <c r="AJ1265" t="s">
        <v>99</v>
      </c>
      <c r="AK1265" t="s">
        <v>98</v>
      </c>
      <c r="AL1265" t="s">
        <v>98</v>
      </c>
      <c r="AM1265" t="s">
        <v>100</v>
      </c>
      <c r="AN1265" t="s">
        <v>102</v>
      </c>
      <c r="AO1265">
        <v>0</v>
      </c>
      <c r="AP1265" t="s">
        <v>102</v>
      </c>
      <c r="AQ1265">
        <v>0</v>
      </c>
      <c r="AR1265">
        <v>764</v>
      </c>
      <c r="AS1265">
        <v>764</v>
      </c>
      <c r="AT1265" t="s">
        <v>103</v>
      </c>
      <c r="AU1265" t="s">
        <v>104</v>
      </c>
      <c r="AV1265" t="s">
        <v>105</v>
      </c>
      <c r="AW1265" t="s">
        <v>164</v>
      </c>
      <c r="AX1265">
        <v>1060</v>
      </c>
      <c r="AY1265">
        <v>764</v>
      </c>
      <c r="AZ1265">
        <v>0</v>
      </c>
      <c r="BA1265">
        <v>1824</v>
      </c>
      <c r="BB1265">
        <v>0</v>
      </c>
      <c r="BC1265">
        <v>0</v>
      </c>
      <c r="BD1265">
        <v>1</v>
      </c>
      <c r="BE1265">
        <v>0</v>
      </c>
      <c r="BF1265">
        <v>3</v>
      </c>
      <c r="BG1265">
        <v>1</v>
      </c>
      <c r="BH1265" t="s">
        <v>98</v>
      </c>
      <c r="BI1265">
        <v>8</v>
      </c>
      <c r="BJ1265" t="s">
        <v>107</v>
      </c>
      <c r="BK1265">
        <v>1</v>
      </c>
      <c r="BL1265" t="s">
        <v>97</v>
      </c>
      <c r="BM1265" t="s">
        <v>127</v>
      </c>
      <c r="BN1265">
        <v>1940</v>
      </c>
      <c r="BO1265" t="s">
        <v>102</v>
      </c>
      <c r="BP1265">
        <v>2</v>
      </c>
      <c r="BQ1265">
        <v>520</v>
      </c>
      <c r="BR1265" t="s">
        <v>98</v>
      </c>
      <c r="BS1265" t="s">
        <v>98</v>
      </c>
      <c r="BT1265" t="s">
        <v>177</v>
      </c>
      <c r="BU1265">
        <v>0</v>
      </c>
      <c r="BV1265">
        <v>0</v>
      </c>
      <c r="BW1265">
        <v>126</v>
      </c>
      <c r="BX1265">
        <v>0</v>
      </c>
      <c r="BY1265">
        <v>0</v>
      </c>
      <c r="BZ1265">
        <v>0</v>
      </c>
      <c r="CA1265" t="s">
        <v>83</v>
      </c>
      <c r="CB1265" t="s">
        <v>165</v>
      </c>
      <c r="CC1265" t="s">
        <v>83</v>
      </c>
      <c r="CD1265">
        <v>0</v>
      </c>
      <c r="CE1265">
        <v>7</v>
      </c>
      <c r="CF1265">
        <v>2007</v>
      </c>
      <c r="CG1265" t="str">
        <f t="shared" si="139"/>
        <v>7/2007</v>
      </c>
      <c r="CH1265" t="s">
        <v>110</v>
      </c>
      <c r="CI1265" t="s">
        <v>111</v>
      </c>
      <c r="CJ1265" s="1">
        <v>180500</v>
      </c>
    </row>
    <row r="1266" spans="1:88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 t="str">
        <f t="shared" si="135"/>
        <v>90's</v>
      </c>
      <c r="V1266">
        <v>1999</v>
      </c>
      <c r="W1266">
        <f t="shared" si="133"/>
        <v>1</v>
      </c>
      <c r="X1266" t="str">
        <f t="shared" si="134"/>
        <v>Y</v>
      </c>
      <c r="Y1266" t="str">
        <f t="shared" si="136"/>
        <v>N</v>
      </c>
      <c r="Z1266" t="str">
        <f t="shared" si="137"/>
        <v>N</v>
      </c>
      <c r="AA1266" t="str">
        <f t="shared" si="138"/>
        <v>Y</v>
      </c>
      <c r="AB1266" t="s">
        <v>93</v>
      </c>
      <c r="AC1266" t="s">
        <v>94</v>
      </c>
      <c r="AD1266" t="s">
        <v>116</v>
      </c>
      <c r="AE1266" t="s">
        <v>116</v>
      </c>
      <c r="AF1266" t="s">
        <v>117</v>
      </c>
      <c r="AG1266">
        <v>0</v>
      </c>
      <c r="AH1266" t="s">
        <v>97</v>
      </c>
      <c r="AI1266" t="s">
        <v>98</v>
      </c>
      <c r="AJ1266" t="s">
        <v>99</v>
      </c>
      <c r="AK1266" t="s">
        <v>97</v>
      </c>
      <c r="AL1266" t="s">
        <v>98</v>
      </c>
      <c r="AM1266" t="s">
        <v>100</v>
      </c>
      <c r="AN1266" t="s">
        <v>101</v>
      </c>
      <c r="AO1266">
        <v>266</v>
      </c>
      <c r="AP1266" t="s">
        <v>102</v>
      </c>
      <c r="AQ1266">
        <v>0</v>
      </c>
      <c r="AR1266">
        <v>1139</v>
      </c>
      <c r="AS1266">
        <v>1405</v>
      </c>
      <c r="AT1266" t="s">
        <v>103</v>
      </c>
      <c r="AU1266" t="s">
        <v>104</v>
      </c>
      <c r="AV1266" t="s">
        <v>105</v>
      </c>
      <c r="AW1266" t="s">
        <v>106</v>
      </c>
      <c r="AX1266">
        <v>1337</v>
      </c>
      <c r="AY1266">
        <v>0</v>
      </c>
      <c r="AZ1266">
        <v>0</v>
      </c>
      <c r="BA1266">
        <v>1337</v>
      </c>
      <c r="BB1266">
        <v>1</v>
      </c>
      <c r="BC1266">
        <v>0</v>
      </c>
      <c r="BD1266">
        <v>2</v>
      </c>
      <c r="BE1266">
        <v>0</v>
      </c>
      <c r="BF1266">
        <v>2</v>
      </c>
      <c r="BG1266">
        <v>1</v>
      </c>
      <c r="BH1266" t="s">
        <v>97</v>
      </c>
      <c r="BI1266">
        <v>5</v>
      </c>
      <c r="BJ1266" t="s">
        <v>107</v>
      </c>
      <c r="BK1266">
        <v>0</v>
      </c>
      <c r="BL1266" t="s">
        <v>83</v>
      </c>
      <c r="BM1266" t="s">
        <v>108</v>
      </c>
      <c r="BN1266">
        <v>1998</v>
      </c>
      <c r="BO1266" t="s">
        <v>157</v>
      </c>
      <c r="BP1266">
        <v>2</v>
      </c>
      <c r="BQ1266">
        <v>511</v>
      </c>
      <c r="BR1266" t="s">
        <v>98</v>
      </c>
      <c r="BS1266" t="s">
        <v>98</v>
      </c>
      <c r="BT1266" t="s">
        <v>105</v>
      </c>
      <c r="BU1266">
        <v>144</v>
      </c>
      <c r="BV1266">
        <v>68</v>
      </c>
      <c r="BW1266">
        <v>0</v>
      </c>
      <c r="BX1266">
        <v>0</v>
      </c>
      <c r="BY1266">
        <v>0</v>
      </c>
      <c r="BZ1266">
        <v>0</v>
      </c>
      <c r="CA1266" t="s">
        <v>83</v>
      </c>
      <c r="CB1266" t="s">
        <v>83</v>
      </c>
      <c r="CC1266" t="s">
        <v>83</v>
      </c>
      <c r="CD1266">
        <v>0</v>
      </c>
      <c r="CE1266">
        <v>8</v>
      </c>
      <c r="CF1266">
        <v>2008</v>
      </c>
      <c r="CG1266" t="str">
        <f t="shared" si="139"/>
        <v>8/2008</v>
      </c>
      <c r="CH1266" t="s">
        <v>173</v>
      </c>
      <c r="CI1266" t="s">
        <v>128</v>
      </c>
      <c r="CJ1266" s="1">
        <v>181000</v>
      </c>
    </row>
    <row r="1267" spans="1:88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 t="str">
        <f t="shared" si="135"/>
        <v>90's</v>
      </c>
      <c r="V1267">
        <v>1999</v>
      </c>
      <c r="W1267">
        <f t="shared" si="133"/>
        <v>0</v>
      </c>
      <c r="X1267" t="str">
        <f t="shared" si="134"/>
        <v>N</v>
      </c>
      <c r="Y1267" t="str">
        <f t="shared" si="136"/>
        <v>N</v>
      </c>
      <c r="Z1267" t="str">
        <f t="shared" si="137"/>
        <v>N</v>
      </c>
      <c r="AA1267" t="str">
        <f t="shared" si="138"/>
        <v>Y</v>
      </c>
      <c r="AB1267" t="s">
        <v>152</v>
      </c>
      <c r="AC1267" t="s">
        <v>94</v>
      </c>
      <c r="AD1267" t="s">
        <v>116</v>
      </c>
      <c r="AE1267" t="s">
        <v>116</v>
      </c>
      <c r="AF1267" t="s">
        <v>96</v>
      </c>
      <c r="AG1267">
        <v>218</v>
      </c>
      <c r="AH1267" t="s">
        <v>97</v>
      </c>
      <c r="AI1267" t="s">
        <v>98</v>
      </c>
      <c r="AJ1267" t="s">
        <v>99</v>
      </c>
      <c r="AK1267" t="s">
        <v>97</v>
      </c>
      <c r="AL1267" t="s">
        <v>98</v>
      </c>
      <c r="AM1267" t="s">
        <v>100</v>
      </c>
      <c r="AN1267" t="s">
        <v>101</v>
      </c>
      <c r="AO1267">
        <v>450</v>
      </c>
      <c r="AP1267" t="s">
        <v>102</v>
      </c>
      <c r="AQ1267">
        <v>0</v>
      </c>
      <c r="AR1267">
        <v>241</v>
      </c>
      <c r="AS1267">
        <v>691</v>
      </c>
      <c r="AT1267" t="s">
        <v>103</v>
      </c>
      <c r="AU1267" t="s">
        <v>104</v>
      </c>
      <c r="AV1267" t="s">
        <v>105</v>
      </c>
      <c r="AW1267" t="s">
        <v>106</v>
      </c>
      <c r="AX1267">
        <v>713</v>
      </c>
      <c r="AY1267">
        <v>739</v>
      </c>
      <c r="AZ1267">
        <v>0</v>
      </c>
      <c r="BA1267">
        <v>1452</v>
      </c>
      <c r="BB1267">
        <v>1</v>
      </c>
      <c r="BC1267">
        <v>0</v>
      </c>
      <c r="BD1267">
        <v>2</v>
      </c>
      <c r="BE1267">
        <v>1</v>
      </c>
      <c r="BF1267">
        <v>3</v>
      </c>
      <c r="BG1267">
        <v>1</v>
      </c>
      <c r="BH1267" t="s">
        <v>97</v>
      </c>
      <c r="BI1267">
        <v>6</v>
      </c>
      <c r="BJ1267" t="s">
        <v>107</v>
      </c>
      <c r="BK1267">
        <v>0</v>
      </c>
      <c r="BL1267" t="s">
        <v>83</v>
      </c>
      <c r="BM1267" t="s">
        <v>127</v>
      </c>
      <c r="BN1267">
        <v>1999</v>
      </c>
      <c r="BO1267" t="s">
        <v>102</v>
      </c>
      <c r="BP1267">
        <v>2</v>
      </c>
      <c r="BQ1267">
        <v>506</v>
      </c>
      <c r="BR1267" t="s">
        <v>98</v>
      </c>
      <c r="BS1267" t="s">
        <v>98</v>
      </c>
      <c r="BT1267" t="s">
        <v>105</v>
      </c>
      <c r="BU1267">
        <v>0</v>
      </c>
      <c r="BV1267">
        <v>34</v>
      </c>
      <c r="BW1267">
        <v>0</v>
      </c>
      <c r="BX1267">
        <v>0</v>
      </c>
      <c r="BY1267">
        <v>0</v>
      </c>
      <c r="BZ1267">
        <v>0</v>
      </c>
      <c r="CA1267" t="s">
        <v>83</v>
      </c>
      <c r="CB1267" t="s">
        <v>83</v>
      </c>
      <c r="CC1267" t="s">
        <v>83</v>
      </c>
      <c r="CD1267">
        <v>0</v>
      </c>
      <c r="CE1267">
        <v>3</v>
      </c>
      <c r="CF1267">
        <v>2006</v>
      </c>
      <c r="CG1267" t="str">
        <f t="shared" si="139"/>
        <v>3/2006</v>
      </c>
      <c r="CH1267" t="s">
        <v>110</v>
      </c>
      <c r="CI1267" t="s">
        <v>111</v>
      </c>
      <c r="CJ1267" s="1">
        <v>183900</v>
      </c>
    </row>
    <row r="1268" spans="1:88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 t="str">
        <f t="shared" si="135"/>
        <v>1900's</v>
      </c>
      <c r="V1268">
        <v>1950</v>
      </c>
      <c r="W1268">
        <f t="shared" si="133"/>
        <v>40</v>
      </c>
      <c r="X1268" t="str">
        <f t="shared" si="134"/>
        <v>Y</v>
      </c>
      <c r="Y1268" t="str">
        <f t="shared" si="136"/>
        <v>N</v>
      </c>
      <c r="Z1268" t="str">
        <f t="shared" si="137"/>
        <v>N</v>
      </c>
      <c r="AA1268" t="str">
        <f t="shared" si="138"/>
        <v>N</v>
      </c>
      <c r="AB1268" t="s">
        <v>152</v>
      </c>
      <c r="AC1268" t="s">
        <v>94</v>
      </c>
      <c r="AD1268" t="s">
        <v>124</v>
      </c>
      <c r="AE1268" t="s">
        <v>124</v>
      </c>
      <c r="AF1268" t="s">
        <v>117</v>
      </c>
      <c r="AG1268">
        <v>0</v>
      </c>
      <c r="AH1268" t="s">
        <v>147</v>
      </c>
      <c r="AI1268" t="s">
        <v>98</v>
      </c>
      <c r="AJ1268" t="s">
        <v>118</v>
      </c>
      <c r="AK1268" t="s">
        <v>98</v>
      </c>
      <c r="AL1268" t="s">
        <v>98</v>
      </c>
      <c r="AM1268" t="s">
        <v>100</v>
      </c>
      <c r="AN1268" t="s">
        <v>102</v>
      </c>
      <c r="AO1268">
        <v>0</v>
      </c>
      <c r="AP1268" t="s">
        <v>102</v>
      </c>
      <c r="AQ1268">
        <v>0</v>
      </c>
      <c r="AR1268">
        <v>925</v>
      </c>
      <c r="AS1268">
        <v>925</v>
      </c>
      <c r="AT1268" t="s">
        <v>103</v>
      </c>
      <c r="AU1268" t="s">
        <v>98</v>
      </c>
      <c r="AV1268" t="s">
        <v>177</v>
      </c>
      <c r="AW1268" t="s">
        <v>145</v>
      </c>
      <c r="AX1268">
        <v>964</v>
      </c>
      <c r="AY1268">
        <v>925</v>
      </c>
      <c r="AZ1268">
        <v>0</v>
      </c>
      <c r="BA1268">
        <v>1889</v>
      </c>
      <c r="BB1268">
        <v>0</v>
      </c>
      <c r="BC1268">
        <v>0</v>
      </c>
      <c r="BD1268">
        <v>1</v>
      </c>
      <c r="BE1268">
        <v>1</v>
      </c>
      <c r="BF1268">
        <v>4</v>
      </c>
      <c r="BG1268">
        <v>2</v>
      </c>
      <c r="BH1268" t="s">
        <v>98</v>
      </c>
      <c r="BI1268">
        <v>9</v>
      </c>
      <c r="BJ1268" t="s">
        <v>107</v>
      </c>
      <c r="BK1268">
        <v>1</v>
      </c>
      <c r="BL1268" t="s">
        <v>97</v>
      </c>
      <c r="BM1268" t="s">
        <v>127</v>
      </c>
      <c r="BN1268">
        <v>1960</v>
      </c>
      <c r="BO1268" t="s">
        <v>102</v>
      </c>
      <c r="BP1268">
        <v>1</v>
      </c>
      <c r="BQ1268">
        <v>308</v>
      </c>
      <c r="BR1268" t="s">
        <v>98</v>
      </c>
      <c r="BS1268" t="s">
        <v>98</v>
      </c>
      <c r="BT1268" t="s">
        <v>177</v>
      </c>
      <c r="BU1268">
        <v>0</v>
      </c>
      <c r="BV1268">
        <v>0</v>
      </c>
      <c r="BW1268">
        <v>264</v>
      </c>
      <c r="BX1268">
        <v>0</v>
      </c>
      <c r="BY1268">
        <v>0</v>
      </c>
      <c r="BZ1268">
        <v>0</v>
      </c>
      <c r="CA1268" t="s">
        <v>83</v>
      </c>
      <c r="CB1268" t="s">
        <v>134</v>
      </c>
      <c r="CC1268" t="s">
        <v>83</v>
      </c>
      <c r="CD1268">
        <v>0</v>
      </c>
      <c r="CE1268">
        <v>1</v>
      </c>
      <c r="CF1268">
        <v>2007</v>
      </c>
      <c r="CG1268" t="str">
        <f t="shared" si="139"/>
        <v>1/2007</v>
      </c>
      <c r="CH1268" t="s">
        <v>110</v>
      </c>
      <c r="CI1268" t="s">
        <v>111</v>
      </c>
      <c r="CJ1268" s="1">
        <v>122000</v>
      </c>
    </row>
    <row r="1269" spans="1:88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 t="str">
        <f t="shared" si="135"/>
        <v>2000's</v>
      </c>
      <c r="V1269">
        <v>2009</v>
      </c>
      <c r="W1269">
        <f t="shared" si="133"/>
        <v>1</v>
      </c>
      <c r="X1269" t="str">
        <f t="shared" si="134"/>
        <v>Y</v>
      </c>
      <c r="Y1269" t="str">
        <f t="shared" si="136"/>
        <v>Y</v>
      </c>
      <c r="Z1269" t="str">
        <f t="shared" si="137"/>
        <v>Y</v>
      </c>
      <c r="AA1269" t="str">
        <f t="shared" si="138"/>
        <v>Y</v>
      </c>
      <c r="AB1269" t="s">
        <v>152</v>
      </c>
      <c r="AC1269" t="s">
        <v>94</v>
      </c>
      <c r="AD1269" t="s">
        <v>203</v>
      </c>
      <c r="AE1269" t="s">
        <v>181</v>
      </c>
      <c r="AF1269" t="s">
        <v>117</v>
      </c>
      <c r="AG1269">
        <v>0</v>
      </c>
      <c r="AH1269" t="s">
        <v>104</v>
      </c>
      <c r="AI1269" t="s">
        <v>98</v>
      </c>
      <c r="AJ1269" t="s">
        <v>99</v>
      </c>
      <c r="AK1269" t="s">
        <v>104</v>
      </c>
      <c r="AL1269" t="s">
        <v>98</v>
      </c>
      <c r="AM1269" t="s">
        <v>97</v>
      </c>
      <c r="AN1269" t="s">
        <v>102</v>
      </c>
      <c r="AO1269">
        <v>0</v>
      </c>
      <c r="AP1269" t="s">
        <v>102</v>
      </c>
      <c r="AQ1269">
        <v>0</v>
      </c>
      <c r="AR1269">
        <v>2002</v>
      </c>
      <c r="AS1269">
        <v>2002</v>
      </c>
      <c r="AT1269" t="s">
        <v>103</v>
      </c>
      <c r="AU1269" t="s">
        <v>104</v>
      </c>
      <c r="AV1269" t="s">
        <v>105</v>
      </c>
      <c r="AW1269" t="s">
        <v>106</v>
      </c>
      <c r="AX1269">
        <v>2018</v>
      </c>
      <c r="AY1269">
        <v>0</v>
      </c>
      <c r="AZ1269">
        <v>0</v>
      </c>
      <c r="BA1269">
        <v>2018</v>
      </c>
      <c r="BB1269">
        <v>0</v>
      </c>
      <c r="BC1269">
        <v>0</v>
      </c>
      <c r="BD1269">
        <v>2</v>
      </c>
      <c r="BE1269">
        <v>0</v>
      </c>
      <c r="BF1269">
        <v>3</v>
      </c>
      <c r="BG1269">
        <v>1</v>
      </c>
      <c r="BH1269" t="s">
        <v>104</v>
      </c>
      <c r="BI1269">
        <v>10</v>
      </c>
      <c r="BJ1269" t="s">
        <v>107</v>
      </c>
      <c r="BK1269">
        <v>1</v>
      </c>
      <c r="BL1269" t="s">
        <v>97</v>
      </c>
      <c r="BM1269" t="s">
        <v>108</v>
      </c>
      <c r="BN1269">
        <v>2009</v>
      </c>
      <c r="BO1269" t="s">
        <v>157</v>
      </c>
      <c r="BP1269">
        <v>3</v>
      </c>
      <c r="BQ1269">
        <v>746</v>
      </c>
      <c r="BR1269" t="s">
        <v>98</v>
      </c>
      <c r="BS1269" t="s">
        <v>98</v>
      </c>
      <c r="BT1269" t="s">
        <v>105</v>
      </c>
      <c r="BU1269">
        <v>144</v>
      </c>
      <c r="BV1269">
        <v>76</v>
      </c>
      <c r="BW1269">
        <v>0</v>
      </c>
      <c r="BX1269">
        <v>0</v>
      </c>
      <c r="BY1269">
        <v>0</v>
      </c>
      <c r="BZ1269">
        <v>0</v>
      </c>
      <c r="CA1269" t="s">
        <v>83</v>
      </c>
      <c r="CB1269" t="s">
        <v>83</v>
      </c>
      <c r="CC1269" t="s">
        <v>83</v>
      </c>
      <c r="CD1269">
        <v>0</v>
      </c>
      <c r="CE1269">
        <v>5</v>
      </c>
      <c r="CF1269">
        <v>2010</v>
      </c>
      <c r="CG1269" t="str">
        <f t="shared" si="139"/>
        <v>5/2010</v>
      </c>
      <c r="CH1269" t="s">
        <v>110</v>
      </c>
      <c r="CI1269" t="s">
        <v>111</v>
      </c>
      <c r="CJ1269" s="1">
        <v>378500</v>
      </c>
    </row>
    <row r="1270" spans="1:88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 t="str">
        <f t="shared" si="135"/>
        <v>30's</v>
      </c>
      <c r="V1270">
        <v>1997</v>
      </c>
      <c r="W1270">
        <f t="shared" si="133"/>
        <v>62</v>
      </c>
      <c r="X1270" t="str">
        <f t="shared" si="134"/>
        <v>Y</v>
      </c>
      <c r="Y1270" t="str">
        <f t="shared" si="136"/>
        <v>N</v>
      </c>
      <c r="Z1270" t="str">
        <f t="shared" si="137"/>
        <v>N</v>
      </c>
      <c r="AA1270" t="str">
        <f t="shared" si="138"/>
        <v>Y</v>
      </c>
      <c r="AB1270" t="s">
        <v>93</v>
      </c>
      <c r="AC1270" t="s">
        <v>94</v>
      </c>
      <c r="AD1270" t="s">
        <v>203</v>
      </c>
      <c r="AE1270" t="s">
        <v>203</v>
      </c>
      <c r="AF1270" t="s">
        <v>96</v>
      </c>
      <c r="AG1270">
        <v>632</v>
      </c>
      <c r="AH1270" t="s">
        <v>98</v>
      </c>
      <c r="AI1270" t="s">
        <v>97</v>
      </c>
      <c r="AJ1270" t="s">
        <v>118</v>
      </c>
      <c r="AK1270" t="s">
        <v>98</v>
      </c>
      <c r="AL1270" t="s">
        <v>98</v>
      </c>
      <c r="AM1270" t="s">
        <v>121</v>
      </c>
      <c r="AN1270" t="s">
        <v>153</v>
      </c>
      <c r="AO1270">
        <v>192</v>
      </c>
      <c r="AP1270" t="s">
        <v>102</v>
      </c>
      <c r="AQ1270">
        <v>0</v>
      </c>
      <c r="AR1270">
        <v>536</v>
      </c>
      <c r="AS1270">
        <v>728</v>
      </c>
      <c r="AT1270" t="s">
        <v>103</v>
      </c>
      <c r="AU1270" t="s">
        <v>104</v>
      </c>
      <c r="AV1270" t="s">
        <v>105</v>
      </c>
      <c r="AW1270" t="s">
        <v>106</v>
      </c>
      <c r="AX1270">
        <v>1968</v>
      </c>
      <c r="AY1270">
        <v>1479</v>
      </c>
      <c r="AZ1270">
        <v>0</v>
      </c>
      <c r="BA1270">
        <v>3447</v>
      </c>
      <c r="BB1270">
        <v>0</v>
      </c>
      <c r="BC1270">
        <v>0</v>
      </c>
      <c r="BD1270">
        <v>3</v>
      </c>
      <c r="BE1270">
        <v>1</v>
      </c>
      <c r="BF1270">
        <v>4</v>
      </c>
      <c r="BG1270">
        <v>1</v>
      </c>
      <c r="BH1270" t="s">
        <v>97</v>
      </c>
      <c r="BI1270">
        <v>11</v>
      </c>
      <c r="BJ1270" t="s">
        <v>107</v>
      </c>
      <c r="BK1270">
        <v>2</v>
      </c>
      <c r="BL1270" t="s">
        <v>97</v>
      </c>
      <c r="BM1270" t="s">
        <v>156</v>
      </c>
      <c r="BN1270">
        <v>1982</v>
      </c>
      <c r="BO1270" t="s">
        <v>102</v>
      </c>
      <c r="BP1270">
        <v>3</v>
      </c>
      <c r="BQ1270">
        <v>1014</v>
      </c>
      <c r="BR1270" t="s">
        <v>98</v>
      </c>
      <c r="BS1270" t="s">
        <v>98</v>
      </c>
      <c r="BT1270" t="s">
        <v>105</v>
      </c>
      <c r="BU1270">
        <v>314</v>
      </c>
      <c r="BV1270">
        <v>12</v>
      </c>
      <c r="BW1270">
        <v>0</v>
      </c>
      <c r="BX1270">
        <v>0</v>
      </c>
      <c r="BY1270">
        <v>0</v>
      </c>
      <c r="BZ1270">
        <v>0</v>
      </c>
      <c r="CA1270" t="s">
        <v>83</v>
      </c>
      <c r="CB1270" t="s">
        <v>163</v>
      </c>
      <c r="CC1270" t="s">
        <v>83</v>
      </c>
      <c r="CD1270">
        <v>0</v>
      </c>
      <c r="CE1270">
        <v>5</v>
      </c>
      <c r="CF1270">
        <v>2008</v>
      </c>
      <c r="CG1270" t="str">
        <f t="shared" si="139"/>
        <v>5/2008</v>
      </c>
      <c r="CH1270" t="s">
        <v>110</v>
      </c>
      <c r="CI1270" t="s">
        <v>111</v>
      </c>
      <c r="CJ1270" s="1">
        <v>381000</v>
      </c>
    </row>
    <row r="1271" spans="1:88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 t="str">
        <f t="shared" si="135"/>
        <v>50's</v>
      </c>
      <c r="V1271">
        <v>1958</v>
      </c>
      <c r="W1271">
        <f t="shared" si="133"/>
        <v>0</v>
      </c>
      <c r="X1271" t="str">
        <f t="shared" si="134"/>
        <v>N</v>
      </c>
      <c r="Y1271" t="str">
        <f t="shared" si="136"/>
        <v>N</v>
      </c>
      <c r="Z1271" t="str">
        <f t="shared" si="137"/>
        <v>N</v>
      </c>
      <c r="AA1271" t="str">
        <f t="shared" si="138"/>
        <v>N</v>
      </c>
      <c r="AB1271" t="s">
        <v>93</v>
      </c>
      <c r="AC1271" t="s">
        <v>94</v>
      </c>
      <c r="AD1271" t="s">
        <v>116</v>
      </c>
      <c r="AE1271" t="s">
        <v>116</v>
      </c>
      <c r="AF1271" t="s">
        <v>96</v>
      </c>
      <c r="AG1271">
        <v>180</v>
      </c>
      <c r="AH1271" t="s">
        <v>98</v>
      </c>
      <c r="AI1271" t="s">
        <v>98</v>
      </c>
      <c r="AJ1271" t="s">
        <v>118</v>
      </c>
      <c r="AK1271" t="s">
        <v>98</v>
      </c>
      <c r="AL1271" t="s">
        <v>98</v>
      </c>
      <c r="AM1271" t="s">
        <v>100</v>
      </c>
      <c r="AN1271" t="s">
        <v>141</v>
      </c>
      <c r="AO1271">
        <v>460</v>
      </c>
      <c r="AP1271" t="s">
        <v>102</v>
      </c>
      <c r="AQ1271">
        <v>0</v>
      </c>
      <c r="AR1271">
        <v>414</v>
      </c>
      <c r="AS1271">
        <v>874</v>
      </c>
      <c r="AT1271" t="s">
        <v>206</v>
      </c>
      <c r="AU1271" t="s">
        <v>98</v>
      </c>
      <c r="AV1271" t="s">
        <v>105</v>
      </c>
      <c r="AW1271" t="s">
        <v>164</v>
      </c>
      <c r="AX1271">
        <v>874</v>
      </c>
      <c r="AY1271">
        <v>650</v>
      </c>
      <c r="AZ1271">
        <v>0</v>
      </c>
      <c r="BA1271">
        <v>1524</v>
      </c>
      <c r="BB1271">
        <v>0</v>
      </c>
      <c r="BC1271">
        <v>0</v>
      </c>
      <c r="BD1271">
        <v>1</v>
      </c>
      <c r="BE1271">
        <v>1</v>
      </c>
      <c r="BF1271">
        <v>3</v>
      </c>
      <c r="BG1271">
        <v>1</v>
      </c>
      <c r="BH1271" t="s">
        <v>98</v>
      </c>
      <c r="BI1271">
        <v>7</v>
      </c>
      <c r="BJ1271" t="s">
        <v>107</v>
      </c>
      <c r="BK1271">
        <v>0</v>
      </c>
      <c r="BL1271" t="s">
        <v>83</v>
      </c>
      <c r="BM1271" t="s">
        <v>108</v>
      </c>
      <c r="BN1271">
        <v>1958</v>
      </c>
      <c r="BO1271" t="s">
        <v>102</v>
      </c>
      <c r="BP1271">
        <v>1</v>
      </c>
      <c r="BQ1271">
        <v>315</v>
      </c>
      <c r="BR1271" t="s">
        <v>98</v>
      </c>
      <c r="BS1271" t="s">
        <v>98</v>
      </c>
      <c r="BT1271" t="s">
        <v>105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 t="s">
        <v>83</v>
      </c>
      <c r="CB1271" t="s">
        <v>163</v>
      </c>
      <c r="CC1271" t="s">
        <v>83</v>
      </c>
      <c r="CD1271">
        <v>0</v>
      </c>
      <c r="CE1271">
        <v>7</v>
      </c>
      <c r="CF1271">
        <v>2007</v>
      </c>
      <c r="CG1271" t="str">
        <f t="shared" si="139"/>
        <v>7/2007</v>
      </c>
      <c r="CH1271" t="s">
        <v>110</v>
      </c>
      <c r="CI1271" t="s">
        <v>111</v>
      </c>
      <c r="CJ1271" s="1">
        <v>144000</v>
      </c>
    </row>
    <row r="1272" spans="1:88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 t="str">
        <f t="shared" si="135"/>
        <v>70's</v>
      </c>
      <c r="V1272">
        <v>1979</v>
      </c>
      <c r="W1272">
        <f t="shared" si="133"/>
        <v>0</v>
      </c>
      <c r="X1272" t="str">
        <f t="shared" si="134"/>
        <v>N</v>
      </c>
      <c r="Y1272" t="str">
        <f t="shared" si="136"/>
        <v>N</v>
      </c>
      <c r="Z1272" t="str">
        <f t="shared" si="137"/>
        <v>N</v>
      </c>
      <c r="AA1272" t="str">
        <f t="shared" si="138"/>
        <v>N</v>
      </c>
      <c r="AB1272" t="s">
        <v>135</v>
      </c>
      <c r="AC1272" t="s">
        <v>223</v>
      </c>
      <c r="AD1272" t="s">
        <v>161</v>
      </c>
      <c r="AE1272" t="s">
        <v>161</v>
      </c>
      <c r="AF1272" t="s">
        <v>117</v>
      </c>
      <c r="AG1272">
        <v>0</v>
      </c>
      <c r="AH1272" t="s">
        <v>97</v>
      </c>
      <c r="AI1272" t="s">
        <v>98</v>
      </c>
      <c r="AJ1272" t="s">
        <v>99</v>
      </c>
      <c r="AK1272" t="s">
        <v>97</v>
      </c>
      <c r="AL1272" t="s">
        <v>98</v>
      </c>
      <c r="AM1272" t="s">
        <v>97</v>
      </c>
      <c r="AN1272" t="s">
        <v>101</v>
      </c>
      <c r="AO1272">
        <v>1258</v>
      </c>
      <c r="AP1272" t="s">
        <v>102</v>
      </c>
      <c r="AQ1272">
        <v>0</v>
      </c>
      <c r="AR1272">
        <v>74</v>
      </c>
      <c r="AS1272">
        <v>1332</v>
      </c>
      <c r="AT1272" t="s">
        <v>103</v>
      </c>
      <c r="AU1272" t="s">
        <v>98</v>
      </c>
      <c r="AV1272" t="s">
        <v>105</v>
      </c>
      <c r="AW1272" t="s">
        <v>106</v>
      </c>
      <c r="AX1272">
        <v>1332</v>
      </c>
      <c r="AY1272">
        <v>192</v>
      </c>
      <c r="AZ1272">
        <v>0</v>
      </c>
      <c r="BA1272">
        <v>1524</v>
      </c>
      <c r="BB1272">
        <v>2</v>
      </c>
      <c r="BC1272">
        <v>0</v>
      </c>
      <c r="BD1272">
        <v>0</v>
      </c>
      <c r="BE1272">
        <v>1</v>
      </c>
      <c r="BF1272">
        <v>0</v>
      </c>
      <c r="BG1272">
        <v>1</v>
      </c>
      <c r="BH1272" t="s">
        <v>97</v>
      </c>
      <c r="BI1272">
        <v>4</v>
      </c>
      <c r="BJ1272" t="s">
        <v>107</v>
      </c>
      <c r="BK1272">
        <v>1</v>
      </c>
      <c r="BL1272" t="s">
        <v>98</v>
      </c>
      <c r="BM1272" t="s">
        <v>108</v>
      </c>
      <c r="BN1272">
        <v>1979</v>
      </c>
      <c r="BO1272" t="s">
        <v>157</v>
      </c>
      <c r="BP1272">
        <v>2</v>
      </c>
      <c r="BQ1272">
        <v>586</v>
      </c>
      <c r="BR1272" t="s">
        <v>98</v>
      </c>
      <c r="BS1272" t="s">
        <v>98</v>
      </c>
      <c r="BT1272" t="s">
        <v>105</v>
      </c>
      <c r="BU1272">
        <v>268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 t="s">
        <v>83</v>
      </c>
      <c r="CB1272" t="s">
        <v>83</v>
      </c>
      <c r="CC1272" t="s">
        <v>83</v>
      </c>
      <c r="CD1272">
        <v>0</v>
      </c>
      <c r="CE1272">
        <v>4</v>
      </c>
      <c r="CF1272">
        <v>2010</v>
      </c>
      <c r="CG1272" t="str">
        <f t="shared" si="139"/>
        <v>4/2010</v>
      </c>
      <c r="CH1272" t="s">
        <v>110</v>
      </c>
      <c r="CI1272" t="s">
        <v>111</v>
      </c>
      <c r="CJ1272" s="1">
        <v>260000</v>
      </c>
    </row>
    <row r="1273" spans="1:88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 t="str">
        <f t="shared" si="135"/>
        <v>60's</v>
      </c>
      <c r="V1273">
        <v>1968</v>
      </c>
      <c r="W1273">
        <f t="shared" si="133"/>
        <v>0</v>
      </c>
      <c r="X1273" t="str">
        <f t="shared" si="134"/>
        <v>N</v>
      </c>
      <c r="Y1273" t="str">
        <f t="shared" si="136"/>
        <v>N</v>
      </c>
      <c r="Z1273" t="str">
        <f t="shared" si="137"/>
        <v>N</v>
      </c>
      <c r="AA1273" t="str">
        <f t="shared" si="138"/>
        <v>N</v>
      </c>
      <c r="AB1273" t="s">
        <v>152</v>
      </c>
      <c r="AC1273" t="s">
        <v>94</v>
      </c>
      <c r="AD1273" t="s">
        <v>96</v>
      </c>
      <c r="AE1273" t="s">
        <v>96</v>
      </c>
      <c r="AF1273" t="s">
        <v>117</v>
      </c>
      <c r="AG1273">
        <v>0</v>
      </c>
      <c r="AH1273" t="s">
        <v>98</v>
      </c>
      <c r="AI1273" t="s">
        <v>98</v>
      </c>
      <c r="AJ1273" t="s">
        <v>118</v>
      </c>
      <c r="AK1273" t="s">
        <v>98</v>
      </c>
      <c r="AL1273" t="s">
        <v>98</v>
      </c>
      <c r="AM1273" t="s">
        <v>100</v>
      </c>
      <c r="AN1273" t="s">
        <v>102</v>
      </c>
      <c r="AO1273">
        <v>0</v>
      </c>
      <c r="AP1273" t="s">
        <v>102</v>
      </c>
      <c r="AQ1273">
        <v>0</v>
      </c>
      <c r="AR1273">
        <v>1489</v>
      </c>
      <c r="AS1273">
        <v>1489</v>
      </c>
      <c r="AT1273" t="s">
        <v>103</v>
      </c>
      <c r="AU1273" t="s">
        <v>97</v>
      </c>
      <c r="AV1273" t="s">
        <v>105</v>
      </c>
      <c r="AW1273" t="s">
        <v>106</v>
      </c>
      <c r="AX1273">
        <v>1489</v>
      </c>
      <c r="AY1273">
        <v>0</v>
      </c>
      <c r="AZ1273">
        <v>0</v>
      </c>
      <c r="BA1273">
        <v>1489</v>
      </c>
      <c r="BB1273">
        <v>0</v>
      </c>
      <c r="BC1273">
        <v>0</v>
      </c>
      <c r="BD1273">
        <v>2</v>
      </c>
      <c r="BE1273">
        <v>0</v>
      </c>
      <c r="BF1273">
        <v>3</v>
      </c>
      <c r="BG1273">
        <v>1</v>
      </c>
      <c r="BH1273" t="s">
        <v>97</v>
      </c>
      <c r="BI1273">
        <v>7</v>
      </c>
      <c r="BJ1273" t="s">
        <v>107</v>
      </c>
      <c r="BK1273">
        <v>1</v>
      </c>
      <c r="BL1273" t="s">
        <v>97</v>
      </c>
      <c r="BM1273" t="s">
        <v>108</v>
      </c>
      <c r="BN1273">
        <v>1968</v>
      </c>
      <c r="BO1273" t="s">
        <v>109</v>
      </c>
      <c r="BP1273">
        <v>2</v>
      </c>
      <c r="BQ1273">
        <v>462</v>
      </c>
      <c r="BR1273" t="s">
        <v>98</v>
      </c>
      <c r="BS1273" t="s">
        <v>98</v>
      </c>
      <c r="BT1273" t="s">
        <v>105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 t="s">
        <v>83</v>
      </c>
      <c r="CB1273" t="s">
        <v>83</v>
      </c>
      <c r="CC1273" t="s">
        <v>83</v>
      </c>
      <c r="CD1273">
        <v>0</v>
      </c>
      <c r="CE1273">
        <v>8</v>
      </c>
      <c r="CF1273">
        <v>2009</v>
      </c>
      <c r="CG1273" t="str">
        <f t="shared" si="139"/>
        <v>8/2009</v>
      </c>
      <c r="CH1273" t="s">
        <v>110</v>
      </c>
      <c r="CI1273" t="s">
        <v>111</v>
      </c>
      <c r="CJ1273" s="1">
        <v>185750</v>
      </c>
    </row>
    <row r="1274" spans="1:88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 t="str">
        <f t="shared" si="135"/>
        <v>60's</v>
      </c>
      <c r="V1274">
        <v>1965</v>
      </c>
      <c r="W1274">
        <f t="shared" si="133"/>
        <v>0</v>
      </c>
      <c r="X1274" t="str">
        <f t="shared" si="134"/>
        <v>N</v>
      </c>
      <c r="Y1274" t="str">
        <f t="shared" si="136"/>
        <v>N</v>
      </c>
      <c r="Z1274" t="str">
        <f t="shared" si="137"/>
        <v>N</v>
      </c>
      <c r="AA1274" t="str">
        <f t="shared" si="138"/>
        <v>N</v>
      </c>
      <c r="AB1274" t="s">
        <v>152</v>
      </c>
      <c r="AC1274" t="s">
        <v>94</v>
      </c>
      <c r="AD1274" t="s">
        <v>140</v>
      </c>
      <c r="AE1274" t="s">
        <v>161</v>
      </c>
      <c r="AF1274" t="s">
        <v>96</v>
      </c>
      <c r="AG1274">
        <v>114</v>
      </c>
      <c r="AH1274" t="s">
        <v>98</v>
      </c>
      <c r="AI1274" t="s">
        <v>98</v>
      </c>
      <c r="AJ1274" t="s">
        <v>118</v>
      </c>
      <c r="AK1274" t="s">
        <v>98</v>
      </c>
      <c r="AL1274" t="s">
        <v>98</v>
      </c>
      <c r="AM1274" t="s">
        <v>100</v>
      </c>
      <c r="AN1274" t="s">
        <v>141</v>
      </c>
      <c r="AO1274">
        <v>560</v>
      </c>
      <c r="AP1274" t="s">
        <v>172</v>
      </c>
      <c r="AQ1274">
        <v>375</v>
      </c>
      <c r="AR1274">
        <v>0</v>
      </c>
      <c r="AS1274">
        <v>935</v>
      </c>
      <c r="AT1274" t="s">
        <v>103</v>
      </c>
      <c r="AU1274" t="s">
        <v>98</v>
      </c>
      <c r="AV1274" t="s">
        <v>105</v>
      </c>
      <c r="AW1274" t="s">
        <v>106</v>
      </c>
      <c r="AX1274">
        <v>935</v>
      </c>
      <c r="AY1274">
        <v>0</v>
      </c>
      <c r="AZ1274">
        <v>0</v>
      </c>
      <c r="BA1274">
        <v>935</v>
      </c>
      <c r="BB1274">
        <v>1</v>
      </c>
      <c r="BC1274">
        <v>0</v>
      </c>
      <c r="BD1274">
        <v>1</v>
      </c>
      <c r="BE1274">
        <v>0</v>
      </c>
      <c r="BF1274">
        <v>3</v>
      </c>
      <c r="BG1274">
        <v>1</v>
      </c>
      <c r="BH1274" t="s">
        <v>98</v>
      </c>
      <c r="BI1274">
        <v>5</v>
      </c>
      <c r="BJ1274" t="s">
        <v>107</v>
      </c>
      <c r="BK1274">
        <v>0</v>
      </c>
      <c r="BL1274" t="s">
        <v>83</v>
      </c>
      <c r="BM1274" t="s">
        <v>108</v>
      </c>
      <c r="BN1274">
        <v>1965</v>
      </c>
      <c r="BO1274" t="s">
        <v>102</v>
      </c>
      <c r="BP1274">
        <v>1</v>
      </c>
      <c r="BQ1274">
        <v>288</v>
      </c>
      <c r="BR1274" t="s">
        <v>98</v>
      </c>
      <c r="BS1274" t="s">
        <v>98</v>
      </c>
      <c r="BT1274" t="s">
        <v>105</v>
      </c>
      <c r="BU1274">
        <v>180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 t="s">
        <v>83</v>
      </c>
      <c r="CB1274" t="s">
        <v>134</v>
      </c>
      <c r="CC1274" t="s">
        <v>83</v>
      </c>
      <c r="CD1274">
        <v>0</v>
      </c>
      <c r="CE1274">
        <v>11</v>
      </c>
      <c r="CF1274">
        <v>2006</v>
      </c>
      <c r="CG1274" t="str">
        <f t="shared" si="139"/>
        <v>11/2006</v>
      </c>
      <c r="CH1274" t="s">
        <v>110</v>
      </c>
      <c r="CI1274" t="s">
        <v>111</v>
      </c>
      <c r="CJ1274" s="1">
        <v>137000</v>
      </c>
    </row>
    <row r="1275" spans="1:88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 t="str">
        <f t="shared" si="135"/>
        <v>50's</v>
      </c>
      <c r="V1275">
        <v>2006</v>
      </c>
      <c r="W1275">
        <f t="shared" si="133"/>
        <v>47</v>
      </c>
      <c r="X1275" t="str">
        <f t="shared" si="134"/>
        <v>Y</v>
      </c>
      <c r="Y1275" t="str">
        <f t="shared" si="136"/>
        <v>Y</v>
      </c>
      <c r="Z1275" t="str">
        <f t="shared" si="137"/>
        <v>Y</v>
      </c>
      <c r="AA1275" t="str">
        <f t="shared" si="138"/>
        <v>Y</v>
      </c>
      <c r="AB1275" t="s">
        <v>93</v>
      </c>
      <c r="AC1275" t="s">
        <v>94</v>
      </c>
      <c r="AD1275" t="s">
        <v>161</v>
      </c>
      <c r="AE1275" t="s">
        <v>161</v>
      </c>
      <c r="AF1275" t="s">
        <v>96</v>
      </c>
      <c r="AG1275">
        <v>84</v>
      </c>
      <c r="AH1275" t="s">
        <v>98</v>
      </c>
      <c r="AI1275" t="s">
        <v>98</v>
      </c>
      <c r="AJ1275" t="s">
        <v>118</v>
      </c>
      <c r="AK1275" t="s">
        <v>98</v>
      </c>
      <c r="AL1275" t="s">
        <v>98</v>
      </c>
      <c r="AM1275" t="s">
        <v>130</v>
      </c>
      <c r="AN1275" t="s">
        <v>119</v>
      </c>
      <c r="AO1275">
        <v>719</v>
      </c>
      <c r="AP1275" t="s">
        <v>102</v>
      </c>
      <c r="AQ1275">
        <v>0</v>
      </c>
      <c r="AR1275">
        <v>300</v>
      </c>
      <c r="AS1275">
        <v>1019</v>
      </c>
      <c r="AT1275" t="s">
        <v>103</v>
      </c>
      <c r="AU1275" t="s">
        <v>97</v>
      </c>
      <c r="AV1275" t="s">
        <v>105</v>
      </c>
      <c r="AW1275" t="s">
        <v>106</v>
      </c>
      <c r="AX1275">
        <v>1357</v>
      </c>
      <c r="AY1275">
        <v>0</v>
      </c>
      <c r="AZ1275">
        <v>0</v>
      </c>
      <c r="BA1275">
        <v>1357</v>
      </c>
      <c r="BB1275">
        <v>1</v>
      </c>
      <c r="BC1275">
        <v>0</v>
      </c>
      <c r="BD1275">
        <v>1</v>
      </c>
      <c r="BE1275">
        <v>0</v>
      </c>
      <c r="BF1275">
        <v>2</v>
      </c>
      <c r="BG1275">
        <v>1</v>
      </c>
      <c r="BH1275" t="s">
        <v>104</v>
      </c>
      <c r="BI1275">
        <v>5</v>
      </c>
      <c r="BJ1275" t="s">
        <v>107</v>
      </c>
      <c r="BK1275">
        <v>1</v>
      </c>
      <c r="BL1275" t="s">
        <v>97</v>
      </c>
      <c r="BM1275" t="s">
        <v>209</v>
      </c>
      <c r="BN1275">
        <v>1959</v>
      </c>
      <c r="BO1275" t="s">
        <v>109</v>
      </c>
      <c r="BP1275">
        <v>1</v>
      </c>
      <c r="BQ1275">
        <v>312</v>
      </c>
      <c r="BR1275" t="s">
        <v>98</v>
      </c>
      <c r="BS1275" t="s">
        <v>98</v>
      </c>
      <c r="BT1275" t="s">
        <v>105</v>
      </c>
      <c r="BU1275">
        <v>0</v>
      </c>
      <c r="BV1275">
        <v>0</v>
      </c>
      <c r="BW1275">
        <v>0</v>
      </c>
      <c r="BX1275">
        <v>0</v>
      </c>
      <c r="BY1275">
        <v>163</v>
      </c>
      <c r="BZ1275">
        <v>0</v>
      </c>
      <c r="CA1275" t="s">
        <v>83</v>
      </c>
      <c r="CB1275" t="s">
        <v>165</v>
      </c>
      <c r="CC1275" t="s">
        <v>83</v>
      </c>
      <c r="CD1275">
        <v>0</v>
      </c>
      <c r="CE1275">
        <v>5</v>
      </c>
      <c r="CF1275">
        <v>2008</v>
      </c>
      <c r="CG1275" t="str">
        <f t="shared" si="139"/>
        <v>5/2008</v>
      </c>
      <c r="CH1275" t="s">
        <v>110</v>
      </c>
      <c r="CI1275" t="s">
        <v>111</v>
      </c>
      <c r="CJ1275" s="1">
        <v>177000</v>
      </c>
    </row>
    <row r="1276" spans="1:88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 t="str">
        <f t="shared" si="135"/>
        <v>1900's</v>
      </c>
      <c r="V1276">
        <v>2003</v>
      </c>
      <c r="W1276">
        <f t="shared" si="133"/>
        <v>93</v>
      </c>
      <c r="X1276" t="str">
        <f t="shared" si="134"/>
        <v>Y</v>
      </c>
      <c r="Y1276" t="str">
        <f t="shared" si="136"/>
        <v>N</v>
      </c>
      <c r="Z1276" t="str">
        <f t="shared" si="137"/>
        <v>Y</v>
      </c>
      <c r="AA1276" t="str">
        <f t="shared" si="138"/>
        <v>Y</v>
      </c>
      <c r="AB1276" t="s">
        <v>93</v>
      </c>
      <c r="AC1276" t="s">
        <v>94</v>
      </c>
      <c r="AD1276" t="s">
        <v>124</v>
      </c>
      <c r="AE1276" t="s">
        <v>125</v>
      </c>
      <c r="AF1276" t="s">
        <v>117</v>
      </c>
      <c r="AG1276">
        <v>0</v>
      </c>
      <c r="AH1276" t="s">
        <v>98</v>
      </c>
      <c r="AI1276" t="s">
        <v>98</v>
      </c>
      <c r="AJ1276" t="s">
        <v>99</v>
      </c>
      <c r="AK1276" t="s">
        <v>98</v>
      </c>
      <c r="AL1276" t="s">
        <v>98</v>
      </c>
      <c r="AM1276" t="s">
        <v>100</v>
      </c>
      <c r="AN1276" t="s">
        <v>102</v>
      </c>
      <c r="AO1276">
        <v>0</v>
      </c>
      <c r="AP1276" t="s">
        <v>102</v>
      </c>
      <c r="AQ1276">
        <v>0</v>
      </c>
      <c r="AR1276">
        <v>661</v>
      </c>
      <c r="AS1276">
        <v>661</v>
      </c>
      <c r="AT1276" t="s">
        <v>103</v>
      </c>
      <c r="AU1276" t="s">
        <v>104</v>
      </c>
      <c r="AV1276" t="s">
        <v>105</v>
      </c>
      <c r="AW1276" t="s">
        <v>106</v>
      </c>
      <c r="AX1276">
        <v>661</v>
      </c>
      <c r="AY1276">
        <v>589</v>
      </c>
      <c r="AZ1276">
        <v>0</v>
      </c>
      <c r="BA1276">
        <v>1250</v>
      </c>
      <c r="BB1276">
        <v>0</v>
      </c>
      <c r="BC1276">
        <v>0</v>
      </c>
      <c r="BD1276">
        <v>2</v>
      </c>
      <c r="BE1276">
        <v>0</v>
      </c>
      <c r="BF1276">
        <v>3</v>
      </c>
      <c r="BG1276">
        <v>1</v>
      </c>
      <c r="BH1276" t="s">
        <v>98</v>
      </c>
      <c r="BI1276">
        <v>8</v>
      </c>
      <c r="BJ1276" t="s">
        <v>107</v>
      </c>
      <c r="BK1276">
        <v>1</v>
      </c>
      <c r="BL1276" t="s">
        <v>97</v>
      </c>
      <c r="BM1276" t="s">
        <v>127</v>
      </c>
      <c r="BN1276">
        <v>1985</v>
      </c>
      <c r="BO1276" t="s">
        <v>102</v>
      </c>
      <c r="BP1276">
        <v>2</v>
      </c>
      <c r="BQ1276">
        <v>552</v>
      </c>
      <c r="BR1276" t="s">
        <v>98</v>
      </c>
      <c r="BS1276" t="s">
        <v>98</v>
      </c>
      <c r="BT1276" t="s">
        <v>105</v>
      </c>
      <c r="BU1276">
        <v>242</v>
      </c>
      <c r="BV1276">
        <v>0</v>
      </c>
      <c r="BW1276">
        <v>81</v>
      </c>
      <c r="BX1276">
        <v>0</v>
      </c>
      <c r="BY1276">
        <v>0</v>
      </c>
      <c r="BZ1276">
        <v>0</v>
      </c>
      <c r="CA1276" t="s">
        <v>83</v>
      </c>
      <c r="CB1276" t="s">
        <v>83</v>
      </c>
      <c r="CC1276" t="s">
        <v>83</v>
      </c>
      <c r="CD1276">
        <v>0</v>
      </c>
      <c r="CE1276">
        <v>11</v>
      </c>
      <c r="CF1276">
        <v>2007</v>
      </c>
      <c r="CG1276" t="str">
        <f t="shared" si="139"/>
        <v>11/2007</v>
      </c>
      <c r="CH1276" t="s">
        <v>110</v>
      </c>
      <c r="CI1276" t="s">
        <v>111</v>
      </c>
      <c r="CJ1276" s="1">
        <v>139000</v>
      </c>
    </row>
    <row r="1277" spans="1:88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 t="str">
        <f t="shared" si="135"/>
        <v>40's</v>
      </c>
      <c r="V1277">
        <v>1950</v>
      </c>
      <c r="W1277">
        <f t="shared" si="133"/>
        <v>2</v>
      </c>
      <c r="X1277" t="str">
        <f t="shared" si="134"/>
        <v>Y</v>
      </c>
      <c r="Y1277" t="str">
        <f t="shared" si="136"/>
        <v>N</v>
      </c>
      <c r="Z1277" t="str">
        <f t="shared" si="137"/>
        <v>N</v>
      </c>
      <c r="AA1277" t="str">
        <f t="shared" si="138"/>
        <v>N</v>
      </c>
      <c r="AB1277" t="s">
        <v>93</v>
      </c>
      <c r="AC1277" t="s">
        <v>252</v>
      </c>
      <c r="AD1277" t="s">
        <v>186</v>
      </c>
      <c r="AE1277" t="s">
        <v>186</v>
      </c>
      <c r="AF1277" t="s">
        <v>137</v>
      </c>
      <c r="AG1277">
        <v>567</v>
      </c>
      <c r="AH1277" t="s">
        <v>98</v>
      </c>
      <c r="AI1277" t="s">
        <v>98</v>
      </c>
      <c r="AJ1277" t="s">
        <v>118</v>
      </c>
      <c r="AK1277" t="s">
        <v>98</v>
      </c>
      <c r="AL1277" t="s">
        <v>98</v>
      </c>
      <c r="AM1277" t="s">
        <v>100</v>
      </c>
      <c r="AN1277" t="s">
        <v>153</v>
      </c>
      <c r="AO1277">
        <v>220</v>
      </c>
      <c r="AP1277" t="s">
        <v>102</v>
      </c>
      <c r="AQ1277">
        <v>0</v>
      </c>
      <c r="AR1277">
        <v>708</v>
      </c>
      <c r="AS1277">
        <v>928</v>
      </c>
      <c r="AT1277" t="s">
        <v>103</v>
      </c>
      <c r="AU1277" t="s">
        <v>97</v>
      </c>
      <c r="AV1277" t="s">
        <v>105</v>
      </c>
      <c r="AW1277" t="s">
        <v>164</v>
      </c>
      <c r="AX1277">
        <v>928</v>
      </c>
      <c r="AY1277">
        <v>992</v>
      </c>
      <c r="AZ1277">
        <v>0</v>
      </c>
      <c r="BA1277">
        <v>1920</v>
      </c>
      <c r="BB1277">
        <v>0</v>
      </c>
      <c r="BC1277">
        <v>0</v>
      </c>
      <c r="BD1277">
        <v>2</v>
      </c>
      <c r="BE1277">
        <v>0</v>
      </c>
      <c r="BF1277">
        <v>4</v>
      </c>
      <c r="BG1277">
        <v>2</v>
      </c>
      <c r="BH1277" t="s">
        <v>98</v>
      </c>
      <c r="BI1277">
        <v>10</v>
      </c>
      <c r="BJ1277" t="s">
        <v>107</v>
      </c>
      <c r="BK1277">
        <v>0</v>
      </c>
      <c r="BL1277" t="s">
        <v>83</v>
      </c>
      <c r="BM1277" t="s">
        <v>127</v>
      </c>
      <c r="BN1277">
        <v>1948</v>
      </c>
      <c r="BO1277" t="s">
        <v>102</v>
      </c>
      <c r="BP1277">
        <v>2</v>
      </c>
      <c r="BQ1277">
        <v>400</v>
      </c>
      <c r="BR1277" t="s">
        <v>98</v>
      </c>
      <c r="BS1277" t="s">
        <v>147</v>
      </c>
      <c r="BT1277" t="s">
        <v>105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 t="s">
        <v>83</v>
      </c>
      <c r="CB1277" t="s">
        <v>83</v>
      </c>
      <c r="CC1277" t="s">
        <v>83</v>
      </c>
      <c r="CD1277">
        <v>0</v>
      </c>
      <c r="CE1277">
        <v>7</v>
      </c>
      <c r="CF1277">
        <v>2007</v>
      </c>
      <c r="CG1277" t="str">
        <f t="shared" si="139"/>
        <v>7/2007</v>
      </c>
      <c r="CH1277" t="s">
        <v>110</v>
      </c>
      <c r="CI1277" t="s">
        <v>111</v>
      </c>
      <c r="CJ1277" s="1">
        <v>137000</v>
      </c>
    </row>
    <row r="1278" spans="1:88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 t="str">
        <f t="shared" si="135"/>
        <v>70's</v>
      </c>
      <c r="V1278">
        <v>1972</v>
      </c>
      <c r="W1278">
        <f t="shared" si="133"/>
        <v>0</v>
      </c>
      <c r="X1278" t="str">
        <f t="shared" si="134"/>
        <v>N</v>
      </c>
      <c r="Y1278" t="str">
        <f t="shared" si="136"/>
        <v>N</v>
      </c>
      <c r="Z1278" t="str">
        <f t="shared" si="137"/>
        <v>N</v>
      </c>
      <c r="AA1278" t="str">
        <f t="shared" si="138"/>
        <v>N</v>
      </c>
      <c r="AB1278" t="s">
        <v>93</v>
      </c>
      <c r="AC1278" t="s">
        <v>94</v>
      </c>
      <c r="AD1278" t="s">
        <v>140</v>
      </c>
      <c r="AE1278" t="s">
        <v>161</v>
      </c>
      <c r="AF1278" t="s">
        <v>117</v>
      </c>
      <c r="AG1278">
        <v>0</v>
      </c>
      <c r="AH1278" t="s">
        <v>98</v>
      </c>
      <c r="AI1278" t="s">
        <v>98</v>
      </c>
      <c r="AJ1278" t="s">
        <v>118</v>
      </c>
      <c r="AK1278" t="s">
        <v>98</v>
      </c>
      <c r="AL1278" t="s">
        <v>97</v>
      </c>
      <c r="AM1278" t="s">
        <v>100</v>
      </c>
      <c r="AN1278" t="s">
        <v>141</v>
      </c>
      <c r="AO1278">
        <v>593</v>
      </c>
      <c r="AP1278" t="s">
        <v>102</v>
      </c>
      <c r="AQ1278">
        <v>0</v>
      </c>
      <c r="AR1278">
        <v>130</v>
      </c>
      <c r="AS1278">
        <v>723</v>
      </c>
      <c r="AT1278" t="s">
        <v>103</v>
      </c>
      <c r="AU1278" t="s">
        <v>98</v>
      </c>
      <c r="AV1278" t="s">
        <v>105</v>
      </c>
      <c r="AW1278" t="s">
        <v>106</v>
      </c>
      <c r="AX1278">
        <v>735</v>
      </c>
      <c r="AY1278">
        <v>660</v>
      </c>
      <c r="AZ1278">
        <v>0</v>
      </c>
      <c r="BA1278">
        <v>1395</v>
      </c>
      <c r="BB1278">
        <v>0</v>
      </c>
      <c r="BC1278">
        <v>1</v>
      </c>
      <c r="BD1278">
        <v>1</v>
      </c>
      <c r="BE1278">
        <v>1</v>
      </c>
      <c r="BF1278">
        <v>3</v>
      </c>
      <c r="BG1278">
        <v>1</v>
      </c>
      <c r="BH1278" t="s">
        <v>98</v>
      </c>
      <c r="BI1278">
        <v>6</v>
      </c>
      <c r="BJ1278" t="s">
        <v>107</v>
      </c>
      <c r="BK1278">
        <v>1</v>
      </c>
      <c r="BL1278" t="s">
        <v>98</v>
      </c>
      <c r="BM1278" t="s">
        <v>108</v>
      </c>
      <c r="BN1278">
        <v>1972</v>
      </c>
      <c r="BO1278" t="s">
        <v>102</v>
      </c>
      <c r="BP1278">
        <v>2</v>
      </c>
      <c r="BQ1278">
        <v>497</v>
      </c>
      <c r="BR1278" t="s">
        <v>98</v>
      </c>
      <c r="BS1278" t="s">
        <v>98</v>
      </c>
      <c r="BT1278" t="s">
        <v>105</v>
      </c>
      <c r="BU1278">
        <v>294</v>
      </c>
      <c r="BV1278">
        <v>116</v>
      </c>
      <c r="BW1278">
        <v>0</v>
      </c>
      <c r="BX1278">
        <v>0</v>
      </c>
      <c r="BY1278">
        <v>0</v>
      </c>
      <c r="BZ1278">
        <v>0</v>
      </c>
      <c r="CA1278" t="s">
        <v>83</v>
      </c>
      <c r="CB1278" t="s">
        <v>83</v>
      </c>
      <c r="CC1278" t="s">
        <v>83</v>
      </c>
      <c r="CD1278">
        <v>0</v>
      </c>
      <c r="CE1278">
        <v>12</v>
      </c>
      <c r="CF1278">
        <v>2009</v>
      </c>
      <c r="CG1278" t="str">
        <f t="shared" si="139"/>
        <v>12/2009</v>
      </c>
      <c r="CH1278" t="s">
        <v>110</v>
      </c>
      <c r="CI1278" t="s">
        <v>111</v>
      </c>
      <c r="CJ1278" s="1">
        <v>162000</v>
      </c>
    </row>
    <row r="1279" spans="1:88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 t="str">
        <f t="shared" si="135"/>
        <v>60's</v>
      </c>
      <c r="V1279">
        <v>1976</v>
      </c>
      <c r="W1279">
        <f t="shared" si="133"/>
        <v>9</v>
      </c>
      <c r="X1279" t="str">
        <f t="shared" si="134"/>
        <v>Y</v>
      </c>
      <c r="Y1279" t="str">
        <f t="shared" si="136"/>
        <v>N</v>
      </c>
      <c r="Z1279" t="str">
        <f t="shared" si="137"/>
        <v>N</v>
      </c>
      <c r="AA1279" t="str">
        <f t="shared" si="138"/>
        <v>N</v>
      </c>
      <c r="AB1279" t="s">
        <v>93</v>
      </c>
      <c r="AC1279" t="s">
        <v>94</v>
      </c>
      <c r="AD1279" t="s">
        <v>140</v>
      </c>
      <c r="AE1279" t="s">
        <v>140</v>
      </c>
      <c r="AF1279" t="s">
        <v>96</v>
      </c>
      <c r="AG1279">
        <v>359</v>
      </c>
      <c r="AH1279" t="s">
        <v>98</v>
      </c>
      <c r="AI1279" t="s">
        <v>98</v>
      </c>
      <c r="AJ1279" t="s">
        <v>118</v>
      </c>
      <c r="AK1279" t="s">
        <v>97</v>
      </c>
      <c r="AL1279" t="s">
        <v>98</v>
      </c>
      <c r="AM1279" t="s">
        <v>130</v>
      </c>
      <c r="AN1279" t="s">
        <v>119</v>
      </c>
      <c r="AO1279">
        <v>528</v>
      </c>
      <c r="AP1279" t="s">
        <v>102</v>
      </c>
      <c r="AQ1279">
        <v>0</v>
      </c>
      <c r="AR1279">
        <v>1152</v>
      </c>
      <c r="AS1279">
        <v>1680</v>
      </c>
      <c r="AT1279" t="s">
        <v>103</v>
      </c>
      <c r="AU1279" t="s">
        <v>147</v>
      </c>
      <c r="AV1279" t="s">
        <v>105</v>
      </c>
      <c r="AW1279" t="s">
        <v>106</v>
      </c>
      <c r="AX1279">
        <v>1724</v>
      </c>
      <c r="AY1279">
        <v>0</v>
      </c>
      <c r="AZ1279">
        <v>0</v>
      </c>
      <c r="BA1279">
        <v>1724</v>
      </c>
      <c r="BB1279">
        <v>1</v>
      </c>
      <c r="BC1279">
        <v>0</v>
      </c>
      <c r="BD1279">
        <v>1</v>
      </c>
      <c r="BE1279">
        <v>1</v>
      </c>
      <c r="BF1279">
        <v>3</v>
      </c>
      <c r="BG1279">
        <v>1</v>
      </c>
      <c r="BH1279" t="s">
        <v>98</v>
      </c>
      <c r="BI1279">
        <v>7</v>
      </c>
      <c r="BJ1279" t="s">
        <v>107</v>
      </c>
      <c r="BK1279">
        <v>1</v>
      </c>
      <c r="BL1279" t="s">
        <v>97</v>
      </c>
      <c r="BM1279" t="s">
        <v>108</v>
      </c>
      <c r="BN1279">
        <v>1967</v>
      </c>
      <c r="BO1279" t="s">
        <v>109</v>
      </c>
      <c r="BP1279">
        <v>2</v>
      </c>
      <c r="BQ1279">
        <v>480</v>
      </c>
      <c r="BR1279" t="s">
        <v>98</v>
      </c>
      <c r="BS1279" t="s">
        <v>98</v>
      </c>
      <c r="BT1279" t="s">
        <v>105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 t="s">
        <v>83</v>
      </c>
      <c r="CB1279" t="s">
        <v>83</v>
      </c>
      <c r="CC1279" t="s">
        <v>83</v>
      </c>
      <c r="CD1279">
        <v>0</v>
      </c>
      <c r="CE1279">
        <v>6</v>
      </c>
      <c r="CF1279">
        <v>2009</v>
      </c>
      <c r="CG1279" t="str">
        <f t="shared" si="139"/>
        <v>6/2009</v>
      </c>
      <c r="CH1279" t="s">
        <v>110</v>
      </c>
      <c r="CI1279" t="s">
        <v>111</v>
      </c>
      <c r="CJ1279" s="1">
        <v>197900</v>
      </c>
    </row>
    <row r="1280" spans="1:88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 t="str">
        <f t="shared" si="135"/>
        <v>2000's</v>
      </c>
      <c r="V1280">
        <v>2002</v>
      </c>
      <c r="W1280">
        <f t="shared" si="133"/>
        <v>0</v>
      </c>
      <c r="X1280" t="str">
        <f t="shared" si="134"/>
        <v>N</v>
      </c>
      <c r="Y1280" t="str">
        <f t="shared" si="136"/>
        <v>N</v>
      </c>
      <c r="Z1280" t="str">
        <f t="shared" si="137"/>
        <v>Y</v>
      </c>
      <c r="AA1280" t="str">
        <f t="shared" si="138"/>
        <v>Y</v>
      </c>
      <c r="AB1280" t="s">
        <v>93</v>
      </c>
      <c r="AC1280" t="s">
        <v>94</v>
      </c>
      <c r="AD1280" t="s">
        <v>95</v>
      </c>
      <c r="AE1280" t="s">
        <v>95</v>
      </c>
      <c r="AF1280" t="s">
        <v>83</v>
      </c>
      <c r="AG1280" t="s">
        <v>83</v>
      </c>
      <c r="AH1280" t="s">
        <v>97</v>
      </c>
      <c r="AI1280" t="s">
        <v>98</v>
      </c>
      <c r="AJ1280" t="s">
        <v>99</v>
      </c>
      <c r="AK1280" t="s">
        <v>97</v>
      </c>
      <c r="AL1280" t="s">
        <v>98</v>
      </c>
      <c r="AM1280" t="s">
        <v>100</v>
      </c>
      <c r="AN1280" t="s">
        <v>101</v>
      </c>
      <c r="AO1280">
        <v>804</v>
      </c>
      <c r="AP1280" t="s">
        <v>102</v>
      </c>
      <c r="AQ1280">
        <v>0</v>
      </c>
      <c r="AR1280">
        <v>324</v>
      </c>
      <c r="AS1280">
        <v>1128</v>
      </c>
      <c r="AT1280" t="s">
        <v>103</v>
      </c>
      <c r="AU1280" t="s">
        <v>104</v>
      </c>
      <c r="AV1280" t="s">
        <v>105</v>
      </c>
      <c r="AW1280" t="s">
        <v>106</v>
      </c>
      <c r="AX1280">
        <v>1128</v>
      </c>
      <c r="AY1280">
        <v>903</v>
      </c>
      <c r="AZ1280">
        <v>0</v>
      </c>
      <c r="BA1280">
        <v>2031</v>
      </c>
      <c r="BB1280">
        <v>1</v>
      </c>
      <c r="BC1280">
        <v>0</v>
      </c>
      <c r="BD1280">
        <v>2</v>
      </c>
      <c r="BE1280">
        <v>1</v>
      </c>
      <c r="BF1280">
        <v>3</v>
      </c>
      <c r="BG1280">
        <v>1</v>
      </c>
      <c r="BH1280" t="s">
        <v>97</v>
      </c>
      <c r="BI1280">
        <v>7</v>
      </c>
      <c r="BJ1280" t="s">
        <v>107</v>
      </c>
      <c r="BK1280">
        <v>1</v>
      </c>
      <c r="BL1280" t="s">
        <v>97</v>
      </c>
      <c r="BM1280" t="s">
        <v>108</v>
      </c>
      <c r="BN1280">
        <v>2002</v>
      </c>
      <c r="BO1280" t="s">
        <v>109</v>
      </c>
      <c r="BP1280">
        <v>2</v>
      </c>
      <c r="BQ1280">
        <v>577</v>
      </c>
      <c r="BR1280" t="s">
        <v>98</v>
      </c>
      <c r="BS1280" t="s">
        <v>98</v>
      </c>
      <c r="BT1280" t="s">
        <v>105</v>
      </c>
      <c r="BU1280">
        <v>0</v>
      </c>
      <c r="BV1280">
        <v>211</v>
      </c>
      <c r="BW1280">
        <v>0</v>
      </c>
      <c r="BX1280">
        <v>0</v>
      </c>
      <c r="BY1280">
        <v>0</v>
      </c>
      <c r="BZ1280">
        <v>0</v>
      </c>
      <c r="CA1280" t="s">
        <v>83</v>
      </c>
      <c r="CB1280" t="s">
        <v>83</v>
      </c>
      <c r="CC1280" t="s">
        <v>83</v>
      </c>
      <c r="CD1280">
        <v>0</v>
      </c>
      <c r="CE1280">
        <v>3</v>
      </c>
      <c r="CF1280">
        <v>2008</v>
      </c>
      <c r="CG1280" t="str">
        <f t="shared" si="139"/>
        <v>3/2008</v>
      </c>
      <c r="CH1280" t="s">
        <v>110</v>
      </c>
      <c r="CI1280" t="s">
        <v>111</v>
      </c>
      <c r="CJ1280" s="1">
        <v>237000</v>
      </c>
    </row>
    <row r="1281" spans="1:88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 t="str">
        <f t="shared" si="135"/>
        <v>20's</v>
      </c>
      <c r="V1281">
        <v>1950</v>
      </c>
      <c r="W1281">
        <f t="shared" si="133"/>
        <v>30</v>
      </c>
      <c r="X1281" t="str">
        <f t="shared" si="134"/>
        <v>Y</v>
      </c>
      <c r="Y1281" t="str">
        <f t="shared" si="136"/>
        <v>N</v>
      </c>
      <c r="Z1281" t="str">
        <f t="shared" si="137"/>
        <v>N</v>
      </c>
      <c r="AA1281" t="str">
        <f t="shared" si="138"/>
        <v>N</v>
      </c>
      <c r="AB1281" t="s">
        <v>93</v>
      </c>
      <c r="AC1281" t="s">
        <v>94</v>
      </c>
      <c r="AD1281" t="s">
        <v>116</v>
      </c>
      <c r="AE1281" t="s">
        <v>116</v>
      </c>
      <c r="AF1281" t="s">
        <v>117</v>
      </c>
      <c r="AG1281">
        <v>0</v>
      </c>
      <c r="AH1281" t="s">
        <v>98</v>
      </c>
      <c r="AI1281" t="s">
        <v>97</v>
      </c>
      <c r="AJ1281" t="s">
        <v>118</v>
      </c>
      <c r="AK1281" t="s">
        <v>98</v>
      </c>
      <c r="AL1281" t="s">
        <v>98</v>
      </c>
      <c r="AM1281" t="s">
        <v>100</v>
      </c>
      <c r="AN1281" t="s">
        <v>102</v>
      </c>
      <c r="AO1281">
        <v>0</v>
      </c>
      <c r="AP1281" t="s">
        <v>102</v>
      </c>
      <c r="AQ1281">
        <v>0</v>
      </c>
      <c r="AR1281">
        <v>698</v>
      </c>
      <c r="AS1281">
        <v>698</v>
      </c>
      <c r="AT1281" t="s">
        <v>103</v>
      </c>
      <c r="AU1281" t="s">
        <v>98</v>
      </c>
      <c r="AV1281" t="s">
        <v>105</v>
      </c>
      <c r="AW1281" t="s">
        <v>164</v>
      </c>
      <c r="AX1281">
        <v>698</v>
      </c>
      <c r="AY1281">
        <v>430</v>
      </c>
      <c r="AZ1281">
        <v>0</v>
      </c>
      <c r="BA1281">
        <v>1128</v>
      </c>
      <c r="BB1281">
        <v>0</v>
      </c>
      <c r="BC1281">
        <v>0</v>
      </c>
      <c r="BD1281">
        <v>1</v>
      </c>
      <c r="BE1281">
        <v>0</v>
      </c>
      <c r="BF1281">
        <v>2</v>
      </c>
      <c r="BG1281">
        <v>1</v>
      </c>
      <c r="BH1281" t="s">
        <v>98</v>
      </c>
      <c r="BI1281">
        <v>6</v>
      </c>
      <c r="BJ1281" t="s">
        <v>107</v>
      </c>
      <c r="BK1281">
        <v>0</v>
      </c>
      <c r="BL1281" t="s">
        <v>83</v>
      </c>
      <c r="BM1281" t="s">
        <v>127</v>
      </c>
      <c r="BN1281">
        <v>1980</v>
      </c>
      <c r="BO1281" t="s">
        <v>109</v>
      </c>
      <c r="BP1281">
        <v>2</v>
      </c>
      <c r="BQ1281">
        <v>528</v>
      </c>
      <c r="BR1281" t="s">
        <v>98</v>
      </c>
      <c r="BS1281" t="s">
        <v>98</v>
      </c>
      <c r="BT1281" t="s">
        <v>105</v>
      </c>
      <c r="BU1281">
        <v>30</v>
      </c>
      <c r="BV1281">
        <v>0</v>
      </c>
      <c r="BW1281">
        <v>164</v>
      </c>
      <c r="BX1281">
        <v>0</v>
      </c>
      <c r="BY1281">
        <v>0</v>
      </c>
      <c r="BZ1281">
        <v>0</v>
      </c>
      <c r="CA1281" t="s">
        <v>83</v>
      </c>
      <c r="CB1281" t="s">
        <v>83</v>
      </c>
      <c r="CC1281" t="s">
        <v>83</v>
      </c>
      <c r="CD1281">
        <v>0</v>
      </c>
      <c r="CE1281">
        <v>4</v>
      </c>
      <c r="CF1281">
        <v>2010</v>
      </c>
      <c r="CG1281" t="str">
        <f t="shared" si="139"/>
        <v>4/2010</v>
      </c>
      <c r="CH1281" t="s">
        <v>173</v>
      </c>
      <c r="CI1281" t="s">
        <v>128</v>
      </c>
      <c r="CJ1281" s="1">
        <v>68400</v>
      </c>
    </row>
    <row r="1282" spans="1:88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 t="str">
        <f t="shared" si="135"/>
        <v>2000's</v>
      </c>
      <c r="V1282">
        <v>2002</v>
      </c>
      <c r="W1282">
        <f t="shared" ref="W1282:W1345" si="140">V1282-T1282</f>
        <v>0</v>
      </c>
      <c r="X1282" t="str">
        <f t="shared" ref="X1282:X1345" si="141">IF($W1282&gt;0, "Y", "N")</f>
        <v>N</v>
      </c>
      <c r="Y1282" t="str">
        <f t="shared" si="136"/>
        <v>N</v>
      </c>
      <c r="Z1282" t="str">
        <f t="shared" si="137"/>
        <v>Y</v>
      </c>
      <c r="AA1282" t="str">
        <f t="shared" si="138"/>
        <v>Y</v>
      </c>
      <c r="AB1282" t="s">
        <v>93</v>
      </c>
      <c r="AC1282" t="s">
        <v>94</v>
      </c>
      <c r="AD1282" t="s">
        <v>95</v>
      </c>
      <c r="AE1282" t="s">
        <v>95</v>
      </c>
      <c r="AF1282" t="s">
        <v>96</v>
      </c>
      <c r="AG1282">
        <v>110</v>
      </c>
      <c r="AH1282" t="s">
        <v>97</v>
      </c>
      <c r="AI1282" t="s">
        <v>98</v>
      </c>
      <c r="AJ1282" t="s">
        <v>99</v>
      </c>
      <c r="AK1282" t="s">
        <v>97</v>
      </c>
      <c r="AL1282" t="s">
        <v>98</v>
      </c>
      <c r="AM1282" t="s">
        <v>100</v>
      </c>
      <c r="AN1282" t="s">
        <v>101</v>
      </c>
      <c r="AO1282">
        <v>788</v>
      </c>
      <c r="AP1282" t="s">
        <v>102</v>
      </c>
      <c r="AQ1282">
        <v>0</v>
      </c>
      <c r="AR1282">
        <v>785</v>
      </c>
      <c r="AS1282">
        <v>1573</v>
      </c>
      <c r="AT1282" t="s">
        <v>103</v>
      </c>
      <c r="AU1282" t="s">
        <v>104</v>
      </c>
      <c r="AV1282" t="s">
        <v>105</v>
      </c>
      <c r="AW1282" t="s">
        <v>106</v>
      </c>
      <c r="AX1282">
        <v>1573</v>
      </c>
      <c r="AY1282">
        <v>0</v>
      </c>
      <c r="AZ1282">
        <v>0</v>
      </c>
      <c r="BA1282">
        <v>1573</v>
      </c>
      <c r="BB1282">
        <v>1</v>
      </c>
      <c r="BC1282">
        <v>0</v>
      </c>
      <c r="BD1282">
        <v>2</v>
      </c>
      <c r="BE1282">
        <v>0</v>
      </c>
      <c r="BF1282">
        <v>3</v>
      </c>
      <c r="BG1282">
        <v>1</v>
      </c>
      <c r="BH1282" t="s">
        <v>97</v>
      </c>
      <c r="BI1282">
        <v>6</v>
      </c>
      <c r="BJ1282" t="s">
        <v>107</v>
      </c>
      <c r="BK1282">
        <v>0</v>
      </c>
      <c r="BL1282" t="s">
        <v>83</v>
      </c>
      <c r="BM1282" t="s">
        <v>108</v>
      </c>
      <c r="BN1282">
        <v>2002</v>
      </c>
      <c r="BO1282" t="s">
        <v>109</v>
      </c>
      <c r="BP1282">
        <v>2</v>
      </c>
      <c r="BQ1282">
        <v>544</v>
      </c>
      <c r="BR1282" t="s">
        <v>98</v>
      </c>
      <c r="BS1282" t="s">
        <v>98</v>
      </c>
      <c r="BT1282" t="s">
        <v>105</v>
      </c>
      <c r="BU1282">
        <v>0</v>
      </c>
      <c r="BV1282">
        <v>72</v>
      </c>
      <c r="BW1282">
        <v>0</v>
      </c>
      <c r="BX1282">
        <v>0</v>
      </c>
      <c r="BY1282">
        <v>0</v>
      </c>
      <c r="BZ1282">
        <v>0</v>
      </c>
      <c r="CA1282" t="s">
        <v>83</v>
      </c>
      <c r="CB1282" t="s">
        <v>83</v>
      </c>
      <c r="CC1282" t="s">
        <v>83</v>
      </c>
      <c r="CD1282">
        <v>0</v>
      </c>
      <c r="CE1282">
        <v>3</v>
      </c>
      <c r="CF1282">
        <v>2009</v>
      </c>
      <c r="CG1282" t="str">
        <f t="shared" si="139"/>
        <v>3/2009</v>
      </c>
      <c r="CH1282" t="s">
        <v>110</v>
      </c>
      <c r="CI1282" t="s">
        <v>111</v>
      </c>
      <c r="CJ1282" s="1">
        <v>227000</v>
      </c>
    </row>
    <row r="1283" spans="1:88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 t="str">
        <f t="shared" ref="U1283:U1346" si="142">IF($T1283&gt;=2010, "2010's", IF($T1283&gt;=2000, "2000's", IF($T1283&gt;=1990, "90's", IF($T1283&gt;=1980, "80's", IF($T1283&gt;=1970, "70's", IF($T1283&gt;=1960, "60's", IF($T1283&gt;=1950, "50's", IF($T1283&gt;=1940, "40's", IF($T1283&gt;=1930, "30's", IF($T1283&gt;=1920, "20's", IF($T1283&gt;1910, "10's", IF($T1283&gt;=1900, "1900's", IF($T1283&gt;=1890, "1890's", IF($T1283&gt;=1880, "1880's", "1870's"))))))))))))))</f>
        <v>90's</v>
      </c>
      <c r="V1283">
        <v>1990</v>
      </c>
      <c r="W1283">
        <f t="shared" si="140"/>
        <v>0</v>
      </c>
      <c r="X1283" t="str">
        <f t="shared" si="141"/>
        <v>N</v>
      </c>
      <c r="Y1283" t="str">
        <f t="shared" ref="Y1283:Y1314" si="143">IF($V1283&gt;2004, "Y", "N")</f>
        <v>N</v>
      </c>
      <c r="Z1283" t="str">
        <f t="shared" ref="Z1283:Z1346" si="144">IF($V1283&gt;1999, "Y", "N")</f>
        <v>N</v>
      </c>
      <c r="AA1283" t="str">
        <f t="shared" ref="AA1283:AA1346" si="145">IF($V1283&gt;1994, "Y", "N")</f>
        <v>N</v>
      </c>
      <c r="AB1283" t="s">
        <v>152</v>
      </c>
      <c r="AC1283" t="s">
        <v>94</v>
      </c>
      <c r="AD1283" t="s">
        <v>140</v>
      </c>
      <c r="AE1283" t="s">
        <v>140</v>
      </c>
      <c r="AF1283" t="s">
        <v>96</v>
      </c>
      <c r="AG1283">
        <v>54</v>
      </c>
      <c r="AH1283" t="s">
        <v>98</v>
      </c>
      <c r="AI1283" t="s">
        <v>98</v>
      </c>
      <c r="AJ1283" t="s">
        <v>118</v>
      </c>
      <c r="AK1283" t="s">
        <v>97</v>
      </c>
      <c r="AL1283" t="s">
        <v>98</v>
      </c>
      <c r="AM1283" t="s">
        <v>100</v>
      </c>
      <c r="AN1283" t="s">
        <v>119</v>
      </c>
      <c r="AO1283">
        <v>1053</v>
      </c>
      <c r="AP1283" t="s">
        <v>102</v>
      </c>
      <c r="AQ1283">
        <v>0</v>
      </c>
      <c r="AR1283">
        <v>256</v>
      </c>
      <c r="AS1283">
        <v>1309</v>
      </c>
      <c r="AT1283" t="s">
        <v>103</v>
      </c>
      <c r="AU1283" t="s">
        <v>98</v>
      </c>
      <c r="AV1283" t="s">
        <v>105</v>
      </c>
      <c r="AW1283" t="s">
        <v>106</v>
      </c>
      <c r="AX1283">
        <v>1339</v>
      </c>
      <c r="AY1283">
        <v>0</v>
      </c>
      <c r="AZ1283">
        <v>0</v>
      </c>
      <c r="BA1283">
        <v>1339</v>
      </c>
      <c r="BB1283">
        <v>1</v>
      </c>
      <c r="BC1283">
        <v>0</v>
      </c>
      <c r="BD1283">
        <v>2</v>
      </c>
      <c r="BE1283">
        <v>0</v>
      </c>
      <c r="BF1283">
        <v>2</v>
      </c>
      <c r="BG1283">
        <v>1</v>
      </c>
      <c r="BH1283" t="s">
        <v>98</v>
      </c>
      <c r="BI1283">
        <v>6</v>
      </c>
      <c r="BJ1283" t="s">
        <v>107</v>
      </c>
      <c r="BK1283">
        <v>1</v>
      </c>
      <c r="BL1283" t="s">
        <v>98</v>
      </c>
      <c r="BM1283" t="s">
        <v>108</v>
      </c>
      <c r="BN1283">
        <v>1990</v>
      </c>
      <c r="BO1283" t="s">
        <v>157</v>
      </c>
      <c r="BP1283">
        <v>2</v>
      </c>
      <c r="BQ1283">
        <v>484</v>
      </c>
      <c r="BR1283" t="s">
        <v>97</v>
      </c>
      <c r="BS1283" t="s">
        <v>97</v>
      </c>
      <c r="BT1283" t="s">
        <v>105</v>
      </c>
      <c r="BU1283">
        <v>0</v>
      </c>
      <c r="BV1283">
        <v>58</v>
      </c>
      <c r="BW1283">
        <v>0</v>
      </c>
      <c r="BX1283">
        <v>0</v>
      </c>
      <c r="BY1283">
        <v>90</v>
      </c>
      <c r="BZ1283">
        <v>0</v>
      </c>
      <c r="CA1283" t="s">
        <v>83</v>
      </c>
      <c r="CB1283" t="s">
        <v>83</v>
      </c>
      <c r="CC1283" t="s">
        <v>83</v>
      </c>
      <c r="CD1283">
        <v>0</v>
      </c>
      <c r="CE1283">
        <v>7</v>
      </c>
      <c r="CF1283">
        <v>2006</v>
      </c>
      <c r="CG1283" t="str">
        <f t="shared" ref="CG1283:CG1346" si="146">_xlfn.CONCAT(CE1283, "/",CF1283)</f>
        <v>7/2006</v>
      </c>
      <c r="CH1283" t="s">
        <v>110</v>
      </c>
      <c r="CI1283" t="s">
        <v>111</v>
      </c>
      <c r="CJ1283" s="1">
        <v>180000</v>
      </c>
    </row>
    <row r="1284" spans="1:88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 t="str">
        <f t="shared" si="142"/>
        <v>70's</v>
      </c>
      <c r="V1284">
        <v>2008</v>
      </c>
      <c r="W1284">
        <f t="shared" si="140"/>
        <v>31</v>
      </c>
      <c r="X1284" t="str">
        <f t="shared" si="141"/>
        <v>Y</v>
      </c>
      <c r="Y1284" t="str">
        <f t="shared" si="143"/>
        <v>Y</v>
      </c>
      <c r="Z1284" t="str">
        <f t="shared" si="144"/>
        <v>Y</v>
      </c>
      <c r="AA1284" t="str">
        <f t="shared" si="145"/>
        <v>Y</v>
      </c>
      <c r="AB1284" t="s">
        <v>93</v>
      </c>
      <c r="AC1284" t="s">
        <v>94</v>
      </c>
      <c r="AD1284" t="s">
        <v>140</v>
      </c>
      <c r="AE1284" t="s">
        <v>140</v>
      </c>
      <c r="AF1284" t="s">
        <v>117</v>
      </c>
      <c r="AG1284">
        <v>0</v>
      </c>
      <c r="AH1284" t="s">
        <v>98</v>
      </c>
      <c r="AI1284" t="s">
        <v>98</v>
      </c>
      <c r="AJ1284" t="s">
        <v>118</v>
      </c>
      <c r="AK1284" t="s">
        <v>97</v>
      </c>
      <c r="AL1284" t="s">
        <v>98</v>
      </c>
      <c r="AM1284" t="s">
        <v>121</v>
      </c>
      <c r="AN1284" t="s">
        <v>172</v>
      </c>
      <c r="AO1284">
        <v>532</v>
      </c>
      <c r="AP1284" t="s">
        <v>153</v>
      </c>
      <c r="AQ1284">
        <v>144</v>
      </c>
      <c r="AR1284">
        <v>364</v>
      </c>
      <c r="AS1284">
        <v>1040</v>
      </c>
      <c r="AT1284" t="s">
        <v>103</v>
      </c>
      <c r="AU1284" t="s">
        <v>98</v>
      </c>
      <c r="AV1284" t="s">
        <v>105</v>
      </c>
      <c r="AW1284" t="s">
        <v>106</v>
      </c>
      <c r="AX1284">
        <v>1040</v>
      </c>
      <c r="AY1284">
        <v>0</v>
      </c>
      <c r="AZ1284">
        <v>0</v>
      </c>
      <c r="BA1284">
        <v>1040</v>
      </c>
      <c r="BB1284">
        <v>0</v>
      </c>
      <c r="BC1284">
        <v>0</v>
      </c>
      <c r="BD1284">
        <v>2</v>
      </c>
      <c r="BE1284">
        <v>0</v>
      </c>
      <c r="BF1284">
        <v>3</v>
      </c>
      <c r="BG1284">
        <v>1</v>
      </c>
      <c r="BH1284" t="s">
        <v>97</v>
      </c>
      <c r="BI1284">
        <v>5</v>
      </c>
      <c r="BJ1284" t="s">
        <v>107</v>
      </c>
      <c r="BK1284">
        <v>0</v>
      </c>
      <c r="BL1284" t="s">
        <v>83</v>
      </c>
      <c r="BM1284" t="s">
        <v>127</v>
      </c>
      <c r="BN1284">
        <v>1977</v>
      </c>
      <c r="BO1284" t="s">
        <v>102</v>
      </c>
      <c r="BP1284">
        <v>2</v>
      </c>
      <c r="BQ1284">
        <v>484</v>
      </c>
      <c r="BR1284" t="s">
        <v>98</v>
      </c>
      <c r="BS1284" t="s">
        <v>98</v>
      </c>
      <c r="BT1284" t="s">
        <v>105</v>
      </c>
      <c r="BU1284">
        <v>0</v>
      </c>
      <c r="BV1284">
        <v>0</v>
      </c>
      <c r="BW1284">
        <v>0</v>
      </c>
      <c r="BX1284">
        <v>0</v>
      </c>
      <c r="BY1284">
        <v>288</v>
      </c>
      <c r="BZ1284">
        <v>0</v>
      </c>
      <c r="CA1284" t="s">
        <v>83</v>
      </c>
      <c r="CB1284" t="s">
        <v>83</v>
      </c>
      <c r="CC1284" t="s">
        <v>83</v>
      </c>
      <c r="CD1284">
        <v>0</v>
      </c>
      <c r="CE1284">
        <v>9</v>
      </c>
      <c r="CF1284">
        <v>2009</v>
      </c>
      <c r="CG1284" t="str">
        <f t="shared" si="146"/>
        <v>9/2009</v>
      </c>
      <c r="CH1284" t="s">
        <v>110</v>
      </c>
      <c r="CI1284" t="s">
        <v>111</v>
      </c>
      <c r="CJ1284" s="1">
        <v>150500</v>
      </c>
    </row>
    <row r="1285" spans="1:88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 t="str">
        <f t="shared" si="142"/>
        <v>70's</v>
      </c>
      <c r="V1285">
        <v>1971</v>
      </c>
      <c r="W1285">
        <f t="shared" si="140"/>
        <v>0</v>
      </c>
      <c r="X1285" t="str">
        <f t="shared" si="141"/>
        <v>N</v>
      </c>
      <c r="Y1285" t="str">
        <f t="shared" si="143"/>
        <v>N</v>
      </c>
      <c r="Z1285" t="str">
        <f t="shared" si="144"/>
        <v>N</v>
      </c>
      <c r="AA1285" t="str">
        <f t="shared" si="145"/>
        <v>N</v>
      </c>
      <c r="AB1285" t="s">
        <v>211</v>
      </c>
      <c r="AC1285" t="s">
        <v>94</v>
      </c>
      <c r="AD1285" t="s">
        <v>116</v>
      </c>
      <c r="AE1285" t="s">
        <v>125</v>
      </c>
      <c r="AF1285" t="s">
        <v>117</v>
      </c>
      <c r="AG1285">
        <v>0</v>
      </c>
      <c r="AH1285" t="s">
        <v>98</v>
      </c>
      <c r="AI1285" t="s">
        <v>98</v>
      </c>
      <c r="AJ1285" t="s">
        <v>118</v>
      </c>
      <c r="AK1285" t="s">
        <v>98</v>
      </c>
      <c r="AL1285" t="s">
        <v>98</v>
      </c>
      <c r="AM1285" t="s">
        <v>130</v>
      </c>
      <c r="AN1285" t="s">
        <v>102</v>
      </c>
      <c r="AO1285">
        <v>0</v>
      </c>
      <c r="AP1285" t="s">
        <v>102</v>
      </c>
      <c r="AQ1285">
        <v>0</v>
      </c>
      <c r="AR1285">
        <v>912</v>
      </c>
      <c r="AS1285">
        <v>912</v>
      </c>
      <c r="AT1285" t="s">
        <v>103</v>
      </c>
      <c r="AU1285" t="s">
        <v>98</v>
      </c>
      <c r="AV1285" t="s">
        <v>105</v>
      </c>
      <c r="AW1285" t="s">
        <v>106</v>
      </c>
      <c r="AX1285">
        <v>912</v>
      </c>
      <c r="AY1285">
        <v>912</v>
      </c>
      <c r="AZ1285">
        <v>0</v>
      </c>
      <c r="BA1285">
        <v>1824</v>
      </c>
      <c r="BB1285">
        <v>0</v>
      </c>
      <c r="BC1285">
        <v>0</v>
      </c>
      <c r="BD1285">
        <v>2</v>
      </c>
      <c r="BE1285">
        <v>2</v>
      </c>
      <c r="BF1285">
        <v>4</v>
      </c>
      <c r="BG1285">
        <v>2</v>
      </c>
      <c r="BH1285" t="s">
        <v>98</v>
      </c>
      <c r="BI1285">
        <v>8</v>
      </c>
      <c r="BJ1285" t="s">
        <v>107</v>
      </c>
      <c r="BK1285">
        <v>0</v>
      </c>
      <c r="BL1285" t="s">
        <v>83</v>
      </c>
      <c r="BM1285" t="s">
        <v>83</v>
      </c>
      <c r="BN1285" t="s">
        <v>83</v>
      </c>
      <c r="BO1285" t="s">
        <v>83</v>
      </c>
      <c r="BP1285">
        <v>0</v>
      </c>
      <c r="BQ1285">
        <v>0</v>
      </c>
      <c r="BR1285" t="s">
        <v>83</v>
      </c>
      <c r="BS1285" t="s">
        <v>83</v>
      </c>
      <c r="BT1285" t="s">
        <v>105</v>
      </c>
      <c r="BU1285">
        <v>128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 t="s">
        <v>83</v>
      </c>
      <c r="CB1285" t="s">
        <v>83</v>
      </c>
      <c r="CC1285" t="s">
        <v>83</v>
      </c>
      <c r="CD1285">
        <v>0</v>
      </c>
      <c r="CE1285">
        <v>4</v>
      </c>
      <c r="CF1285">
        <v>2010</v>
      </c>
      <c r="CG1285" t="str">
        <f t="shared" si="146"/>
        <v>4/2010</v>
      </c>
      <c r="CH1285" t="s">
        <v>110</v>
      </c>
      <c r="CI1285" t="s">
        <v>111</v>
      </c>
      <c r="CJ1285" s="1">
        <v>139000</v>
      </c>
    </row>
    <row r="1286" spans="1:88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 t="str">
        <f t="shared" si="142"/>
        <v>10's</v>
      </c>
      <c r="V1286">
        <v>1990</v>
      </c>
      <c r="W1286">
        <f t="shared" si="140"/>
        <v>71</v>
      </c>
      <c r="X1286" t="str">
        <f t="shared" si="141"/>
        <v>Y</v>
      </c>
      <c r="Y1286" t="str">
        <f t="shared" si="143"/>
        <v>N</v>
      </c>
      <c r="Z1286" t="str">
        <f t="shared" si="144"/>
        <v>N</v>
      </c>
      <c r="AA1286" t="str">
        <f t="shared" si="145"/>
        <v>N</v>
      </c>
      <c r="AB1286" t="s">
        <v>93</v>
      </c>
      <c r="AC1286" t="s">
        <v>94</v>
      </c>
      <c r="AD1286" t="s">
        <v>124</v>
      </c>
      <c r="AE1286" t="s">
        <v>125</v>
      </c>
      <c r="AF1286" t="s">
        <v>117</v>
      </c>
      <c r="AG1286">
        <v>0</v>
      </c>
      <c r="AH1286" t="s">
        <v>98</v>
      </c>
      <c r="AI1286" t="s">
        <v>98</v>
      </c>
      <c r="AJ1286" t="s">
        <v>99</v>
      </c>
      <c r="AK1286" t="s">
        <v>98</v>
      </c>
      <c r="AL1286" t="s">
        <v>98</v>
      </c>
      <c r="AM1286" t="s">
        <v>100</v>
      </c>
      <c r="AN1286" t="s">
        <v>102</v>
      </c>
      <c r="AO1286">
        <v>0</v>
      </c>
      <c r="AP1286" t="s">
        <v>102</v>
      </c>
      <c r="AQ1286">
        <v>0</v>
      </c>
      <c r="AR1286">
        <v>804</v>
      </c>
      <c r="AS1286">
        <v>804</v>
      </c>
      <c r="AT1286" t="s">
        <v>103</v>
      </c>
      <c r="AU1286" t="s">
        <v>104</v>
      </c>
      <c r="AV1286" t="s">
        <v>105</v>
      </c>
      <c r="AW1286" t="s">
        <v>106</v>
      </c>
      <c r="AX1286">
        <v>1699</v>
      </c>
      <c r="AY1286">
        <v>748</v>
      </c>
      <c r="AZ1286">
        <v>0</v>
      </c>
      <c r="BA1286">
        <v>2447</v>
      </c>
      <c r="BB1286">
        <v>0</v>
      </c>
      <c r="BC1286">
        <v>0</v>
      </c>
      <c r="BD1286">
        <v>2</v>
      </c>
      <c r="BE1286">
        <v>0</v>
      </c>
      <c r="BF1286">
        <v>4</v>
      </c>
      <c r="BG1286">
        <v>1</v>
      </c>
      <c r="BH1286" t="s">
        <v>97</v>
      </c>
      <c r="BI1286">
        <v>10</v>
      </c>
      <c r="BJ1286" t="s">
        <v>224</v>
      </c>
      <c r="BK1286">
        <v>1</v>
      </c>
      <c r="BL1286" t="s">
        <v>97</v>
      </c>
      <c r="BM1286" t="s">
        <v>127</v>
      </c>
      <c r="BN1286">
        <v>1969</v>
      </c>
      <c r="BO1286" t="s">
        <v>102</v>
      </c>
      <c r="BP1286">
        <v>1</v>
      </c>
      <c r="BQ1286">
        <v>336</v>
      </c>
      <c r="BR1286" t="s">
        <v>98</v>
      </c>
      <c r="BS1286" t="s">
        <v>98</v>
      </c>
      <c r="BT1286" t="s">
        <v>105</v>
      </c>
      <c r="BU1286">
        <v>272</v>
      </c>
      <c r="BV1286">
        <v>0</v>
      </c>
      <c r="BW1286">
        <v>42</v>
      </c>
      <c r="BX1286">
        <v>0</v>
      </c>
      <c r="BY1286">
        <v>116</v>
      </c>
      <c r="BZ1286">
        <v>0</v>
      </c>
      <c r="CA1286" t="s">
        <v>83</v>
      </c>
      <c r="CB1286" t="s">
        <v>83</v>
      </c>
      <c r="CC1286" t="s">
        <v>83</v>
      </c>
      <c r="CD1286">
        <v>0</v>
      </c>
      <c r="CE1286">
        <v>3</v>
      </c>
      <c r="CF1286">
        <v>2010</v>
      </c>
      <c r="CG1286" t="str">
        <f t="shared" si="146"/>
        <v>3/2010</v>
      </c>
      <c r="CH1286" t="s">
        <v>110</v>
      </c>
      <c r="CI1286" t="s">
        <v>111</v>
      </c>
      <c r="CJ1286" s="1">
        <v>169000</v>
      </c>
    </row>
    <row r="1287" spans="1:88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 t="str">
        <f t="shared" si="142"/>
        <v>30's</v>
      </c>
      <c r="V1287">
        <v>1950</v>
      </c>
      <c r="W1287">
        <f t="shared" si="140"/>
        <v>11</v>
      </c>
      <c r="X1287" t="str">
        <f t="shared" si="141"/>
        <v>Y</v>
      </c>
      <c r="Y1287" t="str">
        <f t="shared" si="143"/>
        <v>N</v>
      </c>
      <c r="Z1287" t="str">
        <f t="shared" si="144"/>
        <v>N</v>
      </c>
      <c r="AA1287" t="str">
        <f t="shared" si="145"/>
        <v>N</v>
      </c>
      <c r="AB1287" t="s">
        <v>93</v>
      </c>
      <c r="AC1287" t="s">
        <v>94</v>
      </c>
      <c r="AD1287" t="s">
        <v>116</v>
      </c>
      <c r="AE1287" t="s">
        <v>116</v>
      </c>
      <c r="AF1287" t="s">
        <v>117</v>
      </c>
      <c r="AG1287">
        <v>0</v>
      </c>
      <c r="AH1287" t="s">
        <v>98</v>
      </c>
      <c r="AI1287" t="s">
        <v>147</v>
      </c>
      <c r="AJ1287" t="s">
        <v>118</v>
      </c>
      <c r="AK1287" t="s">
        <v>98</v>
      </c>
      <c r="AL1287" t="s">
        <v>98</v>
      </c>
      <c r="AM1287" t="s">
        <v>100</v>
      </c>
      <c r="AN1287" t="s">
        <v>102</v>
      </c>
      <c r="AO1287">
        <v>0</v>
      </c>
      <c r="AP1287" t="s">
        <v>102</v>
      </c>
      <c r="AQ1287">
        <v>0</v>
      </c>
      <c r="AR1287">
        <v>780</v>
      </c>
      <c r="AS1287">
        <v>780</v>
      </c>
      <c r="AT1287" t="s">
        <v>103</v>
      </c>
      <c r="AU1287" t="s">
        <v>104</v>
      </c>
      <c r="AV1287" t="s">
        <v>105</v>
      </c>
      <c r="AW1287" t="s">
        <v>145</v>
      </c>
      <c r="AX1287">
        <v>825</v>
      </c>
      <c r="AY1287">
        <v>587</v>
      </c>
      <c r="AZ1287">
        <v>0</v>
      </c>
      <c r="BA1287">
        <v>1412</v>
      </c>
      <c r="BB1287">
        <v>0</v>
      </c>
      <c r="BC1287">
        <v>0</v>
      </c>
      <c r="BD1287">
        <v>1</v>
      </c>
      <c r="BE1287">
        <v>0</v>
      </c>
      <c r="BF1287">
        <v>4</v>
      </c>
      <c r="BG1287">
        <v>1</v>
      </c>
      <c r="BH1287" t="s">
        <v>98</v>
      </c>
      <c r="BI1287">
        <v>6</v>
      </c>
      <c r="BJ1287" t="s">
        <v>107</v>
      </c>
      <c r="BK1287">
        <v>1</v>
      </c>
      <c r="BL1287" t="s">
        <v>97</v>
      </c>
      <c r="BM1287" t="s">
        <v>127</v>
      </c>
      <c r="BN1287">
        <v>1939</v>
      </c>
      <c r="BO1287" t="s">
        <v>102</v>
      </c>
      <c r="BP1287">
        <v>1</v>
      </c>
      <c r="BQ1287">
        <v>280</v>
      </c>
      <c r="BR1287" t="s">
        <v>98</v>
      </c>
      <c r="BS1287" t="s">
        <v>98</v>
      </c>
      <c r="BT1287" t="s">
        <v>105</v>
      </c>
      <c r="BU1287">
        <v>45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 t="s">
        <v>83</v>
      </c>
      <c r="CB1287" t="s">
        <v>83</v>
      </c>
      <c r="CC1287" t="s">
        <v>83</v>
      </c>
      <c r="CD1287">
        <v>0</v>
      </c>
      <c r="CE1287">
        <v>5</v>
      </c>
      <c r="CF1287">
        <v>2009</v>
      </c>
      <c r="CG1287" t="str">
        <f t="shared" si="146"/>
        <v>5/2009</v>
      </c>
      <c r="CH1287" t="s">
        <v>110</v>
      </c>
      <c r="CI1287" t="s">
        <v>111</v>
      </c>
      <c r="CJ1287" s="1">
        <v>132500</v>
      </c>
    </row>
    <row r="1288" spans="1:88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 t="str">
        <f t="shared" si="142"/>
        <v>60's</v>
      </c>
      <c r="V1288">
        <v>1963</v>
      </c>
      <c r="W1288">
        <f t="shared" si="140"/>
        <v>0</v>
      </c>
      <c r="X1288" t="str">
        <f t="shared" si="141"/>
        <v>N</v>
      </c>
      <c r="Y1288" t="str">
        <f t="shared" si="143"/>
        <v>N</v>
      </c>
      <c r="Z1288" t="str">
        <f t="shared" si="144"/>
        <v>N</v>
      </c>
      <c r="AA1288" t="str">
        <f t="shared" si="145"/>
        <v>N</v>
      </c>
      <c r="AB1288" t="s">
        <v>152</v>
      </c>
      <c r="AC1288" t="s">
        <v>94</v>
      </c>
      <c r="AD1288" t="s">
        <v>140</v>
      </c>
      <c r="AE1288" t="s">
        <v>140</v>
      </c>
      <c r="AF1288" t="s">
        <v>96</v>
      </c>
      <c r="AG1288">
        <v>451</v>
      </c>
      <c r="AH1288" t="s">
        <v>98</v>
      </c>
      <c r="AI1288" t="s">
        <v>98</v>
      </c>
      <c r="AJ1288" t="s">
        <v>118</v>
      </c>
      <c r="AK1288" t="s">
        <v>98</v>
      </c>
      <c r="AL1288" t="s">
        <v>98</v>
      </c>
      <c r="AM1288" t="s">
        <v>100</v>
      </c>
      <c r="AN1288" t="s">
        <v>119</v>
      </c>
      <c r="AO1288">
        <v>569</v>
      </c>
      <c r="AP1288" t="s">
        <v>153</v>
      </c>
      <c r="AQ1288">
        <v>81</v>
      </c>
      <c r="AR1288">
        <v>678</v>
      </c>
      <c r="AS1288">
        <v>1328</v>
      </c>
      <c r="AT1288" t="s">
        <v>103</v>
      </c>
      <c r="AU1288" t="s">
        <v>98</v>
      </c>
      <c r="AV1288" t="s">
        <v>105</v>
      </c>
      <c r="AW1288" t="s">
        <v>106</v>
      </c>
      <c r="AX1288">
        <v>1328</v>
      </c>
      <c r="AY1288">
        <v>0</v>
      </c>
      <c r="AZ1288">
        <v>0</v>
      </c>
      <c r="BA1288">
        <v>1328</v>
      </c>
      <c r="BB1288">
        <v>1</v>
      </c>
      <c r="BC1288">
        <v>0</v>
      </c>
      <c r="BD1288">
        <v>1</v>
      </c>
      <c r="BE1288">
        <v>1</v>
      </c>
      <c r="BF1288">
        <v>3</v>
      </c>
      <c r="BG1288">
        <v>1</v>
      </c>
      <c r="BH1288" t="s">
        <v>98</v>
      </c>
      <c r="BI1288">
        <v>6</v>
      </c>
      <c r="BJ1288" t="s">
        <v>107</v>
      </c>
      <c r="BK1288">
        <v>2</v>
      </c>
      <c r="BL1288" t="s">
        <v>97</v>
      </c>
      <c r="BM1288" t="s">
        <v>108</v>
      </c>
      <c r="BN1288">
        <v>1963</v>
      </c>
      <c r="BO1288" t="s">
        <v>102</v>
      </c>
      <c r="BP1288">
        <v>2</v>
      </c>
      <c r="BQ1288">
        <v>528</v>
      </c>
      <c r="BR1288" t="s">
        <v>98</v>
      </c>
      <c r="BS1288" t="s">
        <v>98</v>
      </c>
      <c r="BT1288" t="s">
        <v>105</v>
      </c>
      <c r="BU1288">
        <v>0</v>
      </c>
      <c r="BV1288">
        <v>26</v>
      </c>
      <c r="BW1288">
        <v>0</v>
      </c>
      <c r="BX1288">
        <v>0</v>
      </c>
      <c r="BY1288">
        <v>0</v>
      </c>
      <c r="BZ1288">
        <v>0</v>
      </c>
      <c r="CA1288" t="s">
        <v>83</v>
      </c>
      <c r="CB1288" t="s">
        <v>83</v>
      </c>
      <c r="CC1288" t="s">
        <v>83</v>
      </c>
      <c r="CD1288">
        <v>0</v>
      </c>
      <c r="CE1288">
        <v>6</v>
      </c>
      <c r="CF1288">
        <v>2010</v>
      </c>
      <c r="CG1288" t="str">
        <f t="shared" si="146"/>
        <v>6/2010</v>
      </c>
      <c r="CH1288" t="s">
        <v>110</v>
      </c>
      <c r="CI1288" t="s">
        <v>111</v>
      </c>
      <c r="CJ1288" s="1">
        <v>143000</v>
      </c>
    </row>
    <row r="1289" spans="1:88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 t="str">
        <f t="shared" si="142"/>
        <v>60's</v>
      </c>
      <c r="V1289">
        <v>1964</v>
      </c>
      <c r="W1289">
        <f t="shared" si="140"/>
        <v>0</v>
      </c>
      <c r="X1289" t="str">
        <f t="shared" si="141"/>
        <v>N</v>
      </c>
      <c r="Y1289" t="str">
        <f t="shared" si="143"/>
        <v>N</v>
      </c>
      <c r="Z1289" t="str">
        <f t="shared" si="144"/>
        <v>N</v>
      </c>
      <c r="AA1289" t="str">
        <f t="shared" si="145"/>
        <v>N</v>
      </c>
      <c r="AB1289" t="s">
        <v>93</v>
      </c>
      <c r="AC1289" t="s">
        <v>94</v>
      </c>
      <c r="AD1289" t="s">
        <v>124</v>
      </c>
      <c r="AE1289" t="s">
        <v>124</v>
      </c>
      <c r="AF1289" t="s">
        <v>207</v>
      </c>
      <c r="AG1289">
        <v>621</v>
      </c>
      <c r="AH1289" t="s">
        <v>98</v>
      </c>
      <c r="AI1289" t="s">
        <v>97</v>
      </c>
      <c r="AJ1289" t="s">
        <v>118</v>
      </c>
      <c r="AK1289" t="s">
        <v>98</v>
      </c>
      <c r="AL1289" t="s">
        <v>98</v>
      </c>
      <c r="AM1289" t="s">
        <v>130</v>
      </c>
      <c r="AN1289" t="s">
        <v>153</v>
      </c>
      <c r="AO1289">
        <v>812</v>
      </c>
      <c r="AP1289" t="s">
        <v>102</v>
      </c>
      <c r="AQ1289">
        <v>0</v>
      </c>
      <c r="AR1289">
        <v>812</v>
      </c>
      <c r="AS1289">
        <v>1624</v>
      </c>
      <c r="AT1289" t="s">
        <v>103</v>
      </c>
      <c r="AU1289" t="s">
        <v>147</v>
      </c>
      <c r="AV1289" t="s">
        <v>105</v>
      </c>
      <c r="AW1289" t="s">
        <v>106</v>
      </c>
      <c r="AX1289">
        <v>1582</v>
      </c>
      <c r="AY1289">
        <v>0</v>
      </c>
      <c r="AZ1289">
        <v>0</v>
      </c>
      <c r="BA1289">
        <v>1582</v>
      </c>
      <c r="BB1289">
        <v>0</v>
      </c>
      <c r="BC1289">
        <v>1</v>
      </c>
      <c r="BD1289">
        <v>2</v>
      </c>
      <c r="BE1289">
        <v>0</v>
      </c>
      <c r="BF1289">
        <v>4</v>
      </c>
      <c r="BG1289">
        <v>1</v>
      </c>
      <c r="BH1289" t="s">
        <v>98</v>
      </c>
      <c r="BI1289">
        <v>7</v>
      </c>
      <c r="BJ1289" t="s">
        <v>107</v>
      </c>
      <c r="BK1289">
        <v>0</v>
      </c>
      <c r="BL1289" t="s">
        <v>83</v>
      </c>
      <c r="BM1289" t="s">
        <v>108</v>
      </c>
      <c r="BN1289">
        <v>1964</v>
      </c>
      <c r="BO1289" t="s">
        <v>102</v>
      </c>
      <c r="BP1289">
        <v>2</v>
      </c>
      <c r="BQ1289">
        <v>390</v>
      </c>
      <c r="BR1289" t="s">
        <v>98</v>
      </c>
      <c r="BS1289" t="s">
        <v>98</v>
      </c>
      <c r="BT1289" t="s">
        <v>177</v>
      </c>
      <c r="BU1289">
        <v>168</v>
      </c>
      <c r="BV1289">
        <v>198</v>
      </c>
      <c r="BW1289">
        <v>0</v>
      </c>
      <c r="BX1289">
        <v>0</v>
      </c>
      <c r="BY1289">
        <v>0</v>
      </c>
      <c r="BZ1289">
        <v>0</v>
      </c>
      <c r="CA1289" t="s">
        <v>83</v>
      </c>
      <c r="CB1289" t="s">
        <v>83</v>
      </c>
      <c r="CC1289" t="s">
        <v>83</v>
      </c>
      <c r="CD1289">
        <v>0</v>
      </c>
      <c r="CE1289">
        <v>6</v>
      </c>
      <c r="CF1289">
        <v>2006</v>
      </c>
      <c r="CG1289" t="str">
        <f t="shared" si="146"/>
        <v>6/2006</v>
      </c>
      <c r="CH1289" t="s">
        <v>110</v>
      </c>
      <c r="CI1289" t="s">
        <v>111</v>
      </c>
      <c r="CJ1289" s="1">
        <v>190000</v>
      </c>
    </row>
    <row r="1290" spans="1:88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 t="str">
        <f t="shared" si="142"/>
        <v>2000's</v>
      </c>
      <c r="V1290">
        <v>2000</v>
      </c>
      <c r="W1290">
        <f t="shared" si="140"/>
        <v>0</v>
      </c>
      <c r="X1290" t="str">
        <f t="shared" si="141"/>
        <v>N</v>
      </c>
      <c r="Y1290" t="str">
        <f t="shared" si="143"/>
        <v>N</v>
      </c>
      <c r="Z1290" t="str">
        <f t="shared" si="144"/>
        <v>Y</v>
      </c>
      <c r="AA1290" t="str">
        <f t="shared" si="145"/>
        <v>Y</v>
      </c>
      <c r="AB1290" t="s">
        <v>93</v>
      </c>
      <c r="AC1290" t="s">
        <v>94</v>
      </c>
      <c r="AD1290" t="s">
        <v>180</v>
      </c>
      <c r="AE1290" t="s">
        <v>181</v>
      </c>
      <c r="AF1290" t="s">
        <v>117</v>
      </c>
      <c r="AG1290">
        <v>0</v>
      </c>
      <c r="AH1290" t="s">
        <v>97</v>
      </c>
      <c r="AI1290" t="s">
        <v>98</v>
      </c>
      <c r="AJ1290" t="s">
        <v>99</v>
      </c>
      <c r="AK1290" t="s">
        <v>97</v>
      </c>
      <c r="AL1290" t="s">
        <v>98</v>
      </c>
      <c r="AM1290" t="s">
        <v>100</v>
      </c>
      <c r="AN1290" t="s">
        <v>101</v>
      </c>
      <c r="AO1290">
        <v>1158</v>
      </c>
      <c r="AP1290" t="s">
        <v>102</v>
      </c>
      <c r="AQ1290">
        <v>0</v>
      </c>
      <c r="AR1290">
        <v>343</v>
      </c>
      <c r="AS1290">
        <v>1501</v>
      </c>
      <c r="AT1290" t="s">
        <v>103</v>
      </c>
      <c r="AU1290" t="s">
        <v>104</v>
      </c>
      <c r="AV1290" t="s">
        <v>105</v>
      </c>
      <c r="AW1290" t="s">
        <v>106</v>
      </c>
      <c r="AX1290">
        <v>1659</v>
      </c>
      <c r="AY1290">
        <v>0</v>
      </c>
      <c r="AZ1290">
        <v>0</v>
      </c>
      <c r="BA1290">
        <v>1659</v>
      </c>
      <c r="BB1290">
        <v>1</v>
      </c>
      <c r="BC1290">
        <v>0</v>
      </c>
      <c r="BD1290">
        <v>2</v>
      </c>
      <c r="BE1290">
        <v>0</v>
      </c>
      <c r="BF1290">
        <v>2</v>
      </c>
      <c r="BG1290">
        <v>1</v>
      </c>
      <c r="BH1290" t="s">
        <v>104</v>
      </c>
      <c r="BI1290">
        <v>5</v>
      </c>
      <c r="BJ1290" t="s">
        <v>107</v>
      </c>
      <c r="BK1290">
        <v>1</v>
      </c>
      <c r="BL1290" t="s">
        <v>104</v>
      </c>
      <c r="BM1290" t="s">
        <v>108</v>
      </c>
      <c r="BN1290">
        <v>2000</v>
      </c>
      <c r="BO1290" t="s">
        <v>157</v>
      </c>
      <c r="BP1290">
        <v>2</v>
      </c>
      <c r="BQ1290">
        <v>499</v>
      </c>
      <c r="BR1290" t="s">
        <v>98</v>
      </c>
      <c r="BS1290" t="s">
        <v>98</v>
      </c>
      <c r="BT1290" t="s">
        <v>105</v>
      </c>
      <c r="BU1290">
        <v>212</v>
      </c>
      <c r="BV1290">
        <v>59</v>
      </c>
      <c r="BW1290">
        <v>0</v>
      </c>
      <c r="BX1290">
        <v>0</v>
      </c>
      <c r="BY1290">
        <v>0</v>
      </c>
      <c r="BZ1290">
        <v>0</v>
      </c>
      <c r="CA1290" t="s">
        <v>83</v>
      </c>
      <c r="CB1290" t="s">
        <v>83</v>
      </c>
      <c r="CC1290" t="s">
        <v>83</v>
      </c>
      <c r="CD1290">
        <v>0</v>
      </c>
      <c r="CE1290">
        <v>10</v>
      </c>
      <c r="CF1290">
        <v>2009</v>
      </c>
      <c r="CG1290" t="str">
        <f t="shared" si="146"/>
        <v>10/2009</v>
      </c>
      <c r="CH1290" t="s">
        <v>110</v>
      </c>
      <c r="CI1290" t="s">
        <v>111</v>
      </c>
      <c r="CJ1290" s="1">
        <v>278000</v>
      </c>
    </row>
    <row r="1291" spans="1:88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 t="str">
        <f t="shared" si="142"/>
        <v>2000's</v>
      </c>
      <c r="V1291">
        <v>2006</v>
      </c>
      <c r="W1291">
        <f t="shared" si="140"/>
        <v>0</v>
      </c>
      <c r="X1291" t="str">
        <f t="shared" si="141"/>
        <v>N</v>
      </c>
      <c r="Y1291" t="str">
        <f t="shared" si="143"/>
        <v>Y</v>
      </c>
      <c r="Z1291" t="str">
        <f t="shared" si="144"/>
        <v>Y</v>
      </c>
      <c r="AA1291" t="str">
        <f t="shared" si="145"/>
        <v>Y</v>
      </c>
      <c r="AB1291" t="s">
        <v>93</v>
      </c>
      <c r="AC1291" t="s">
        <v>94</v>
      </c>
      <c r="AD1291" t="s">
        <v>95</v>
      </c>
      <c r="AE1291" t="s">
        <v>95</v>
      </c>
      <c r="AF1291" t="s">
        <v>137</v>
      </c>
      <c r="AG1291">
        <v>788</v>
      </c>
      <c r="AH1291" t="s">
        <v>97</v>
      </c>
      <c r="AI1291" t="s">
        <v>98</v>
      </c>
      <c r="AJ1291" t="s">
        <v>99</v>
      </c>
      <c r="AK1291" t="s">
        <v>97</v>
      </c>
      <c r="AL1291" t="s">
        <v>98</v>
      </c>
      <c r="AM1291" t="s">
        <v>121</v>
      </c>
      <c r="AN1291" t="s">
        <v>102</v>
      </c>
      <c r="AO1291">
        <v>0</v>
      </c>
      <c r="AP1291" t="s">
        <v>102</v>
      </c>
      <c r="AQ1291">
        <v>0</v>
      </c>
      <c r="AR1291">
        <v>1085</v>
      </c>
      <c r="AS1291">
        <v>1085</v>
      </c>
      <c r="AT1291" t="s">
        <v>103</v>
      </c>
      <c r="AU1291" t="s">
        <v>104</v>
      </c>
      <c r="AV1291" t="s">
        <v>105</v>
      </c>
      <c r="AW1291" t="s">
        <v>106</v>
      </c>
      <c r="AX1291">
        <v>1120</v>
      </c>
      <c r="AY1291">
        <v>850</v>
      </c>
      <c r="AZ1291">
        <v>0</v>
      </c>
      <c r="BA1291">
        <v>1970</v>
      </c>
      <c r="BB1291">
        <v>0</v>
      </c>
      <c r="BC1291">
        <v>0</v>
      </c>
      <c r="BD1291">
        <v>2</v>
      </c>
      <c r="BE1291">
        <v>1</v>
      </c>
      <c r="BF1291">
        <v>3</v>
      </c>
      <c r="BG1291">
        <v>1</v>
      </c>
      <c r="BH1291" t="s">
        <v>104</v>
      </c>
      <c r="BI1291">
        <v>8</v>
      </c>
      <c r="BJ1291" t="s">
        <v>107</v>
      </c>
      <c r="BK1291">
        <v>1</v>
      </c>
      <c r="BL1291" t="s">
        <v>97</v>
      </c>
      <c r="BM1291" t="s">
        <v>156</v>
      </c>
      <c r="BN1291">
        <v>2006</v>
      </c>
      <c r="BO1291" t="s">
        <v>157</v>
      </c>
      <c r="BP1291">
        <v>3</v>
      </c>
      <c r="BQ1291">
        <v>753</v>
      </c>
      <c r="BR1291" t="s">
        <v>98</v>
      </c>
      <c r="BS1291" t="s">
        <v>98</v>
      </c>
      <c r="BT1291" t="s">
        <v>105</v>
      </c>
      <c r="BU1291">
        <v>177</v>
      </c>
      <c r="BV1291">
        <v>74</v>
      </c>
      <c r="BW1291">
        <v>0</v>
      </c>
      <c r="BX1291">
        <v>0</v>
      </c>
      <c r="BY1291">
        <v>0</v>
      </c>
      <c r="BZ1291">
        <v>0</v>
      </c>
      <c r="CA1291" t="s">
        <v>83</v>
      </c>
      <c r="CB1291" t="s">
        <v>83</v>
      </c>
      <c r="CC1291" t="s">
        <v>83</v>
      </c>
      <c r="CD1291">
        <v>0</v>
      </c>
      <c r="CE1291">
        <v>10</v>
      </c>
      <c r="CF1291">
        <v>2006</v>
      </c>
      <c r="CG1291" t="str">
        <f t="shared" si="146"/>
        <v>10/2006</v>
      </c>
      <c r="CH1291" t="s">
        <v>158</v>
      </c>
      <c r="CI1291" t="s">
        <v>159</v>
      </c>
      <c r="CJ1291" s="1">
        <v>281000</v>
      </c>
    </row>
    <row r="1292" spans="1:88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 t="str">
        <f t="shared" si="142"/>
        <v>60's</v>
      </c>
      <c r="V1292">
        <v>1964</v>
      </c>
      <c r="W1292">
        <f t="shared" si="140"/>
        <v>0</v>
      </c>
      <c r="X1292" t="str">
        <f t="shared" si="141"/>
        <v>N</v>
      </c>
      <c r="Y1292" t="str">
        <f t="shared" si="143"/>
        <v>N</v>
      </c>
      <c r="Z1292" t="str">
        <f t="shared" si="144"/>
        <v>N</v>
      </c>
      <c r="AA1292" t="str">
        <f t="shared" si="145"/>
        <v>N</v>
      </c>
      <c r="AB1292" t="s">
        <v>152</v>
      </c>
      <c r="AC1292" t="s">
        <v>94</v>
      </c>
      <c r="AD1292" t="s">
        <v>124</v>
      </c>
      <c r="AE1292" t="s">
        <v>140</v>
      </c>
      <c r="AF1292" t="s">
        <v>96</v>
      </c>
      <c r="AG1292">
        <v>86</v>
      </c>
      <c r="AH1292" t="s">
        <v>98</v>
      </c>
      <c r="AI1292" t="s">
        <v>98</v>
      </c>
      <c r="AJ1292" t="s">
        <v>99</v>
      </c>
      <c r="AK1292" t="s">
        <v>98</v>
      </c>
      <c r="AL1292" t="s">
        <v>98</v>
      </c>
      <c r="AM1292" t="s">
        <v>130</v>
      </c>
      <c r="AN1292" t="s">
        <v>101</v>
      </c>
      <c r="AO1292">
        <v>1014</v>
      </c>
      <c r="AP1292" t="s">
        <v>102</v>
      </c>
      <c r="AQ1292">
        <v>0</v>
      </c>
      <c r="AR1292">
        <v>138</v>
      </c>
      <c r="AS1292">
        <v>1152</v>
      </c>
      <c r="AT1292" t="s">
        <v>103</v>
      </c>
      <c r="AU1292" t="s">
        <v>98</v>
      </c>
      <c r="AV1292" t="s">
        <v>105</v>
      </c>
      <c r="AW1292" t="s">
        <v>106</v>
      </c>
      <c r="AX1292">
        <v>1152</v>
      </c>
      <c r="AY1292">
        <v>0</v>
      </c>
      <c r="AZ1292">
        <v>0</v>
      </c>
      <c r="BA1292">
        <v>1152</v>
      </c>
      <c r="BB1292">
        <v>1</v>
      </c>
      <c r="BC1292">
        <v>0</v>
      </c>
      <c r="BD1292">
        <v>1</v>
      </c>
      <c r="BE1292">
        <v>0</v>
      </c>
      <c r="BF1292">
        <v>3</v>
      </c>
      <c r="BG1292">
        <v>1</v>
      </c>
      <c r="BH1292" t="s">
        <v>98</v>
      </c>
      <c r="BI1292">
        <v>6</v>
      </c>
      <c r="BJ1292" t="s">
        <v>107</v>
      </c>
      <c r="BK1292">
        <v>1</v>
      </c>
      <c r="BL1292" t="s">
        <v>97</v>
      </c>
      <c r="BM1292" t="s">
        <v>108</v>
      </c>
      <c r="BN1292">
        <v>1964</v>
      </c>
      <c r="BO1292" t="s">
        <v>109</v>
      </c>
      <c r="BP1292">
        <v>2</v>
      </c>
      <c r="BQ1292">
        <v>484</v>
      </c>
      <c r="BR1292" t="s">
        <v>98</v>
      </c>
      <c r="BS1292" t="s">
        <v>98</v>
      </c>
      <c r="BT1292" t="s">
        <v>105</v>
      </c>
      <c r="BU1292">
        <v>227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 t="s">
        <v>83</v>
      </c>
      <c r="CB1292" t="s">
        <v>83</v>
      </c>
      <c r="CC1292" t="s">
        <v>83</v>
      </c>
      <c r="CD1292">
        <v>0</v>
      </c>
      <c r="CE1292">
        <v>4</v>
      </c>
      <c r="CF1292">
        <v>2010</v>
      </c>
      <c r="CG1292" t="str">
        <f t="shared" si="146"/>
        <v>4/2010</v>
      </c>
      <c r="CH1292" t="s">
        <v>110</v>
      </c>
      <c r="CI1292" t="s">
        <v>111</v>
      </c>
      <c r="CJ1292" s="1">
        <v>180500</v>
      </c>
    </row>
    <row r="1293" spans="1:88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 t="str">
        <f t="shared" si="142"/>
        <v>70's</v>
      </c>
      <c r="V1293">
        <v>1972</v>
      </c>
      <c r="W1293">
        <f t="shared" si="140"/>
        <v>0</v>
      </c>
      <c r="X1293" t="str">
        <f t="shared" si="141"/>
        <v>N</v>
      </c>
      <c r="Y1293" t="str">
        <f t="shared" si="143"/>
        <v>N</v>
      </c>
      <c r="Z1293" t="str">
        <f t="shared" si="144"/>
        <v>N</v>
      </c>
      <c r="AA1293" t="str">
        <f t="shared" si="145"/>
        <v>N</v>
      </c>
      <c r="AB1293" t="s">
        <v>93</v>
      </c>
      <c r="AC1293" t="s">
        <v>94</v>
      </c>
      <c r="AD1293" t="s">
        <v>180</v>
      </c>
      <c r="AE1293" t="s">
        <v>181</v>
      </c>
      <c r="AF1293" t="s">
        <v>96</v>
      </c>
      <c r="AG1293">
        <v>268</v>
      </c>
      <c r="AH1293" t="s">
        <v>98</v>
      </c>
      <c r="AI1293" t="s">
        <v>98</v>
      </c>
      <c r="AJ1293" t="s">
        <v>118</v>
      </c>
      <c r="AK1293" t="s">
        <v>98</v>
      </c>
      <c r="AL1293" t="s">
        <v>98</v>
      </c>
      <c r="AM1293" t="s">
        <v>100</v>
      </c>
      <c r="AN1293" t="s">
        <v>119</v>
      </c>
      <c r="AO1293">
        <v>231</v>
      </c>
      <c r="AP1293" t="s">
        <v>102</v>
      </c>
      <c r="AQ1293">
        <v>0</v>
      </c>
      <c r="AR1293">
        <v>399</v>
      </c>
      <c r="AS1293">
        <v>630</v>
      </c>
      <c r="AT1293" t="s">
        <v>103</v>
      </c>
      <c r="AU1293" t="s">
        <v>98</v>
      </c>
      <c r="AV1293" t="s">
        <v>105</v>
      </c>
      <c r="AW1293" t="s">
        <v>106</v>
      </c>
      <c r="AX1293">
        <v>630</v>
      </c>
      <c r="AY1293">
        <v>672</v>
      </c>
      <c r="AZ1293">
        <v>0</v>
      </c>
      <c r="BA1293">
        <v>1302</v>
      </c>
      <c r="BB1293">
        <v>0</v>
      </c>
      <c r="BC1293">
        <v>0</v>
      </c>
      <c r="BD1293">
        <v>2</v>
      </c>
      <c r="BE1293">
        <v>1</v>
      </c>
      <c r="BF1293">
        <v>3</v>
      </c>
      <c r="BG1293">
        <v>1</v>
      </c>
      <c r="BH1293" t="s">
        <v>98</v>
      </c>
      <c r="BI1293">
        <v>6</v>
      </c>
      <c r="BJ1293" t="s">
        <v>107</v>
      </c>
      <c r="BK1293">
        <v>0</v>
      </c>
      <c r="BL1293" t="s">
        <v>83</v>
      </c>
      <c r="BM1293" t="s">
        <v>127</v>
      </c>
      <c r="BN1293">
        <v>1972</v>
      </c>
      <c r="BO1293" t="s">
        <v>102</v>
      </c>
      <c r="BP1293">
        <v>1</v>
      </c>
      <c r="BQ1293">
        <v>264</v>
      </c>
      <c r="BR1293" t="s">
        <v>98</v>
      </c>
      <c r="BS1293" t="s">
        <v>98</v>
      </c>
      <c r="BT1293" t="s">
        <v>105</v>
      </c>
      <c r="BU1293">
        <v>185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 t="s">
        <v>83</v>
      </c>
      <c r="CB1293" t="s">
        <v>83</v>
      </c>
      <c r="CC1293" t="s">
        <v>83</v>
      </c>
      <c r="CD1293">
        <v>0</v>
      </c>
      <c r="CE1293">
        <v>2</v>
      </c>
      <c r="CF1293">
        <v>2009</v>
      </c>
      <c r="CG1293" t="str">
        <f t="shared" si="146"/>
        <v>2/2009</v>
      </c>
      <c r="CH1293" t="s">
        <v>110</v>
      </c>
      <c r="CI1293" t="s">
        <v>111</v>
      </c>
      <c r="CJ1293" s="1">
        <v>119500</v>
      </c>
    </row>
    <row r="1294" spans="1:88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 t="str">
        <f t="shared" si="142"/>
        <v>1890's</v>
      </c>
      <c r="V1294">
        <v>1965</v>
      </c>
      <c r="W1294">
        <f t="shared" si="140"/>
        <v>73</v>
      </c>
      <c r="X1294" t="str">
        <f t="shared" si="141"/>
        <v>Y</v>
      </c>
      <c r="Y1294" t="str">
        <f t="shared" si="143"/>
        <v>N</v>
      </c>
      <c r="Z1294" t="str">
        <f t="shared" si="144"/>
        <v>N</v>
      </c>
      <c r="AA1294" t="str">
        <f t="shared" si="145"/>
        <v>N</v>
      </c>
      <c r="AB1294" t="s">
        <v>93</v>
      </c>
      <c r="AC1294" t="s">
        <v>94</v>
      </c>
      <c r="AD1294" t="s">
        <v>124</v>
      </c>
      <c r="AE1294" t="s">
        <v>124</v>
      </c>
      <c r="AF1294" t="s">
        <v>117</v>
      </c>
      <c r="AG1294">
        <v>0</v>
      </c>
      <c r="AH1294" t="s">
        <v>98</v>
      </c>
      <c r="AI1294" t="s">
        <v>98</v>
      </c>
      <c r="AJ1294" t="s">
        <v>137</v>
      </c>
      <c r="AK1294" t="s">
        <v>98</v>
      </c>
      <c r="AL1294" t="s">
        <v>98</v>
      </c>
      <c r="AM1294" t="s">
        <v>100</v>
      </c>
      <c r="AN1294" t="s">
        <v>102</v>
      </c>
      <c r="AO1294">
        <v>0</v>
      </c>
      <c r="AP1294" t="s">
        <v>102</v>
      </c>
      <c r="AQ1294">
        <v>0</v>
      </c>
      <c r="AR1294">
        <v>994</v>
      </c>
      <c r="AS1294">
        <v>994</v>
      </c>
      <c r="AT1294" t="s">
        <v>103</v>
      </c>
      <c r="AU1294" t="s">
        <v>98</v>
      </c>
      <c r="AV1294" t="s">
        <v>177</v>
      </c>
      <c r="AW1294" t="s">
        <v>106</v>
      </c>
      <c r="AX1294">
        <v>1378</v>
      </c>
      <c r="AY1294">
        <v>994</v>
      </c>
      <c r="AZ1294">
        <v>0</v>
      </c>
      <c r="BA1294">
        <v>2372</v>
      </c>
      <c r="BB1294">
        <v>0</v>
      </c>
      <c r="BC1294">
        <v>0</v>
      </c>
      <c r="BD1294">
        <v>2</v>
      </c>
      <c r="BE1294">
        <v>0</v>
      </c>
      <c r="BF1294">
        <v>4</v>
      </c>
      <c r="BG1294">
        <v>2</v>
      </c>
      <c r="BH1294" t="s">
        <v>98</v>
      </c>
      <c r="BI1294">
        <v>11</v>
      </c>
      <c r="BJ1294" t="s">
        <v>224</v>
      </c>
      <c r="BK1294">
        <v>0</v>
      </c>
      <c r="BL1294" t="s">
        <v>83</v>
      </c>
      <c r="BM1294" t="s">
        <v>108</v>
      </c>
      <c r="BN1294">
        <v>1985</v>
      </c>
      <c r="BO1294" t="s">
        <v>109</v>
      </c>
      <c r="BP1294">
        <v>1</v>
      </c>
      <c r="BQ1294">
        <v>432</v>
      </c>
      <c r="BR1294" t="s">
        <v>98</v>
      </c>
      <c r="BS1294" t="s">
        <v>98</v>
      </c>
      <c r="BT1294" t="s">
        <v>105</v>
      </c>
      <c r="BU1294">
        <v>0</v>
      </c>
      <c r="BV1294">
        <v>287</v>
      </c>
      <c r="BW1294">
        <v>0</v>
      </c>
      <c r="BX1294">
        <v>0</v>
      </c>
      <c r="BY1294">
        <v>0</v>
      </c>
      <c r="BZ1294">
        <v>0</v>
      </c>
      <c r="CA1294" t="s">
        <v>83</v>
      </c>
      <c r="CB1294" t="s">
        <v>83</v>
      </c>
      <c r="CC1294" t="s">
        <v>83</v>
      </c>
      <c r="CD1294">
        <v>0</v>
      </c>
      <c r="CE1294">
        <v>12</v>
      </c>
      <c r="CF1294">
        <v>2009</v>
      </c>
      <c r="CG1294" t="str">
        <f t="shared" si="146"/>
        <v>12/2009</v>
      </c>
      <c r="CH1294" t="s">
        <v>110</v>
      </c>
      <c r="CI1294" t="s">
        <v>111</v>
      </c>
      <c r="CJ1294" s="1">
        <v>107500</v>
      </c>
    </row>
    <row r="1295" spans="1:88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 t="str">
        <f t="shared" si="142"/>
        <v>70's</v>
      </c>
      <c r="V1295">
        <v>1976</v>
      </c>
      <c r="W1295">
        <f t="shared" si="140"/>
        <v>0</v>
      </c>
      <c r="X1295" t="str">
        <f t="shared" si="141"/>
        <v>N</v>
      </c>
      <c r="Y1295" t="str">
        <f t="shared" si="143"/>
        <v>N</v>
      </c>
      <c r="Z1295" t="str">
        <f t="shared" si="144"/>
        <v>N</v>
      </c>
      <c r="AA1295" t="str">
        <f t="shared" si="145"/>
        <v>N</v>
      </c>
      <c r="AB1295" t="s">
        <v>93</v>
      </c>
      <c r="AC1295" t="s">
        <v>94</v>
      </c>
      <c r="AD1295" t="s">
        <v>140</v>
      </c>
      <c r="AE1295" t="s">
        <v>140</v>
      </c>
      <c r="AF1295" t="s">
        <v>117</v>
      </c>
      <c r="AG1295">
        <v>0</v>
      </c>
      <c r="AH1295" t="s">
        <v>98</v>
      </c>
      <c r="AI1295" t="s">
        <v>98</v>
      </c>
      <c r="AJ1295" t="s">
        <v>99</v>
      </c>
      <c r="AK1295" t="s">
        <v>97</v>
      </c>
      <c r="AL1295" t="s">
        <v>98</v>
      </c>
      <c r="AM1295" t="s">
        <v>100</v>
      </c>
      <c r="AN1295" t="s">
        <v>101</v>
      </c>
      <c r="AO1295">
        <v>194</v>
      </c>
      <c r="AP1295" t="s">
        <v>102</v>
      </c>
      <c r="AQ1295">
        <v>0</v>
      </c>
      <c r="AR1295">
        <v>638</v>
      </c>
      <c r="AS1295">
        <v>832</v>
      </c>
      <c r="AT1295" t="s">
        <v>103</v>
      </c>
      <c r="AU1295" t="s">
        <v>98</v>
      </c>
      <c r="AV1295" t="s">
        <v>105</v>
      </c>
      <c r="AW1295" t="s">
        <v>106</v>
      </c>
      <c r="AX1295">
        <v>832</v>
      </c>
      <c r="AY1295">
        <v>832</v>
      </c>
      <c r="AZ1295">
        <v>0</v>
      </c>
      <c r="BA1295">
        <v>1664</v>
      </c>
      <c r="BB1295">
        <v>0</v>
      </c>
      <c r="BC1295">
        <v>0</v>
      </c>
      <c r="BD1295">
        <v>2</v>
      </c>
      <c r="BE1295">
        <v>1</v>
      </c>
      <c r="BF1295">
        <v>4</v>
      </c>
      <c r="BG1295">
        <v>1</v>
      </c>
      <c r="BH1295" t="s">
        <v>98</v>
      </c>
      <c r="BI1295">
        <v>8</v>
      </c>
      <c r="BJ1295" t="s">
        <v>107</v>
      </c>
      <c r="BK1295">
        <v>1</v>
      </c>
      <c r="BL1295" t="s">
        <v>98</v>
      </c>
      <c r="BM1295" t="s">
        <v>108</v>
      </c>
      <c r="BN1295">
        <v>1976</v>
      </c>
      <c r="BO1295" t="s">
        <v>109</v>
      </c>
      <c r="BP1295">
        <v>2</v>
      </c>
      <c r="BQ1295">
        <v>528</v>
      </c>
      <c r="BR1295" t="s">
        <v>98</v>
      </c>
      <c r="BS1295" t="s">
        <v>98</v>
      </c>
      <c r="BT1295" t="s">
        <v>105</v>
      </c>
      <c r="BU1295">
        <v>0</v>
      </c>
      <c r="BV1295">
        <v>28</v>
      </c>
      <c r="BW1295">
        <v>0</v>
      </c>
      <c r="BX1295">
        <v>0</v>
      </c>
      <c r="BY1295">
        <v>259</v>
      </c>
      <c r="BZ1295">
        <v>0</v>
      </c>
      <c r="CA1295" t="s">
        <v>83</v>
      </c>
      <c r="CB1295" t="s">
        <v>163</v>
      </c>
      <c r="CC1295" t="s">
        <v>83</v>
      </c>
      <c r="CD1295">
        <v>0</v>
      </c>
      <c r="CE1295">
        <v>3</v>
      </c>
      <c r="CF1295">
        <v>2006</v>
      </c>
      <c r="CG1295" t="str">
        <f t="shared" si="146"/>
        <v>3/2006</v>
      </c>
      <c r="CH1295" t="s">
        <v>110</v>
      </c>
      <c r="CI1295" t="s">
        <v>111</v>
      </c>
      <c r="CJ1295" s="1">
        <v>162900</v>
      </c>
    </row>
    <row r="1296" spans="1:88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 t="str">
        <f t="shared" si="142"/>
        <v>50's</v>
      </c>
      <c r="V1296">
        <v>1990</v>
      </c>
      <c r="W1296">
        <f t="shared" si="140"/>
        <v>35</v>
      </c>
      <c r="X1296" t="str">
        <f t="shared" si="141"/>
        <v>Y</v>
      </c>
      <c r="Y1296" t="str">
        <f t="shared" si="143"/>
        <v>N</v>
      </c>
      <c r="Z1296" t="str">
        <f t="shared" si="144"/>
        <v>N</v>
      </c>
      <c r="AA1296" t="str">
        <f t="shared" si="145"/>
        <v>N</v>
      </c>
      <c r="AB1296" t="s">
        <v>152</v>
      </c>
      <c r="AC1296" t="s">
        <v>94</v>
      </c>
      <c r="AD1296" t="s">
        <v>155</v>
      </c>
      <c r="AE1296" t="s">
        <v>161</v>
      </c>
      <c r="AF1296" t="s">
        <v>117</v>
      </c>
      <c r="AG1296">
        <v>0</v>
      </c>
      <c r="AH1296" t="s">
        <v>98</v>
      </c>
      <c r="AI1296" t="s">
        <v>98</v>
      </c>
      <c r="AJ1296" t="s">
        <v>118</v>
      </c>
      <c r="AK1296" t="s">
        <v>98</v>
      </c>
      <c r="AL1296" t="s">
        <v>98</v>
      </c>
      <c r="AM1296" t="s">
        <v>100</v>
      </c>
      <c r="AN1296" t="s">
        <v>153</v>
      </c>
      <c r="AO1296">
        <v>167</v>
      </c>
      <c r="AP1296" t="s">
        <v>102</v>
      </c>
      <c r="AQ1296">
        <v>0</v>
      </c>
      <c r="AR1296">
        <v>697</v>
      </c>
      <c r="AS1296">
        <v>864</v>
      </c>
      <c r="AT1296" t="s">
        <v>103</v>
      </c>
      <c r="AU1296" t="s">
        <v>98</v>
      </c>
      <c r="AV1296" t="s">
        <v>105</v>
      </c>
      <c r="AW1296" t="s">
        <v>106</v>
      </c>
      <c r="AX1296">
        <v>864</v>
      </c>
      <c r="AY1296">
        <v>0</v>
      </c>
      <c r="AZ1296">
        <v>0</v>
      </c>
      <c r="BA1296">
        <v>864</v>
      </c>
      <c r="BB1296">
        <v>1</v>
      </c>
      <c r="BC1296">
        <v>0</v>
      </c>
      <c r="BD1296">
        <v>1</v>
      </c>
      <c r="BE1296">
        <v>0</v>
      </c>
      <c r="BF1296">
        <v>2</v>
      </c>
      <c r="BG1296">
        <v>1</v>
      </c>
      <c r="BH1296" t="s">
        <v>98</v>
      </c>
      <c r="BI1296">
        <v>5</v>
      </c>
      <c r="BJ1296" t="s">
        <v>107</v>
      </c>
      <c r="BK1296">
        <v>0</v>
      </c>
      <c r="BL1296" t="s">
        <v>83</v>
      </c>
      <c r="BM1296" t="s">
        <v>127</v>
      </c>
      <c r="BN1296">
        <v>1957</v>
      </c>
      <c r="BO1296" t="s">
        <v>102</v>
      </c>
      <c r="BP1296">
        <v>2</v>
      </c>
      <c r="BQ1296">
        <v>572</v>
      </c>
      <c r="BR1296" t="s">
        <v>98</v>
      </c>
      <c r="BS1296" t="s">
        <v>98</v>
      </c>
      <c r="BT1296" t="s">
        <v>177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 t="s">
        <v>83</v>
      </c>
      <c r="CB1296" t="s">
        <v>83</v>
      </c>
      <c r="CC1296" t="s">
        <v>83</v>
      </c>
      <c r="CD1296">
        <v>0</v>
      </c>
      <c r="CE1296">
        <v>4</v>
      </c>
      <c r="CF1296">
        <v>2006</v>
      </c>
      <c r="CG1296" t="str">
        <f t="shared" si="146"/>
        <v>4/2006</v>
      </c>
      <c r="CH1296" t="s">
        <v>110</v>
      </c>
      <c r="CI1296" t="s">
        <v>111</v>
      </c>
      <c r="CJ1296" s="1">
        <v>115000</v>
      </c>
    </row>
    <row r="1297" spans="1:88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 t="str">
        <f t="shared" si="142"/>
        <v>60's</v>
      </c>
      <c r="V1297">
        <v>1968</v>
      </c>
      <c r="W1297">
        <f t="shared" si="140"/>
        <v>0</v>
      </c>
      <c r="X1297" t="str">
        <f t="shared" si="141"/>
        <v>N</v>
      </c>
      <c r="Y1297" t="str">
        <f t="shared" si="143"/>
        <v>N</v>
      </c>
      <c r="Z1297" t="str">
        <f t="shared" si="144"/>
        <v>N</v>
      </c>
      <c r="AA1297" t="str">
        <f t="shared" si="145"/>
        <v>N</v>
      </c>
      <c r="AB1297" t="s">
        <v>152</v>
      </c>
      <c r="AC1297" t="s">
        <v>94</v>
      </c>
      <c r="AD1297" t="s">
        <v>140</v>
      </c>
      <c r="AE1297" t="s">
        <v>140</v>
      </c>
      <c r="AF1297" t="s">
        <v>96</v>
      </c>
      <c r="AG1297">
        <v>168</v>
      </c>
      <c r="AH1297" t="s">
        <v>98</v>
      </c>
      <c r="AI1297" t="s">
        <v>98</v>
      </c>
      <c r="AJ1297" t="s">
        <v>118</v>
      </c>
      <c r="AK1297" t="s">
        <v>98</v>
      </c>
      <c r="AL1297" t="s">
        <v>98</v>
      </c>
      <c r="AM1297" t="s">
        <v>130</v>
      </c>
      <c r="AN1297" t="s">
        <v>141</v>
      </c>
      <c r="AO1297">
        <v>1016</v>
      </c>
      <c r="AP1297" t="s">
        <v>102</v>
      </c>
      <c r="AQ1297">
        <v>0</v>
      </c>
      <c r="AR1297">
        <v>36</v>
      </c>
      <c r="AS1297">
        <v>1052</v>
      </c>
      <c r="AT1297" t="s">
        <v>103</v>
      </c>
      <c r="AU1297" t="s">
        <v>97</v>
      </c>
      <c r="AV1297" t="s">
        <v>105</v>
      </c>
      <c r="AW1297" t="s">
        <v>106</v>
      </c>
      <c r="AX1297">
        <v>1052</v>
      </c>
      <c r="AY1297">
        <v>0</v>
      </c>
      <c r="AZ1297">
        <v>0</v>
      </c>
      <c r="BA1297">
        <v>1052</v>
      </c>
      <c r="BB1297">
        <v>1</v>
      </c>
      <c r="BC1297">
        <v>0</v>
      </c>
      <c r="BD1297">
        <v>1</v>
      </c>
      <c r="BE1297">
        <v>1</v>
      </c>
      <c r="BF1297">
        <v>3</v>
      </c>
      <c r="BG1297">
        <v>1</v>
      </c>
      <c r="BH1297" t="s">
        <v>98</v>
      </c>
      <c r="BI1297">
        <v>5</v>
      </c>
      <c r="BJ1297" t="s">
        <v>107</v>
      </c>
      <c r="BK1297">
        <v>0</v>
      </c>
      <c r="BL1297" t="s">
        <v>83</v>
      </c>
      <c r="BM1297" t="s">
        <v>108</v>
      </c>
      <c r="BN1297">
        <v>1968</v>
      </c>
      <c r="BO1297" t="s">
        <v>109</v>
      </c>
      <c r="BP1297">
        <v>1</v>
      </c>
      <c r="BQ1297">
        <v>288</v>
      </c>
      <c r="BR1297" t="s">
        <v>98</v>
      </c>
      <c r="BS1297" t="s">
        <v>98</v>
      </c>
      <c r="BT1297" t="s">
        <v>105</v>
      </c>
      <c r="BU1297">
        <v>356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 t="s">
        <v>83</v>
      </c>
      <c r="CB1297" t="s">
        <v>163</v>
      </c>
      <c r="CC1297" t="s">
        <v>83</v>
      </c>
      <c r="CD1297">
        <v>0</v>
      </c>
      <c r="CE1297">
        <v>11</v>
      </c>
      <c r="CF1297">
        <v>2006</v>
      </c>
      <c r="CG1297" t="str">
        <f t="shared" si="146"/>
        <v>11/2006</v>
      </c>
      <c r="CH1297" t="s">
        <v>110</v>
      </c>
      <c r="CI1297" t="s">
        <v>111</v>
      </c>
      <c r="CJ1297" s="1">
        <v>138500</v>
      </c>
    </row>
    <row r="1298" spans="1:88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 t="str">
        <f t="shared" si="142"/>
        <v>60's</v>
      </c>
      <c r="V1298">
        <v>1963</v>
      </c>
      <c r="W1298">
        <f t="shared" si="140"/>
        <v>0</v>
      </c>
      <c r="X1298" t="str">
        <f t="shared" si="141"/>
        <v>N</v>
      </c>
      <c r="Y1298" t="str">
        <f t="shared" si="143"/>
        <v>N</v>
      </c>
      <c r="Z1298" t="str">
        <f t="shared" si="144"/>
        <v>N</v>
      </c>
      <c r="AA1298" t="str">
        <f t="shared" si="145"/>
        <v>N</v>
      </c>
      <c r="AB1298" t="s">
        <v>152</v>
      </c>
      <c r="AC1298" t="s">
        <v>94</v>
      </c>
      <c r="AD1298" t="s">
        <v>116</v>
      </c>
      <c r="AE1298" t="s">
        <v>116</v>
      </c>
      <c r="AF1298" t="s">
        <v>96</v>
      </c>
      <c r="AG1298">
        <v>148</v>
      </c>
      <c r="AH1298" t="s">
        <v>98</v>
      </c>
      <c r="AI1298" t="s">
        <v>97</v>
      </c>
      <c r="AJ1298" t="s">
        <v>118</v>
      </c>
      <c r="AK1298" t="s">
        <v>98</v>
      </c>
      <c r="AL1298" t="s">
        <v>98</v>
      </c>
      <c r="AM1298" t="s">
        <v>121</v>
      </c>
      <c r="AN1298" t="s">
        <v>119</v>
      </c>
      <c r="AO1298">
        <v>776</v>
      </c>
      <c r="AP1298" t="s">
        <v>102</v>
      </c>
      <c r="AQ1298">
        <v>0</v>
      </c>
      <c r="AR1298">
        <v>344</v>
      </c>
      <c r="AS1298">
        <v>1120</v>
      </c>
      <c r="AT1298" t="s">
        <v>103</v>
      </c>
      <c r="AU1298" t="s">
        <v>97</v>
      </c>
      <c r="AV1298" t="s">
        <v>105</v>
      </c>
      <c r="AW1298" t="s">
        <v>106</v>
      </c>
      <c r="AX1298">
        <v>1128</v>
      </c>
      <c r="AY1298">
        <v>0</v>
      </c>
      <c r="AZ1298">
        <v>0</v>
      </c>
      <c r="BA1298">
        <v>1128</v>
      </c>
      <c r="BB1298">
        <v>1</v>
      </c>
      <c r="BC1298">
        <v>0</v>
      </c>
      <c r="BD1298">
        <v>2</v>
      </c>
      <c r="BE1298">
        <v>0</v>
      </c>
      <c r="BF1298">
        <v>3</v>
      </c>
      <c r="BG1298">
        <v>1</v>
      </c>
      <c r="BH1298" t="s">
        <v>98</v>
      </c>
      <c r="BI1298">
        <v>6</v>
      </c>
      <c r="BJ1298" t="s">
        <v>107</v>
      </c>
      <c r="BK1298">
        <v>0</v>
      </c>
      <c r="BL1298" t="s">
        <v>83</v>
      </c>
      <c r="BM1298" t="s">
        <v>108</v>
      </c>
      <c r="BN1298">
        <v>1963</v>
      </c>
      <c r="BO1298" t="s">
        <v>109</v>
      </c>
      <c r="BP1298">
        <v>2</v>
      </c>
      <c r="BQ1298">
        <v>525</v>
      </c>
      <c r="BR1298" t="s">
        <v>98</v>
      </c>
      <c r="BS1298" t="s">
        <v>98</v>
      </c>
      <c r="BT1298" t="s">
        <v>105</v>
      </c>
      <c r="BU1298">
        <v>192</v>
      </c>
      <c r="BV1298">
        <v>20</v>
      </c>
      <c r="BW1298">
        <v>123</v>
      </c>
      <c r="BX1298">
        <v>0</v>
      </c>
      <c r="BY1298">
        <v>0</v>
      </c>
      <c r="BZ1298">
        <v>0</v>
      </c>
      <c r="CA1298" t="s">
        <v>83</v>
      </c>
      <c r="CB1298" t="s">
        <v>134</v>
      </c>
      <c r="CC1298" t="s">
        <v>83</v>
      </c>
      <c r="CD1298">
        <v>0</v>
      </c>
      <c r="CE1298">
        <v>12</v>
      </c>
      <c r="CF1298">
        <v>2008</v>
      </c>
      <c r="CG1298" t="str">
        <f t="shared" si="146"/>
        <v>12/2008</v>
      </c>
      <c r="CH1298" t="s">
        <v>110</v>
      </c>
      <c r="CI1298" t="s">
        <v>111</v>
      </c>
      <c r="CJ1298" s="1">
        <v>155000</v>
      </c>
    </row>
    <row r="1299" spans="1:88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 t="str">
        <f t="shared" si="142"/>
        <v>2000's</v>
      </c>
      <c r="V1299">
        <v>2006</v>
      </c>
      <c r="W1299">
        <f t="shared" si="140"/>
        <v>1</v>
      </c>
      <c r="X1299" t="str">
        <f t="shared" si="141"/>
        <v>Y</v>
      </c>
      <c r="Y1299" t="str">
        <f t="shared" si="143"/>
        <v>Y</v>
      </c>
      <c r="Z1299" t="str">
        <f t="shared" si="144"/>
        <v>Y</v>
      </c>
      <c r="AA1299" t="str">
        <f t="shared" si="145"/>
        <v>Y</v>
      </c>
      <c r="AB1299" t="s">
        <v>93</v>
      </c>
      <c r="AC1299" t="s">
        <v>94</v>
      </c>
      <c r="AD1299" t="s">
        <v>95</v>
      </c>
      <c r="AE1299" t="s">
        <v>95</v>
      </c>
      <c r="AF1299" t="s">
        <v>96</v>
      </c>
      <c r="AG1299">
        <v>82</v>
      </c>
      <c r="AH1299" t="s">
        <v>98</v>
      </c>
      <c r="AI1299" t="s">
        <v>98</v>
      </c>
      <c r="AJ1299" t="s">
        <v>99</v>
      </c>
      <c r="AK1299" t="s">
        <v>97</v>
      </c>
      <c r="AL1299" t="s">
        <v>98</v>
      </c>
      <c r="AM1299" t="s">
        <v>97</v>
      </c>
      <c r="AN1299" t="s">
        <v>101</v>
      </c>
      <c r="AO1299">
        <v>547</v>
      </c>
      <c r="AP1299" t="s">
        <v>102</v>
      </c>
      <c r="AQ1299">
        <v>0</v>
      </c>
      <c r="AR1299">
        <v>0</v>
      </c>
      <c r="AS1299">
        <v>547</v>
      </c>
      <c r="AT1299" t="s">
        <v>103</v>
      </c>
      <c r="AU1299" t="s">
        <v>97</v>
      </c>
      <c r="AV1299" t="s">
        <v>105</v>
      </c>
      <c r="AW1299" t="s">
        <v>106</v>
      </c>
      <c r="AX1299">
        <v>1072</v>
      </c>
      <c r="AY1299">
        <v>0</v>
      </c>
      <c r="AZ1299">
        <v>0</v>
      </c>
      <c r="BA1299">
        <v>1072</v>
      </c>
      <c r="BB1299">
        <v>1</v>
      </c>
      <c r="BC1299">
        <v>0</v>
      </c>
      <c r="BD1299">
        <v>2</v>
      </c>
      <c r="BE1299">
        <v>0</v>
      </c>
      <c r="BF1299">
        <v>2</v>
      </c>
      <c r="BG1299">
        <v>1</v>
      </c>
      <c r="BH1299" t="s">
        <v>98</v>
      </c>
      <c r="BI1299">
        <v>5</v>
      </c>
      <c r="BJ1299" t="s">
        <v>107</v>
      </c>
      <c r="BK1299">
        <v>0</v>
      </c>
      <c r="BL1299" t="s">
        <v>83</v>
      </c>
      <c r="BM1299" t="s">
        <v>209</v>
      </c>
      <c r="BN1299">
        <v>2005</v>
      </c>
      <c r="BO1299" t="s">
        <v>157</v>
      </c>
      <c r="BP1299">
        <v>2</v>
      </c>
      <c r="BQ1299">
        <v>525</v>
      </c>
      <c r="BR1299" t="s">
        <v>98</v>
      </c>
      <c r="BS1299" t="s">
        <v>98</v>
      </c>
      <c r="BT1299" t="s">
        <v>105</v>
      </c>
      <c r="BU1299">
        <v>0</v>
      </c>
      <c r="BV1299">
        <v>44</v>
      </c>
      <c r="BW1299">
        <v>0</v>
      </c>
      <c r="BX1299">
        <v>0</v>
      </c>
      <c r="BY1299">
        <v>0</v>
      </c>
      <c r="BZ1299">
        <v>0</v>
      </c>
      <c r="CA1299" t="s">
        <v>83</v>
      </c>
      <c r="CB1299" t="s">
        <v>83</v>
      </c>
      <c r="CC1299" t="s">
        <v>83</v>
      </c>
      <c r="CD1299">
        <v>0</v>
      </c>
      <c r="CE1299">
        <v>6</v>
      </c>
      <c r="CF1299">
        <v>2006</v>
      </c>
      <c r="CG1299" t="str">
        <f t="shared" si="146"/>
        <v>6/2006</v>
      </c>
      <c r="CH1299" t="s">
        <v>158</v>
      </c>
      <c r="CI1299" t="s">
        <v>159</v>
      </c>
      <c r="CJ1299" s="1">
        <v>140000</v>
      </c>
    </row>
    <row r="1300" spans="1:88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 t="str">
        <f t="shared" si="142"/>
        <v>2000's</v>
      </c>
      <c r="V1300">
        <v>2008</v>
      </c>
      <c r="W1300">
        <f t="shared" si="140"/>
        <v>0</v>
      </c>
      <c r="X1300" t="str">
        <f t="shared" si="141"/>
        <v>N</v>
      </c>
      <c r="Y1300" t="str">
        <f t="shared" si="143"/>
        <v>Y</v>
      </c>
      <c r="Z1300" t="str">
        <f t="shared" si="144"/>
        <v>Y</v>
      </c>
      <c r="AA1300" t="str">
        <f t="shared" si="145"/>
        <v>Y</v>
      </c>
      <c r="AB1300" t="s">
        <v>152</v>
      </c>
      <c r="AC1300" t="s">
        <v>253</v>
      </c>
      <c r="AD1300" t="s">
        <v>203</v>
      </c>
      <c r="AE1300" t="s">
        <v>203</v>
      </c>
      <c r="AF1300" t="s">
        <v>137</v>
      </c>
      <c r="AG1300">
        <v>796</v>
      </c>
      <c r="AH1300" t="s">
        <v>104</v>
      </c>
      <c r="AI1300" t="s">
        <v>98</v>
      </c>
      <c r="AJ1300" t="s">
        <v>99</v>
      </c>
      <c r="AK1300" t="s">
        <v>104</v>
      </c>
      <c r="AL1300" t="s">
        <v>98</v>
      </c>
      <c r="AM1300" t="s">
        <v>97</v>
      </c>
      <c r="AN1300" t="s">
        <v>101</v>
      </c>
      <c r="AO1300">
        <v>5644</v>
      </c>
      <c r="AP1300" t="s">
        <v>102</v>
      </c>
      <c r="AQ1300">
        <v>0</v>
      </c>
      <c r="AR1300">
        <v>466</v>
      </c>
      <c r="AS1300">
        <v>6110</v>
      </c>
      <c r="AT1300" t="s">
        <v>103</v>
      </c>
      <c r="AU1300" t="s">
        <v>104</v>
      </c>
      <c r="AV1300" t="s">
        <v>105</v>
      </c>
      <c r="AW1300" t="s">
        <v>106</v>
      </c>
      <c r="AX1300">
        <v>4692</v>
      </c>
      <c r="AY1300">
        <v>950</v>
      </c>
      <c r="AZ1300">
        <v>0</v>
      </c>
      <c r="BA1300">
        <v>5642</v>
      </c>
      <c r="BB1300">
        <v>2</v>
      </c>
      <c r="BC1300">
        <v>0</v>
      </c>
      <c r="BD1300">
        <v>2</v>
      </c>
      <c r="BE1300">
        <v>1</v>
      </c>
      <c r="BF1300">
        <v>3</v>
      </c>
      <c r="BG1300">
        <v>1</v>
      </c>
      <c r="BH1300" t="s">
        <v>104</v>
      </c>
      <c r="BI1300">
        <v>12</v>
      </c>
      <c r="BJ1300" t="s">
        <v>107</v>
      </c>
      <c r="BK1300">
        <v>3</v>
      </c>
      <c r="BL1300" t="s">
        <v>97</v>
      </c>
      <c r="BM1300" t="s">
        <v>108</v>
      </c>
      <c r="BN1300">
        <v>2008</v>
      </c>
      <c r="BO1300" t="s">
        <v>157</v>
      </c>
      <c r="BP1300">
        <v>2</v>
      </c>
      <c r="BQ1300">
        <v>1418</v>
      </c>
      <c r="BR1300" t="s">
        <v>98</v>
      </c>
      <c r="BS1300" t="s">
        <v>98</v>
      </c>
      <c r="BT1300" t="s">
        <v>105</v>
      </c>
      <c r="BU1300">
        <v>214</v>
      </c>
      <c r="BV1300">
        <v>292</v>
      </c>
      <c r="BW1300">
        <v>0</v>
      </c>
      <c r="BX1300">
        <v>0</v>
      </c>
      <c r="BY1300">
        <v>0</v>
      </c>
      <c r="BZ1300">
        <v>480</v>
      </c>
      <c r="CA1300" t="s">
        <v>97</v>
      </c>
      <c r="CB1300" t="s">
        <v>83</v>
      </c>
      <c r="CC1300" t="s">
        <v>83</v>
      </c>
      <c r="CD1300">
        <v>0</v>
      </c>
      <c r="CE1300">
        <v>1</v>
      </c>
      <c r="CF1300">
        <v>2008</v>
      </c>
      <c r="CG1300" t="str">
        <f t="shared" si="146"/>
        <v>1/2008</v>
      </c>
      <c r="CH1300" t="s">
        <v>158</v>
      </c>
      <c r="CI1300" t="s">
        <v>159</v>
      </c>
      <c r="CJ1300" s="1">
        <v>160000</v>
      </c>
    </row>
    <row r="1301" spans="1:88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 t="str">
        <f t="shared" si="142"/>
        <v>50's</v>
      </c>
      <c r="V1301">
        <v>1994</v>
      </c>
      <c r="W1301">
        <f t="shared" si="140"/>
        <v>35</v>
      </c>
      <c r="X1301" t="str">
        <f t="shared" si="141"/>
        <v>Y</v>
      </c>
      <c r="Y1301" t="str">
        <f t="shared" si="143"/>
        <v>N</v>
      </c>
      <c r="Z1301" t="str">
        <f t="shared" si="144"/>
        <v>N</v>
      </c>
      <c r="AA1301" t="str">
        <f t="shared" si="145"/>
        <v>N</v>
      </c>
      <c r="AB1301" t="s">
        <v>152</v>
      </c>
      <c r="AC1301" t="s">
        <v>94</v>
      </c>
      <c r="AD1301" t="s">
        <v>96</v>
      </c>
      <c r="AE1301" t="s">
        <v>96</v>
      </c>
      <c r="AF1301" t="s">
        <v>117</v>
      </c>
      <c r="AG1301">
        <v>0</v>
      </c>
      <c r="AH1301" t="s">
        <v>98</v>
      </c>
      <c r="AI1301" t="s">
        <v>98</v>
      </c>
      <c r="AJ1301" t="s">
        <v>118</v>
      </c>
      <c r="AK1301" t="s">
        <v>98</v>
      </c>
      <c r="AL1301" t="s">
        <v>98</v>
      </c>
      <c r="AM1301" t="s">
        <v>100</v>
      </c>
      <c r="AN1301" t="s">
        <v>172</v>
      </c>
      <c r="AO1301">
        <v>340</v>
      </c>
      <c r="AP1301" t="s">
        <v>153</v>
      </c>
      <c r="AQ1301">
        <v>906</v>
      </c>
      <c r="AR1301">
        <v>0</v>
      </c>
      <c r="AS1301">
        <v>1246</v>
      </c>
      <c r="AT1301" t="s">
        <v>103</v>
      </c>
      <c r="AU1301" t="s">
        <v>104</v>
      </c>
      <c r="AV1301" t="s">
        <v>105</v>
      </c>
      <c r="AW1301" t="s">
        <v>106</v>
      </c>
      <c r="AX1301">
        <v>1246</v>
      </c>
      <c r="AY1301">
        <v>0</v>
      </c>
      <c r="AZ1301">
        <v>0</v>
      </c>
      <c r="BA1301">
        <v>1246</v>
      </c>
      <c r="BB1301">
        <v>1</v>
      </c>
      <c r="BC1301">
        <v>0</v>
      </c>
      <c r="BD1301">
        <v>1</v>
      </c>
      <c r="BE1301">
        <v>1</v>
      </c>
      <c r="BF1301">
        <v>3</v>
      </c>
      <c r="BG1301">
        <v>1</v>
      </c>
      <c r="BH1301" t="s">
        <v>97</v>
      </c>
      <c r="BI1301">
        <v>6</v>
      </c>
      <c r="BJ1301" t="s">
        <v>107</v>
      </c>
      <c r="BK1301">
        <v>0</v>
      </c>
      <c r="BL1301" t="s">
        <v>83</v>
      </c>
      <c r="BM1301" t="s">
        <v>108</v>
      </c>
      <c r="BN1301">
        <v>1959</v>
      </c>
      <c r="BO1301" t="s">
        <v>109</v>
      </c>
      <c r="BP1301">
        <v>1</v>
      </c>
      <c r="BQ1301">
        <v>305</v>
      </c>
      <c r="BR1301" t="s">
        <v>98</v>
      </c>
      <c r="BS1301" t="s">
        <v>98</v>
      </c>
      <c r="BT1301" t="s">
        <v>105</v>
      </c>
      <c r="BU1301">
        <v>218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 t="s">
        <v>83</v>
      </c>
      <c r="CB1301" t="s">
        <v>165</v>
      </c>
      <c r="CC1301" t="s">
        <v>83</v>
      </c>
      <c r="CD1301">
        <v>0</v>
      </c>
      <c r="CE1301">
        <v>5</v>
      </c>
      <c r="CF1301">
        <v>2010</v>
      </c>
      <c r="CG1301" t="str">
        <f t="shared" si="146"/>
        <v>5/2010</v>
      </c>
      <c r="CH1301" t="s">
        <v>110</v>
      </c>
      <c r="CI1301" t="s">
        <v>111</v>
      </c>
      <c r="CJ1301" s="1">
        <v>154000</v>
      </c>
    </row>
    <row r="1302" spans="1:88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 t="str">
        <f t="shared" si="142"/>
        <v>90's</v>
      </c>
      <c r="V1302">
        <v>1999</v>
      </c>
      <c r="W1302">
        <f t="shared" si="140"/>
        <v>0</v>
      </c>
      <c r="X1302" t="str">
        <f t="shared" si="141"/>
        <v>N</v>
      </c>
      <c r="Y1302" t="str">
        <f t="shared" si="143"/>
        <v>N</v>
      </c>
      <c r="Z1302" t="str">
        <f t="shared" si="144"/>
        <v>N</v>
      </c>
      <c r="AA1302" t="str">
        <f t="shared" si="145"/>
        <v>Y</v>
      </c>
      <c r="AB1302" t="s">
        <v>93</v>
      </c>
      <c r="AC1302" t="s">
        <v>94</v>
      </c>
      <c r="AD1302" t="s">
        <v>95</v>
      </c>
      <c r="AE1302" t="s">
        <v>95</v>
      </c>
      <c r="AF1302" t="s">
        <v>117</v>
      </c>
      <c r="AG1302">
        <v>344</v>
      </c>
      <c r="AH1302" t="s">
        <v>97</v>
      </c>
      <c r="AI1302" t="s">
        <v>98</v>
      </c>
      <c r="AJ1302" t="s">
        <v>99</v>
      </c>
      <c r="AK1302" t="s">
        <v>97</v>
      </c>
      <c r="AL1302" t="s">
        <v>98</v>
      </c>
      <c r="AM1302" t="s">
        <v>100</v>
      </c>
      <c r="AN1302" t="s">
        <v>101</v>
      </c>
      <c r="AO1302">
        <v>694</v>
      </c>
      <c r="AP1302" t="s">
        <v>102</v>
      </c>
      <c r="AQ1302">
        <v>0</v>
      </c>
      <c r="AR1302">
        <v>284</v>
      </c>
      <c r="AS1302">
        <v>978</v>
      </c>
      <c r="AT1302" t="s">
        <v>103</v>
      </c>
      <c r="AU1302" t="s">
        <v>104</v>
      </c>
      <c r="AV1302" t="s">
        <v>105</v>
      </c>
      <c r="AW1302" t="s">
        <v>106</v>
      </c>
      <c r="AX1302">
        <v>1005</v>
      </c>
      <c r="AY1302">
        <v>978</v>
      </c>
      <c r="AZ1302">
        <v>0</v>
      </c>
      <c r="BA1302">
        <v>1983</v>
      </c>
      <c r="BB1302">
        <v>0</v>
      </c>
      <c r="BC1302">
        <v>0</v>
      </c>
      <c r="BD1302">
        <v>2</v>
      </c>
      <c r="BE1302">
        <v>1</v>
      </c>
      <c r="BF1302">
        <v>3</v>
      </c>
      <c r="BG1302">
        <v>1</v>
      </c>
      <c r="BH1302" t="s">
        <v>97</v>
      </c>
      <c r="BI1302">
        <v>9</v>
      </c>
      <c r="BJ1302" t="s">
        <v>107</v>
      </c>
      <c r="BK1302">
        <v>1</v>
      </c>
      <c r="BL1302" t="s">
        <v>98</v>
      </c>
      <c r="BM1302" t="s">
        <v>108</v>
      </c>
      <c r="BN1302">
        <v>1999</v>
      </c>
      <c r="BO1302" t="s">
        <v>157</v>
      </c>
      <c r="BP1302">
        <v>2</v>
      </c>
      <c r="BQ1302">
        <v>490</v>
      </c>
      <c r="BR1302" t="s">
        <v>98</v>
      </c>
      <c r="BS1302" t="s">
        <v>98</v>
      </c>
      <c r="BT1302" t="s">
        <v>105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 t="s">
        <v>83</v>
      </c>
      <c r="CB1302" t="s">
        <v>83</v>
      </c>
      <c r="CC1302" t="s">
        <v>83</v>
      </c>
      <c r="CD1302">
        <v>0</v>
      </c>
      <c r="CE1302">
        <v>5</v>
      </c>
      <c r="CF1302">
        <v>2009</v>
      </c>
      <c r="CG1302" t="str">
        <f t="shared" si="146"/>
        <v>5/2009</v>
      </c>
      <c r="CH1302" t="s">
        <v>110</v>
      </c>
      <c r="CI1302" t="s">
        <v>111</v>
      </c>
      <c r="CJ1302" s="1">
        <v>225000</v>
      </c>
    </row>
    <row r="1303" spans="1:88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 t="str">
        <f t="shared" si="142"/>
        <v>40's</v>
      </c>
      <c r="V1303">
        <v>1950</v>
      </c>
      <c r="W1303">
        <f t="shared" si="140"/>
        <v>8</v>
      </c>
      <c r="X1303" t="str">
        <f t="shared" si="141"/>
        <v>Y</v>
      </c>
      <c r="Y1303" t="str">
        <f t="shared" si="143"/>
        <v>N</v>
      </c>
      <c r="Z1303" t="str">
        <f t="shared" si="144"/>
        <v>N</v>
      </c>
      <c r="AA1303" t="str">
        <f t="shared" si="145"/>
        <v>N</v>
      </c>
      <c r="AB1303" t="s">
        <v>93</v>
      </c>
      <c r="AC1303" t="s">
        <v>94</v>
      </c>
      <c r="AD1303" t="s">
        <v>124</v>
      </c>
      <c r="AE1303" t="s">
        <v>124</v>
      </c>
      <c r="AF1303" t="s">
        <v>117</v>
      </c>
      <c r="AG1303">
        <v>0</v>
      </c>
      <c r="AH1303" t="s">
        <v>98</v>
      </c>
      <c r="AI1303" t="s">
        <v>98</v>
      </c>
      <c r="AJ1303" t="s">
        <v>118</v>
      </c>
      <c r="AK1303" t="s">
        <v>98</v>
      </c>
      <c r="AL1303" t="s">
        <v>98</v>
      </c>
      <c r="AM1303" t="s">
        <v>100</v>
      </c>
      <c r="AN1303" t="s">
        <v>141</v>
      </c>
      <c r="AO1303">
        <v>547</v>
      </c>
      <c r="AP1303" t="s">
        <v>102</v>
      </c>
      <c r="AQ1303">
        <v>0</v>
      </c>
      <c r="AR1303">
        <v>224</v>
      </c>
      <c r="AS1303">
        <v>771</v>
      </c>
      <c r="AT1303" t="s">
        <v>103</v>
      </c>
      <c r="AU1303" t="s">
        <v>147</v>
      </c>
      <c r="AV1303" t="s">
        <v>105</v>
      </c>
      <c r="AW1303" t="s">
        <v>106</v>
      </c>
      <c r="AX1303">
        <v>753</v>
      </c>
      <c r="AY1303">
        <v>741</v>
      </c>
      <c r="AZ1303">
        <v>0</v>
      </c>
      <c r="BA1303">
        <v>1494</v>
      </c>
      <c r="BB1303">
        <v>0</v>
      </c>
      <c r="BC1303">
        <v>0</v>
      </c>
      <c r="BD1303">
        <v>1</v>
      </c>
      <c r="BE1303">
        <v>0</v>
      </c>
      <c r="BF1303">
        <v>3</v>
      </c>
      <c r="BG1303">
        <v>1</v>
      </c>
      <c r="BH1303" t="s">
        <v>97</v>
      </c>
      <c r="BI1303">
        <v>7</v>
      </c>
      <c r="BJ1303" t="s">
        <v>107</v>
      </c>
      <c r="BK1303">
        <v>2</v>
      </c>
      <c r="BL1303" t="s">
        <v>97</v>
      </c>
      <c r="BM1303" t="s">
        <v>108</v>
      </c>
      <c r="BN1303">
        <v>1942</v>
      </c>
      <c r="BO1303" t="s">
        <v>102</v>
      </c>
      <c r="BP1303">
        <v>1</v>
      </c>
      <c r="BQ1303">
        <v>213</v>
      </c>
      <c r="BR1303" t="s">
        <v>98</v>
      </c>
      <c r="BS1303" t="s">
        <v>98</v>
      </c>
      <c r="BT1303" t="s">
        <v>190</v>
      </c>
      <c r="BU1303">
        <v>0</v>
      </c>
      <c r="BV1303">
        <v>0</v>
      </c>
      <c r="BW1303">
        <v>0</v>
      </c>
      <c r="BX1303">
        <v>0</v>
      </c>
      <c r="BY1303">
        <v>224</v>
      </c>
      <c r="BZ1303">
        <v>0</v>
      </c>
      <c r="CA1303" t="s">
        <v>83</v>
      </c>
      <c r="CB1303" t="s">
        <v>83</v>
      </c>
      <c r="CC1303" t="s">
        <v>83</v>
      </c>
      <c r="CD1303">
        <v>0</v>
      </c>
      <c r="CE1303">
        <v>11</v>
      </c>
      <c r="CF1303">
        <v>2009</v>
      </c>
      <c r="CG1303" t="str">
        <f t="shared" si="146"/>
        <v>11/2009</v>
      </c>
      <c r="CH1303" t="s">
        <v>110</v>
      </c>
      <c r="CI1303" t="s">
        <v>111</v>
      </c>
      <c r="CJ1303" s="1">
        <v>177500</v>
      </c>
    </row>
    <row r="1304" spans="1:88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 t="str">
        <f t="shared" si="142"/>
        <v>90's</v>
      </c>
      <c r="V1304">
        <v>1994</v>
      </c>
      <c r="W1304">
        <f t="shared" si="140"/>
        <v>0</v>
      </c>
      <c r="X1304" t="str">
        <f t="shared" si="141"/>
        <v>N</v>
      </c>
      <c r="Y1304" t="str">
        <f t="shared" si="143"/>
        <v>N</v>
      </c>
      <c r="Z1304" t="str">
        <f t="shared" si="144"/>
        <v>N</v>
      </c>
      <c r="AA1304" t="str">
        <f t="shared" si="145"/>
        <v>N</v>
      </c>
      <c r="AB1304" t="s">
        <v>152</v>
      </c>
      <c r="AC1304" t="s">
        <v>94</v>
      </c>
      <c r="AD1304" t="s">
        <v>95</v>
      </c>
      <c r="AE1304" t="s">
        <v>95</v>
      </c>
      <c r="AF1304" t="s">
        <v>96</v>
      </c>
      <c r="AG1304">
        <v>391</v>
      </c>
      <c r="AH1304" t="s">
        <v>97</v>
      </c>
      <c r="AI1304" t="s">
        <v>98</v>
      </c>
      <c r="AJ1304" t="s">
        <v>99</v>
      </c>
      <c r="AK1304" t="s">
        <v>97</v>
      </c>
      <c r="AL1304" t="s">
        <v>98</v>
      </c>
      <c r="AM1304" t="s">
        <v>100</v>
      </c>
      <c r="AN1304" t="s">
        <v>101</v>
      </c>
      <c r="AO1304">
        <v>740</v>
      </c>
      <c r="AP1304" t="s">
        <v>102</v>
      </c>
      <c r="AQ1304">
        <v>0</v>
      </c>
      <c r="AR1304">
        <v>425</v>
      </c>
      <c r="AS1304">
        <v>1165</v>
      </c>
      <c r="AT1304" t="s">
        <v>103</v>
      </c>
      <c r="AU1304" t="s">
        <v>104</v>
      </c>
      <c r="AV1304" t="s">
        <v>105</v>
      </c>
      <c r="AW1304" t="s">
        <v>106</v>
      </c>
      <c r="AX1304">
        <v>1203</v>
      </c>
      <c r="AY1304">
        <v>1323</v>
      </c>
      <c r="AZ1304">
        <v>0</v>
      </c>
      <c r="BA1304">
        <v>2526</v>
      </c>
      <c r="BB1304">
        <v>1</v>
      </c>
      <c r="BC1304">
        <v>0</v>
      </c>
      <c r="BD1304">
        <v>2</v>
      </c>
      <c r="BE1304">
        <v>1</v>
      </c>
      <c r="BF1304">
        <v>4</v>
      </c>
      <c r="BG1304">
        <v>1</v>
      </c>
      <c r="BH1304" t="s">
        <v>97</v>
      </c>
      <c r="BI1304">
        <v>8</v>
      </c>
      <c r="BJ1304" t="s">
        <v>107</v>
      </c>
      <c r="BK1304">
        <v>1</v>
      </c>
      <c r="BL1304" t="s">
        <v>98</v>
      </c>
      <c r="BM1304" t="s">
        <v>108</v>
      </c>
      <c r="BN1304">
        <v>1994</v>
      </c>
      <c r="BO1304" t="s">
        <v>109</v>
      </c>
      <c r="BP1304">
        <v>3</v>
      </c>
      <c r="BQ1304">
        <v>844</v>
      </c>
      <c r="BR1304" t="s">
        <v>98</v>
      </c>
      <c r="BS1304" t="s">
        <v>98</v>
      </c>
      <c r="BT1304" t="s">
        <v>105</v>
      </c>
      <c r="BU1304">
        <v>309</v>
      </c>
      <c r="BV1304">
        <v>78</v>
      </c>
      <c r="BW1304">
        <v>0</v>
      </c>
      <c r="BX1304">
        <v>0</v>
      </c>
      <c r="BY1304">
        <v>0</v>
      </c>
      <c r="BZ1304">
        <v>0</v>
      </c>
      <c r="CA1304" t="s">
        <v>83</v>
      </c>
      <c r="CB1304" t="s">
        <v>83</v>
      </c>
      <c r="CC1304" t="s">
        <v>83</v>
      </c>
      <c r="CD1304">
        <v>0</v>
      </c>
      <c r="CE1304">
        <v>12</v>
      </c>
      <c r="CF1304">
        <v>2006</v>
      </c>
      <c r="CG1304" t="str">
        <f t="shared" si="146"/>
        <v>12/2006</v>
      </c>
      <c r="CH1304" t="s">
        <v>110</v>
      </c>
      <c r="CI1304" t="s">
        <v>111</v>
      </c>
      <c r="CJ1304" s="1">
        <v>290000</v>
      </c>
    </row>
    <row r="1305" spans="1:88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 t="str">
        <f t="shared" si="142"/>
        <v>2000's</v>
      </c>
      <c r="V1305">
        <v>2005</v>
      </c>
      <c r="W1305">
        <f t="shared" si="140"/>
        <v>0</v>
      </c>
      <c r="X1305" t="str">
        <f t="shared" si="141"/>
        <v>N</v>
      </c>
      <c r="Y1305" t="str">
        <f t="shared" si="143"/>
        <v>Y</v>
      </c>
      <c r="Z1305" t="str">
        <f t="shared" si="144"/>
        <v>Y</v>
      </c>
      <c r="AA1305" t="str">
        <f t="shared" si="145"/>
        <v>Y</v>
      </c>
      <c r="AB1305" t="s">
        <v>93</v>
      </c>
      <c r="AC1305" t="s">
        <v>94</v>
      </c>
      <c r="AD1305" t="s">
        <v>95</v>
      </c>
      <c r="AE1305" t="s">
        <v>95</v>
      </c>
      <c r="AF1305" t="s">
        <v>96</v>
      </c>
      <c r="AG1305">
        <v>228</v>
      </c>
      <c r="AH1305" t="s">
        <v>97</v>
      </c>
      <c r="AI1305" t="s">
        <v>98</v>
      </c>
      <c r="AJ1305" t="s">
        <v>99</v>
      </c>
      <c r="AK1305" t="s">
        <v>97</v>
      </c>
      <c r="AL1305" t="s">
        <v>98</v>
      </c>
      <c r="AM1305" t="s">
        <v>130</v>
      </c>
      <c r="AN1305" t="s">
        <v>102</v>
      </c>
      <c r="AO1305">
        <v>0</v>
      </c>
      <c r="AP1305" t="s">
        <v>102</v>
      </c>
      <c r="AQ1305">
        <v>0</v>
      </c>
      <c r="AR1305">
        <v>1616</v>
      </c>
      <c r="AS1305">
        <v>1616</v>
      </c>
      <c r="AT1305" t="s">
        <v>103</v>
      </c>
      <c r="AU1305" t="s">
        <v>104</v>
      </c>
      <c r="AV1305" t="s">
        <v>105</v>
      </c>
      <c r="AW1305" t="s">
        <v>106</v>
      </c>
      <c r="AX1305">
        <v>1616</v>
      </c>
      <c r="AY1305">
        <v>0</v>
      </c>
      <c r="AZ1305">
        <v>0</v>
      </c>
      <c r="BA1305">
        <v>1616</v>
      </c>
      <c r="BB1305">
        <v>0</v>
      </c>
      <c r="BC1305">
        <v>0</v>
      </c>
      <c r="BD1305">
        <v>2</v>
      </c>
      <c r="BE1305">
        <v>0</v>
      </c>
      <c r="BF1305">
        <v>3</v>
      </c>
      <c r="BG1305">
        <v>1</v>
      </c>
      <c r="BH1305" t="s">
        <v>97</v>
      </c>
      <c r="BI1305">
        <v>7</v>
      </c>
      <c r="BJ1305" t="s">
        <v>107</v>
      </c>
      <c r="BK1305">
        <v>0</v>
      </c>
      <c r="BL1305" t="s">
        <v>83</v>
      </c>
      <c r="BM1305" t="s">
        <v>108</v>
      </c>
      <c r="BN1305">
        <v>2005</v>
      </c>
      <c r="BO1305" t="s">
        <v>109</v>
      </c>
      <c r="BP1305">
        <v>3</v>
      </c>
      <c r="BQ1305">
        <v>834</v>
      </c>
      <c r="BR1305" t="s">
        <v>98</v>
      </c>
      <c r="BS1305" t="s">
        <v>98</v>
      </c>
      <c r="BT1305" t="s">
        <v>105</v>
      </c>
      <c r="BU1305">
        <v>208</v>
      </c>
      <c r="BV1305">
        <v>59</v>
      </c>
      <c r="BW1305">
        <v>0</v>
      </c>
      <c r="BX1305">
        <v>0</v>
      </c>
      <c r="BY1305">
        <v>0</v>
      </c>
      <c r="BZ1305">
        <v>0</v>
      </c>
      <c r="CA1305" t="s">
        <v>83</v>
      </c>
      <c r="CB1305" t="s">
        <v>83</v>
      </c>
      <c r="CC1305" t="s">
        <v>83</v>
      </c>
      <c r="CD1305">
        <v>0</v>
      </c>
      <c r="CE1305">
        <v>4</v>
      </c>
      <c r="CF1305">
        <v>2006</v>
      </c>
      <c r="CG1305" t="str">
        <f t="shared" si="146"/>
        <v>4/2006</v>
      </c>
      <c r="CH1305" t="s">
        <v>110</v>
      </c>
      <c r="CI1305" t="s">
        <v>111</v>
      </c>
      <c r="CJ1305" s="1">
        <v>232000</v>
      </c>
    </row>
    <row r="1306" spans="1:88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 t="str">
        <f t="shared" si="142"/>
        <v>2000's</v>
      </c>
      <c r="V1306">
        <v>2004</v>
      </c>
      <c r="W1306">
        <f t="shared" si="140"/>
        <v>0</v>
      </c>
      <c r="X1306" t="str">
        <f t="shared" si="141"/>
        <v>N</v>
      </c>
      <c r="Y1306" t="str">
        <f t="shared" si="143"/>
        <v>N</v>
      </c>
      <c r="Z1306" t="str">
        <f t="shared" si="144"/>
        <v>Y</v>
      </c>
      <c r="AA1306" t="str">
        <f t="shared" si="145"/>
        <v>Y</v>
      </c>
      <c r="AB1306" t="s">
        <v>93</v>
      </c>
      <c r="AC1306" t="s">
        <v>94</v>
      </c>
      <c r="AD1306" t="s">
        <v>95</v>
      </c>
      <c r="AE1306" t="s">
        <v>95</v>
      </c>
      <c r="AF1306" t="s">
        <v>137</v>
      </c>
      <c r="AG1306">
        <v>117</v>
      </c>
      <c r="AH1306" t="s">
        <v>97</v>
      </c>
      <c r="AI1306" t="s">
        <v>98</v>
      </c>
      <c r="AJ1306" t="s">
        <v>99</v>
      </c>
      <c r="AK1306" t="s">
        <v>97</v>
      </c>
      <c r="AL1306" t="s">
        <v>98</v>
      </c>
      <c r="AM1306" t="s">
        <v>100</v>
      </c>
      <c r="AN1306" t="s">
        <v>102</v>
      </c>
      <c r="AO1306">
        <v>0</v>
      </c>
      <c r="AP1306" t="s">
        <v>102</v>
      </c>
      <c r="AQ1306">
        <v>0</v>
      </c>
      <c r="AR1306">
        <v>976</v>
      </c>
      <c r="AS1306">
        <v>976</v>
      </c>
      <c r="AT1306" t="s">
        <v>103</v>
      </c>
      <c r="AU1306" t="s">
        <v>104</v>
      </c>
      <c r="AV1306" t="s">
        <v>105</v>
      </c>
      <c r="AW1306" t="s">
        <v>106</v>
      </c>
      <c r="AX1306">
        <v>976</v>
      </c>
      <c r="AY1306">
        <v>732</v>
      </c>
      <c r="AZ1306">
        <v>0</v>
      </c>
      <c r="BA1306">
        <v>1708</v>
      </c>
      <c r="BB1306">
        <v>0</v>
      </c>
      <c r="BC1306">
        <v>0</v>
      </c>
      <c r="BD1306">
        <v>2</v>
      </c>
      <c r="BE1306">
        <v>0</v>
      </c>
      <c r="BF1306">
        <v>3</v>
      </c>
      <c r="BG1306">
        <v>1</v>
      </c>
      <c r="BH1306" t="s">
        <v>97</v>
      </c>
      <c r="BI1306">
        <v>7</v>
      </c>
      <c r="BJ1306" t="s">
        <v>221</v>
      </c>
      <c r="BK1306">
        <v>0</v>
      </c>
      <c r="BL1306" t="s">
        <v>83</v>
      </c>
      <c r="BM1306" t="s">
        <v>127</v>
      </c>
      <c r="BN1306">
        <v>2004</v>
      </c>
      <c r="BO1306" t="s">
        <v>102</v>
      </c>
      <c r="BP1306">
        <v>2</v>
      </c>
      <c r="BQ1306">
        <v>380</v>
      </c>
      <c r="BR1306" t="s">
        <v>98</v>
      </c>
      <c r="BS1306" t="s">
        <v>98</v>
      </c>
      <c r="BT1306" t="s">
        <v>105</v>
      </c>
      <c r="BU1306">
        <v>0</v>
      </c>
      <c r="BV1306">
        <v>40</v>
      </c>
      <c r="BW1306">
        <v>0</v>
      </c>
      <c r="BX1306">
        <v>0</v>
      </c>
      <c r="BY1306">
        <v>0</v>
      </c>
      <c r="BZ1306">
        <v>0</v>
      </c>
      <c r="CA1306" t="s">
        <v>83</v>
      </c>
      <c r="CB1306" t="s">
        <v>83</v>
      </c>
      <c r="CC1306" t="s">
        <v>83</v>
      </c>
      <c r="CD1306">
        <v>0</v>
      </c>
      <c r="CE1306">
        <v>4</v>
      </c>
      <c r="CF1306">
        <v>2006</v>
      </c>
      <c r="CG1306" t="str">
        <f t="shared" si="146"/>
        <v>4/2006</v>
      </c>
      <c r="CH1306" t="s">
        <v>110</v>
      </c>
      <c r="CI1306" t="s">
        <v>111</v>
      </c>
      <c r="CJ1306" s="1">
        <v>130000</v>
      </c>
    </row>
    <row r="1307" spans="1:88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 t="str">
        <f t="shared" si="142"/>
        <v>2000's</v>
      </c>
      <c r="V1307">
        <v>2007</v>
      </c>
      <c r="W1307">
        <f t="shared" si="140"/>
        <v>1</v>
      </c>
      <c r="X1307" t="str">
        <f t="shared" si="141"/>
        <v>Y</v>
      </c>
      <c r="Y1307" t="str">
        <f t="shared" si="143"/>
        <v>Y</v>
      </c>
      <c r="Z1307" t="str">
        <f t="shared" si="144"/>
        <v>Y</v>
      </c>
      <c r="AA1307" t="str">
        <f t="shared" si="145"/>
        <v>Y</v>
      </c>
      <c r="AB1307" t="s">
        <v>152</v>
      </c>
      <c r="AC1307" t="s">
        <v>94</v>
      </c>
      <c r="AD1307" t="s">
        <v>95</v>
      </c>
      <c r="AE1307" t="s">
        <v>95</v>
      </c>
      <c r="AF1307" t="s">
        <v>137</v>
      </c>
      <c r="AG1307">
        <v>300</v>
      </c>
      <c r="AH1307" t="s">
        <v>97</v>
      </c>
      <c r="AI1307" t="s">
        <v>98</v>
      </c>
      <c r="AJ1307" t="s">
        <v>99</v>
      </c>
      <c r="AK1307" t="s">
        <v>104</v>
      </c>
      <c r="AL1307" t="s">
        <v>98</v>
      </c>
      <c r="AM1307" t="s">
        <v>100</v>
      </c>
      <c r="AN1307" t="s">
        <v>101</v>
      </c>
      <c r="AO1307">
        <v>1572</v>
      </c>
      <c r="AP1307" t="s">
        <v>102</v>
      </c>
      <c r="AQ1307">
        <v>0</v>
      </c>
      <c r="AR1307">
        <v>80</v>
      </c>
      <c r="AS1307">
        <v>1652</v>
      </c>
      <c r="AT1307" t="s">
        <v>103</v>
      </c>
      <c r="AU1307" t="s">
        <v>104</v>
      </c>
      <c r="AV1307" t="s">
        <v>105</v>
      </c>
      <c r="AW1307" t="s">
        <v>106</v>
      </c>
      <c r="AX1307">
        <v>1652</v>
      </c>
      <c r="AY1307">
        <v>0</v>
      </c>
      <c r="AZ1307">
        <v>0</v>
      </c>
      <c r="BA1307">
        <v>1652</v>
      </c>
      <c r="BB1307">
        <v>1</v>
      </c>
      <c r="BC1307">
        <v>0</v>
      </c>
      <c r="BD1307">
        <v>2</v>
      </c>
      <c r="BE1307">
        <v>0</v>
      </c>
      <c r="BF1307">
        <v>2</v>
      </c>
      <c r="BG1307">
        <v>1</v>
      </c>
      <c r="BH1307" t="s">
        <v>104</v>
      </c>
      <c r="BI1307">
        <v>6</v>
      </c>
      <c r="BJ1307" t="s">
        <v>107</v>
      </c>
      <c r="BK1307">
        <v>2</v>
      </c>
      <c r="BL1307" t="s">
        <v>104</v>
      </c>
      <c r="BM1307" t="s">
        <v>108</v>
      </c>
      <c r="BN1307">
        <v>2006</v>
      </c>
      <c r="BO1307" t="s">
        <v>157</v>
      </c>
      <c r="BP1307">
        <v>2</v>
      </c>
      <c r="BQ1307">
        <v>840</v>
      </c>
      <c r="BR1307" t="s">
        <v>98</v>
      </c>
      <c r="BS1307" t="s">
        <v>98</v>
      </c>
      <c r="BT1307" t="s">
        <v>105</v>
      </c>
      <c r="BU1307">
        <v>404</v>
      </c>
      <c r="BV1307">
        <v>102</v>
      </c>
      <c r="BW1307">
        <v>0</v>
      </c>
      <c r="BX1307">
        <v>0</v>
      </c>
      <c r="BY1307">
        <v>0</v>
      </c>
      <c r="BZ1307">
        <v>0</v>
      </c>
      <c r="CA1307" t="s">
        <v>83</v>
      </c>
      <c r="CB1307" t="s">
        <v>83</v>
      </c>
      <c r="CC1307" t="s">
        <v>83</v>
      </c>
      <c r="CD1307">
        <v>0</v>
      </c>
      <c r="CE1307">
        <v>11</v>
      </c>
      <c r="CF1307">
        <v>2009</v>
      </c>
      <c r="CG1307" t="str">
        <f t="shared" si="146"/>
        <v>11/2009</v>
      </c>
      <c r="CH1307" t="s">
        <v>110</v>
      </c>
      <c r="CI1307" t="s">
        <v>111</v>
      </c>
      <c r="CJ1307" s="1">
        <v>325000</v>
      </c>
    </row>
    <row r="1308" spans="1:88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 t="str">
        <f t="shared" si="142"/>
        <v>2000's</v>
      </c>
      <c r="V1308">
        <v>2006</v>
      </c>
      <c r="W1308">
        <f t="shared" si="140"/>
        <v>1</v>
      </c>
      <c r="X1308" t="str">
        <f t="shared" si="141"/>
        <v>Y</v>
      </c>
      <c r="Y1308" t="str">
        <f t="shared" si="143"/>
        <v>Y</v>
      </c>
      <c r="Z1308" t="str">
        <f t="shared" si="144"/>
        <v>Y</v>
      </c>
      <c r="AA1308" t="str">
        <f t="shared" si="145"/>
        <v>Y</v>
      </c>
      <c r="AB1308" t="s">
        <v>93</v>
      </c>
      <c r="AC1308" t="s">
        <v>94</v>
      </c>
      <c r="AD1308" t="s">
        <v>95</v>
      </c>
      <c r="AE1308" t="s">
        <v>95</v>
      </c>
      <c r="AF1308" t="s">
        <v>137</v>
      </c>
      <c r="AG1308">
        <v>94</v>
      </c>
      <c r="AH1308" t="s">
        <v>97</v>
      </c>
      <c r="AI1308" t="s">
        <v>98</v>
      </c>
      <c r="AJ1308" t="s">
        <v>99</v>
      </c>
      <c r="AK1308" t="s">
        <v>97</v>
      </c>
      <c r="AL1308" t="s">
        <v>98</v>
      </c>
      <c r="AM1308" t="s">
        <v>100</v>
      </c>
      <c r="AN1308" t="s">
        <v>102</v>
      </c>
      <c r="AO1308">
        <v>0</v>
      </c>
      <c r="AP1308" t="s">
        <v>102</v>
      </c>
      <c r="AQ1308">
        <v>0</v>
      </c>
      <c r="AR1308">
        <v>1368</v>
      </c>
      <c r="AS1308">
        <v>1368</v>
      </c>
      <c r="AT1308" t="s">
        <v>103</v>
      </c>
      <c r="AU1308" t="s">
        <v>104</v>
      </c>
      <c r="AV1308" t="s">
        <v>105</v>
      </c>
      <c r="AW1308" t="s">
        <v>106</v>
      </c>
      <c r="AX1308">
        <v>1368</v>
      </c>
      <c r="AY1308">
        <v>0</v>
      </c>
      <c r="AZ1308">
        <v>0</v>
      </c>
      <c r="BA1308">
        <v>1368</v>
      </c>
      <c r="BB1308">
        <v>0</v>
      </c>
      <c r="BC1308">
        <v>0</v>
      </c>
      <c r="BD1308">
        <v>2</v>
      </c>
      <c r="BE1308">
        <v>0</v>
      </c>
      <c r="BF1308">
        <v>2</v>
      </c>
      <c r="BG1308">
        <v>1</v>
      </c>
      <c r="BH1308" t="s">
        <v>97</v>
      </c>
      <c r="BI1308">
        <v>6</v>
      </c>
      <c r="BJ1308" t="s">
        <v>107</v>
      </c>
      <c r="BK1308">
        <v>1</v>
      </c>
      <c r="BL1308" t="s">
        <v>97</v>
      </c>
      <c r="BM1308" t="s">
        <v>108</v>
      </c>
      <c r="BN1308">
        <v>2005</v>
      </c>
      <c r="BO1308" t="s">
        <v>109</v>
      </c>
      <c r="BP1308">
        <v>2</v>
      </c>
      <c r="BQ1308">
        <v>474</v>
      </c>
      <c r="BR1308" t="s">
        <v>98</v>
      </c>
      <c r="BS1308" t="s">
        <v>98</v>
      </c>
      <c r="BT1308" t="s">
        <v>105</v>
      </c>
      <c r="BU1308">
        <v>132</v>
      </c>
      <c r="BV1308">
        <v>35</v>
      </c>
      <c r="BW1308">
        <v>0</v>
      </c>
      <c r="BX1308">
        <v>0</v>
      </c>
      <c r="BY1308">
        <v>0</v>
      </c>
      <c r="BZ1308">
        <v>0</v>
      </c>
      <c r="CA1308" t="s">
        <v>83</v>
      </c>
      <c r="CB1308" t="s">
        <v>83</v>
      </c>
      <c r="CC1308" t="s">
        <v>83</v>
      </c>
      <c r="CD1308">
        <v>0</v>
      </c>
      <c r="CE1308">
        <v>9</v>
      </c>
      <c r="CF1308">
        <v>2006</v>
      </c>
      <c r="CG1308" t="str">
        <f t="shared" si="146"/>
        <v>9/2006</v>
      </c>
      <c r="CH1308" t="s">
        <v>158</v>
      </c>
      <c r="CI1308" t="s">
        <v>159</v>
      </c>
      <c r="CJ1308" s="1">
        <v>202500</v>
      </c>
    </row>
    <row r="1309" spans="1:88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 t="str">
        <f t="shared" si="142"/>
        <v>90's</v>
      </c>
      <c r="V1309">
        <v>1995</v>
      </c>
      <c r="W1309">
        <f t="shared" si="140"/>
        <v>1</v>
      </c>
      <c r="X1309" t="str">
        <f t="shared" si="141"/>
        <v>Y</v>
      </c>
      <c r="Y1309" t="str">
        <f t="shared" si="143"/>
        <v>N</v>
      </c>
      <c r="Z1309" t="str">
        <f t="shared" si="144"/>
        <v>N</v>
      </c>
      <c r="AA1309" t="str">
        <f t="shared" si="145"/>
        <v>Y</v>
      </c>
      <c r="AB1309" t="s">
        <v>93</v>
      </c>
      <c r="AC1309" t="s">
        <v>94</v>
      </c>
      <c r="AD1309" t="s">
        <v>95</v>
      </c>
      <c r="AE1309" t="s">
        <v>95</v>
      </c>
      <c r="AF1309" t="s">
        <v>117</v>
      </c>
      <c r="AG1309">
        <v>0</v>
      </c>
      <c r="AH1309" t="s">
        <v>98</v>
      </c>
      <c r="AI1309" t="s">
        <v>97</v>
      </c>
      <c r="AJ1309" t="s">
        <v>99</v>
      </c>
      <c r="AK1309" t="s">
        <v>97</v>
      </c>
      <c r="AL1309" t="s">
        <v>97</v>
      </c>
      <c r="AM1309" t="s">
        <v>100</v>
      </c>
      <c r="AN1309" t="s">
        <v>119</v>
      </c>
      <c r="AO1309">
        <v>746</v>
      </c>
      <c r="AP1309" t="s">
        <v>102</v>
      </c>
      <c r="AQ1309">
        <v>0</v>
      </c>
      <c r="AR1309">
        <v>244</v>
      </c>
      <c r="AS1309">
        <v>990</v>
      </c>
      <c r="AT1309" t="s">
        <v>103</v>
      </c>
      <c r="AU1309" t="s">
        <v>104</v>
      </c>
      <c r="AV1309" t="s">
        <v>105</v>
      </c>
      <c r="AW1309" t="s">
        <v>106</v>
      </c>
      <c r="AX1309">
        <v>990</v>
      </c>
      <c r="AY1309">
        <v>0</v>
      </c>
      <c r="AZ1309">
        <v>0</v>
      </c>
      <c r="BA1309">
        <v>990</v>
      </c>
      <c r="BB1309">
        <v>1</v>
      </c>
      <c r="BC1309">
        <v>0</v>
      </c>
      <c r="BD1309">
        <v>1</v>
      </c>
      <c r="BE1309">
        <v>0</v>
      </c>
      <c r="BF1309">
        <v>3</v>
      </c>
      <c r="BG1309">
        <v>1</v>
      </c>
      <c r="BH1309" t="s">
        <v>98</v>
      </c>
      <c r="BI1309">
        <v>5</v>
      </c>
      <c r="BJ1309" t="s">
        <v>107</v>
      </c>
      <c r="BK1309">
        <v>0</v>
      </c>
      <c r="BL1309" t="s">
        <v>83</v>
      </c>
      <c r="BM1309" t="s">
        <v>127</v>
      </c>
      <c r="BN1309">
        <v>2000</v>
      </c>
      <c r="BO1309" t="s">
        <v>102</v>
      </c>
      <c r="BP1309">
        <v>2</v>
      </c>
      <c r="BQ1309">
        <v>480</v>
      </c>
      <c r="BR1309" t="s">
        <v>98</v>
      </c>
      <c r="BS1309" t="s">
        <v>98</v>
      </c>
      <c r="BT1309" t="s">
        <v>105</v>
      </c>
      <c r="BU1309">
        <v>0</v>
      </c>
      <c r="BV1309">
        <v>64</v>
      </c>
      <c r="BW1309">
        <v>0</v>
      </c>
      <c r="BX1309">
        <v>0</v>
      </c>
      <c r="BY1309">
        <v>0</v>
      </c>
      <c r="BZ1309">
        <v>0</v>
      </c>
      <c r="CA1309" t="s">
        <v>83</v>
      </c>
      <c r="CB1309" t="s">
        <v>83</v>
      </c>
      <c r="CC1309" t="s">
        <v>83</v>
      </c>
      <c r="CD1309">
        <v>0</v>
      </c>
      <c r="CE1309">
        <v>5</v>
      </c>
      <c r="CF1309">
        <v>2009</v>
      </c>
      <c r="CG1309" t="str">
        <f t="shared" si="146"/>
        <v>5/2009</v>
      </c>
      <c r="CH1309" t="s">
        <v>110</v>
      </c>
      <c r="CI1309" t="s">
        <v>111</v>
      </c>
      <c r="CJ1309" s="1">
        <v>138000</v>
      </c>
    </row>
    <row r="1310" spans="1:88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 t="str">
        <f t="shared" si="142"/>
        <v>40's</v>
      </c>
      <c r="V1310">
        <v>2005</v>
      </c>
      <c r="W1310">
        <f t="shared" si="140"/>
        <v>57</v>
      </c>
      <c r="X1310" t="str">
        <f t="shared" si="141"/>
        <v>Y</v>
      </c>
      <c r="Y1310" t="str">
        <f t="shared" si="143"/>
        <v>Y</v>
      </c>
      <c r="Z1310" t="str">
        <f t="shared" si="144"/>
        <v>Y</v>
      </c>
      <c r="AA1310" t="str">
        <f t="shared" si="145"/>
        <v>Y</v>
      </c>
      <c r="AB1310" t="s">
        <v>93</v>
      </c>
      <c r="AC1310" t="s">
        <v>94</v>
      </c>
      <c r="AD1310" t="s">
        <v>116</v>
      </c>
      <c r="AE1310" t="s">
        <v>116</v>
      </c>
      <c r="AF1310" t="s">
        <v>117</v>
      </c>
      <c r="AG1310">
        <v>0</v>
      </c>
      <c r="AH1310" t="s">
        <v>98</v>
      </c>
      <c r="AI1310" t="s">
        <v>98</v>
      </c>
      <c r="AJ1310" t="s">
        <v>118</v>
      </c>
      <c r="AK1310" t="s">
        <v>98</v>
      </c>
      <c r="AL1310" t="s">
        <v>98</v>
      </c>
      <c r="AM1310" t="s">
        <v>100</v>
      </c>
      <c r="AN1310" t="s">
        <v>101</v>
      </c>
      <c r="AO1310">
        <v>144</v>
      </c>
      <c r="AP1310" t="s">
        <v>119</v>
      </c>
      <c r="AQ1310">
        <v>608</v>
      </c>
      <c r="AR1310">
        <v>172</v>
      </c>
      <c r="AS1310">
        <v>924</v>
      </c>
      <c r="AT1310" t="s">
        <v>103</v>
      </c>
      <c r="AU1310" t="s">
        <v>104</v>
      </c>
      <c r="AV1310" t="s">
        <v>105</v>
      </c>
      <c r="AW1310" t="s">
        <v>106</v>
      </c>
      <c r="AX1310">
        <v>1122</v>
      </c>
      <c r="AY1310">
        <v>0</v>
      </c>
      <c r="AZ1310">
        <v>0</v>
      </c>
      <c r="BA1310">
        <v>1122</v>
      </c>
      <c r="BB1310">
        <v>1</v>
      </c>
      <c r="BC1310">
        <v>0</v>
      </c>
      <c r="BD1310">
        <v>1</v>
      </c>
      <c r="BE1310">
        <v>0</v>
      </c>
      <c r="BF1310">
        <v>2</v>
      </c>
      <c r="BG1310">
        <v>1</v>
      </c>
      <c r="BH1310" t="s">
        <v>97</v>
      </c>
      <c r="BI1310">
        <v>6</v>
      </c>
      <c r="BJ1310" t="s">
        <v>107</v>
      </c>
      <c r="BK1310">
        <v>0</v>
      </c>
      <c r="BL1310" t="s">
        <v>83</v>
      </c>
      <c r="BM1310" t="s">
        <v>108</v>
      </c>
      <c r="BN1310">
        <v>1948</v>
      </c>
      <c r="BO1310" t="s">
        <v>102</v>
      </c>
      <c r="BP1310">
        <v>2</v>
      </c>
      <c r="BQ1310">
        <v>528</v>
      </c>
      <c r="BR1310" t="s">
        <v>98</v>
      </c>
      <c r="BS1310" t="s">
        <v>98</v>
      </c>
      <c r="BT1310" t="s">
        <v>105</v>
      </c>
      <c r="BU1310">
        <v>0</v>
      </c>
      <c r="BV1310">
        <v>36</v>
      </c>
      <c r="BW1310">
        <v>0</v>
      </c>
      <c r="BX1310">
        <v>0</v>
      </c>
      <c r="BY1310">
        <v>0</v>
      </c>
      <c r="BZ1310">
        <v>0</v>
      </c>
      <c r="CA1310" t="s">
        <v>83</v>
      </c>
      <c r="CB1310" t="s">
        <v>163</v>
      </c>
      <c r="CC1310" t="s">
        <v>83</v>
      </c>
      <c r="CD1310">
        <v>0</v>
      </c>
      <c r="CE1310">
        <v>5</v>
      </c>
      <c r="CF1310">
        <v>2008</v>
      </c>
      <c r="CG1310" t="str">
        <f t="shared" si="146"/>
        <v>5/2008</v>
      </c>
      <c r="CH1310" t="s">
        <v>110</v>
      </c>
      <c r="CI1310" t="s">
        <v>111</v>
      </c>
      <c r="CJ1310" s="1">
        <v>147000</v>
      </c>
    </row>
    <row r="1311" spans="1:88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 t="str">
        <f t="shared" si="142"/>
        <v>90's</v>
      </c>
      <c r="V1311">
        <v>1991</v>
      </c>
      <c r="W1311">
        <f t="shared" si="140"/>
        <v>0</v>
      </c>
      <c r="X1311" t="str">
        <f t="shared" si="141"/>
        <v>N</v>
      </c>
      <c r="Y1311" t="str">
        <f t="shared" si="143"/>
        <v>N</v>
      </c>
      <c r="Z1311" t="str">
        <f t="shared" si="144"/>
        <v>N</v>
      </c>
      <c r="AA1311" t="str">
        <f t="shared" si="145"/>
        <v>N</v>
      </c>
      <c r="AB1311" t="s">
        <v>93</v>
      </c>
      <c r="AC1311" t="s">
        <v>94</v>
      </c>
      <c r="AD1311" t="s">
        <v>140</v>
      </c>
      <c r="AE1311" t="s">
        <v>140</v>
      </c>
      <c r="AF1311" t="s">
        <v>96</v>
      </c>
      <c r="AG1311">
        <v>88</v>
      </c>
      <c r="AH1311" t="s">
        <v>98</v>
      </c>
      <c r="AI1311" t="s">
        <v>98</v>
      </c>
      <c r="AJ1311" t="s">
        <v>118</v>
      </c>
      <c r="AK1311" t="s">
        <v>97</v>
      </c>
      <c r="AL1311" t="s">
        <v>98</v>
      </c>
      <c r="AM1311" t="s">
        <v>100</v>
      </c>
      <c r="AN1311" t="s">
        <v>101</v>
      </c>
      <c r="AO1311">
        <v>1200</v>
      </c>
      <c r="AP1311" t="s">
        <v>102</v>
      </c>
      <c r="AQ1311">
        <v>0</v>
      </c>
      <c r="AR1311">
        <v>78</v>
      </c>
      <c r="AS1311">
        <v>1278</v>
      </c>
      <c r="AT1311" t="s">
        <v>103</v>
      </c>
      <c r="AU1311" t="s">
        <v>97</v>
      </c>
      <c r="AV1311" t="s">
        <v>105</v>
      </c>
      <c r="AW1311" t="s">
        <v>106</v>
      </c>
      <c r="AX1311">
        <v>1294</v>
      </c>
      <c r="AY1311">
        <v>0</v>
      </c>
      <c r="AZ1311">
        <v>0</v>
      </c>
      <c r="BA1311">
        <v>1294</v>
      </c>
      <c r="BB1311">
        <v>1</v>
      </c>
      <c r="BC1311">
        <v>0</v>
      </c>
      <c r="BD1311">
        <v>2</v>
      </c>
      <c r="BE1311">
        <v>0</v>
      </c>
      <c r="BF1311">
        <v>3</v>
      </c>
      <c r="BG1311">
        <v>1</v>
      </c>
      <c r="BH1311" t="s">
        <v>97</v>
      </c>
      <c r="BI1311">
        <v>6</v>
      </c>
      <c r="BJ1311" t="s">
        <v>107</v>
      </c>
      <c r="BK1311">
        <v>0</v>
      </c>
      <c r="BL1311" t="s">
        <v>83</v>
      </c>
      <c r="BM1311" t="s">
        <v>108</v>
      </c>
      <c r="BN1311">
        <v>1991</v>
      </c>
      <c r="BO1311" t="s">
        <v>109</v>
      </c>
      <c r="BP1311">
        <v>2</v>
      </c>
      <c r="BQ1311">
        <v>496</v>
      </c>
      <c r="BR1311" t="s">
        <v>98</v>
      </c>
      <c r="BS1311" t="s">
        <v>98</v>
      </c>
      <c r="BT1311" t="s">
        <v>105</v>
      </c>
      <c r="BU1311">
        <v>112</v>
      </c>
      <c r="BV1311">
        <v>51</v>
      </c>
      <c r="BW1311">
        <v>0</v>
      </c>
      <c r="BX1311">
        <v>0</v>
      </c>
      <c r="BY1311">
        <v>0</v>
      </c>
      <c r="BZ1311">
        <v>0</v>
      </c>
      <c r="CA1311" t="s">
        <v>83</v>
      </c>
      <c r="CB1311" t="s">
        <v>163</v>
      </c>
      <c r="CC1311" t="s">
        <v>83</v>
      </c>
      <c r="CD1311">
        <v>0</v>
      </c>
      <c r="CE1311">
        <v>6</v>
      </c>
      <c r="CF1311">
        <v>2008</v>
      </c>
      <c r="CG1311" t="str">
        <f t="shared" si="146"/>
        <v>6/2008</v>
      </c>
      <c r="CH1311" t="s">
        <v>110</v>
      </c>
      <c r="CI1311" t="s">
        <v>111</v>
      </c>
      <c r="CJ1311" s="1">
        <v>179200</v>
      </c>
    </row>
    <row r="1312" spans="1:88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 t="str">
        <f t="shared" si="142"/>
        <v>50's</v>
      </c>
      <c r="V1312">
        <v>2002</v>
      </c>
      <c r="W1312">
        <f t="shared" si="140"/>
        <v>43</v>
      </c>
      <c r="X1312" t="str">
        <f t="shared" si="141"/>
        <v>Y</v>
      </c>
      <c r="Y1312" t="str">
        <f t="shared" si="143"/>
        <v>N</v>
      </c>
      <c r="Z1312" t="str">
        <f t="shared" si="144"/>
        <v>Y</v>
      </c>
      <c r="AA1312" t="str">
        <f t="shared" si="145"/>
        <v>Y</v>
      </c>
      <c r="AB1312" t="s">
        <v>93</v>
      </c>
      <c r="AC1312" t="s">
        <v>94</v>
      </c>
      <c r="AD1312" t="s">
        <v>96</v>
      </c>
      <c r="AE1312" t="s">
        <v>140</v>
      </c>
      <c r="AF1312" t="s">
        <v>117</v>
      </c>
      <c r="AG1312">
        <v>0</v>
      </c>
      <c r="AH1312" t="s">
        <v>97</v>
      </c>
      <c r="AI1312" t="s">
        <v>97</v>
      </c>
      <c r="AJ1312" t="s">
        <v>99</v>
      </c>
      <c r="AK1312" t="s">
        <v>97</v>
      </c>
      <c r="AL1312" t="s">
        <v>98</v>
      </c>
      <c r="AM1312" t="s">
        <v>130</v>
      </c>
      <c r="AN1312" t="s">
        <v>101</v>
      </c>
      <c r="AO1312">
        <v>1406</v>
      </c>
      <c r="AP1312" t="s">
        <v>102</v>
      </c>
      <c r="AQ1312">
        <v>0</v>
      </c>
      <c r="AR1312">
        <v>496</v>
      </c>
      <c r="AS1312">
        <v>1902</v>
      </c>
      <c r="AT1312" t="s">
        <v>103</v>
      </c>
      <c r="AU1312" t="s">
        <v>98</v>
      </c>
      <c r="AV1312" t="s">
        <v>105</v>
      </c>
      <c r="AW1312" t="s">
        <v>106</v>
      </c>
      <c r="AX1312">
        <v>1902</v>
      </c>
      <c r="AY1312">
        <v>0</v>
      </c>
      <c r="AZ1312">
        <v>0</v>
      </c>
      <c r="BA1312">
        <v>1902</v>
      </c>
      <c r="BB1312">
        <v>1</v>
      </c>
      <c r="BC1312">
        <v>0</v>
      </c>
      <c r="BD1312">
        <v>2</v>
      </c>
      <c r="BE1312">
        <v>0</v>
      </c>
      <c r="BF1312">
        <v>3</v>
      </c>
      <c r="BG1312">
        <v>1</v>
      </c>
      <c r="BH1312" t="s">
        <v>104</v>
      </c>
      <c r="BI1312">
        <v>7</v>
      </c>
      <c r="BJ1312" t="s">
        <v>107</v>
      </c>
      <c r="BK1312">
        <v>2</v>
      </c>
      <c r="BL1312" t="s">
        <v>98</v>
      </c>
      <c r="BM1312" t="s">
        <v>108</v>
      </c>
      <c r="BN1312">
        <v>1959</v>
      </c>
      <c r="BO1312" t="s">
        <v>157</v>
      </c>
      <c r="BP1312">
        <v>2</v>
      </c>
      <c r="BQ1312">
        <v>567</v>
      </c>
      <c r="BR1312" t="s">
        <v>98</v>
      </c>
      <c r="BS1312" t="s">
        <v>98</v>
      </c>
      <c r="BT1312" t="s">
        <v>105</v>
      </c>
      <c r="BU1312">
        <v>0</v>
      </c>
      <c r="BV1312">
        <v>207</v>
      </c>
      <c r="BW1312">
        <v>162</v>
      </c>
      <c r="BX1312">
        <v>0</v>
      </c>
      <c r="BY1312">
        <v>0</v>
      </c>
      <c r="BZ1312">
        <v>0</v>
      </c>
      <c r="CA1312" t="s">
        <v>83</v>
      </c>
      <c r="CB1312" t="s">
        <v>83</v>
      </c>
      <c r="CC1312" t="s">
        <v>83</v>
      </c>
      <c r="CD1312">
        <v>0</v>
      </c>
      <c r="CE1312">
        <v>5</v>
      </c>
      <c r="CF1312">
        <v>2010</v>
      </c>
      <c r="CG1312" t="str">
        <f t="shared" si="146"/>
        <v>5/2010</v>
      </c>
      <c r="CH1312" t="s">
        <v>110</v>
      </c>
      <c r="CI1312" t="s">
        <v>111</v>
      </c>
      <c r="CJ1312" s="1">
        <v>335000</v>
      </c>
    </row>
    <row r="1313" spans="1:88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 t="str">
        <f t="shared" si="142"/>
        <v>2000's</v>
      </c>
      <c r="V1313">
        <v>2007</v>
      </c>
      <c r="W1313">
        <f t="shared" si="140"/>
        <v>2</v>
      </c>
      <c r="X1313" t="str">
        <f t="shared" si="141"/>
        <v>Y</v>
      </c>
      <c r="Y1313" t="str">
        <f t="shared" si="143"/>
        <v>Y</v>
      </c>
      <c r="Z1313" t="str">
        <f t="shared" si="144"/>
        <v>Y</v>
      </c>
      <c r="AA1313" t="str">
        <f t="shared" si="145"/>
        <v>Y</v>
      </c>
      <c r="AB1313" t="s">
        <v>93</v>
      </c>
      <c r="AC1313" t="s">
        <v>94</v>
      </c>
      <c r="AD1313" t="s">
        <v>95</v>
      </c>
      <c r="AE1313" t="s">
        <v>95</v>
      </c>
      <c r="AF1313" t="s">
        <v>96</v>
      </c>
      <c r="AG1313">
        <v>80</v>
      </c>
      <c r="AH1313" t="s">
        <v>97</v>
      </c>
      <c r="AI1313" t="s">
        <v>98</v>
      </c>
      <c r="AJ1313" t="s">
        <v>99</v>
      </c>
      <c r="AK1313" t="s">
        <v>97</v>
      </c>
      <c r="AL1313" t="s">
        <v>98</v>
      </c>
      <c r="AM1313" t="s">
        <v>100</v>
      </c>
      <c r="AN1313" t="s">
        <v>101</v>
      </c>
      <c r="AO1313">
        <v>925</v>
      </c>
      <c r="AP1313" t="s">
        <v>102</v>
      </c>
      <c r="AQ1313">
        <v>0</v>
      </c>
      <c r="AR1313">
        <v>349</v>
      </c>
      <c r="AS1313">
        <v>1274</v>
      </c>
      <c r="AT1313" t="s">
        <v>103</v>
      </c>
      <c r="AU1313" t="s">
        <v>104</v>
      </c>
      <c r="AV1313" t="s">
        <v>105</v>
      </c>
      <c r="AW1313" t="s">
        <v>106</v>
      </c>
      <c r="AX1313">
        <v>1274</v>
      </c>
      <c r="AY1313">
        <v>0</v>
      </c>
      <c r="AZ1313">
        <v>0</v>
      </c>
      <c r="BA1313">
        <v>1274</v>
      </c>
      <c r="BB1313">
        <v>1</v>
      </c>
      <c r="BC1313">
        <v>0</v>
      </c>
      <c r="BD1313">
        <v>2</v>
      </c>
      <c r="BE1313">
        <v>0</v>
      </c>
      <c r="BF1313">
        <v>3</v>
      </c>
      <c r="BG1313">
        <v>1</v>
      </c>
      <c r="BH1313" t="s">
        <v>97</v>
      </c>
      <c r="BI1313">
        <v>6</v>
      </c>
      <c r="BJ1313" t="s">
        <v>107</v>
      </c>
      <c r="BK1313">
        <v>0</v>
      </c>
      <c r="BL1313" t="s">
        <v>83</v>
      </c>
      <c r="BM1313" t="s">
        <v>108</v>
      </c>
      <c r="BN1313">
        <v>2005</v>
      </c>
      <c r="BO1313" t="s">
        <v>109</v>
      </c>
      <c r="BP1313">
        <v>2</v>
      </c>
      <c r="BQ1313">
        <v>508</v>
      </c>
      <c r="BR1313" t="s">
        <v>98</v>
      </c>
      <c r="BS1313" t="s">
        <v>98</v>
      </c>
      <c r="BT1313" t="s">
        <v>105</v>
      </c>
      <c r="BU1313">
        <v>264</v>
      </c>
      <c r="BV1313">
        <v>98</v>
      </c>
      <c r="BW1313">
        <v>0</v>
      </c>
      <c r="BX1313">
        <v>0</v>
      </c>
      <c r="BY1313">
        <v>0</v>
      </c>
      <c r="BZ1313">
        <v>0</v>
      </c>
      <c r="CA1313" t="s">
        <v>83</v>
      </c>
      <c r="CB1313" t="s">
        <v>83</v>
      </c>
      <c r="CC1313" t="s">
        <v>83</v>
      </c>
      <c r="CD1313">
        <v>0</v>
      </c>
      <c r="CE1313">
        <v>1</v>
      </c>
      <c r="CF1313">
        <v>2007</v>
      </c>
      <c r="CG1313" t="str">
        <f t="shared" si="146"/>
        <v>1/2007</v>
      </c>
      <c r="CH1313" t="s">
        <v>158</v>
      </c>
      <c r="CI1313" t="s">
        <v>159</v>
      </c>
      <c r="CJ1313" s="1">
        <v>203000</v>
      </c>
    </row>
    <row r="1314" spans="1:88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 t="str">
        <f t="shared" si="142"/>
        <v>90's</v>
      </c>
      <c r="V1314">
        <v>1990</v>
      </c>
      <c r="W1314">
        <f t="shared" si="140"/>
        <v>0</v>
      </c>
      <c r="X1314" t="str">
        <f t="shared" si="141"/>
        <v>N</v>
      </c>
      <c r="Y1314" t="str">
        <f t="shared" si="143"/>
        <v>N</v>
      </c>
      <c r="Z1314" t="str">
        <f t="shared" si="144"/>
        <v>N</v>
      </c>
      <c r="AA1314" t="str">
        <f t="shared" si="145"/>
        <v>N</v>
      </c>
      <c r="AB1314" t="s">
        <v>93</v>
      </c>
      <c r="AC1314" t="s">
        <v>94</v>
      </c>
      <c r="AD1314" t="s">
        <v>124</v>
      </c>
      <c r="AE1314" t="s">
        <v>124</v>
      </c>
      <c r="AF1314" t="s">
        <v>96</v>
      </c>
      <c r="AG1314">
        <v>336</v>
      </c>
      <c r="AH1314" t="s">
        <v>97</v>
      </c>
      <c r="AI1314" t="s">
        <v>98</v>
      </c>
      <c r="AJ1314" t="s">
        <v>99</v>
      </c>
      <c r="AK1314" t="s">
        <v>104</v>
      </c>
      <c r="AL1314" t="s">
        <v>98</v>
      </c>
      <c r="AM1314" t="s">
        <v>100</v>
      </c>
      <c r="AN1314" t="s">
        <v>101</v>
      </c>
      <c r="AO1314">
        <v>482</v>
      </c>
      <c r="AP1314" t="s">
        <v>102</v>
      </c>
      <c r="AQ1314">
        <v>0</v>
      </c>
      <c r="AR1314">
        <v>971</v>
      </c>
      <c r="AS1314">
        <v>1453</v>
      </c>
      <c r="AT1314" t="s">
        <v>103</v>
      </c>
      <c r="AU1314" t="s">
        <v>104</v>
      </c>
      <c r="AV1314" t="s">
        <v>105</v>
      </c>
      <c r="AW1314" t="s">
        <v>106</v>
      </c>
      <c r="AX1314">
        <v>1453</v>
      </c>
      <c r="AY1314">
        <v>1357</v>
      </c>
      <c r="AZ1314">
        <v>0</v>
      </c>
      <c r="BA1314">
        <v>2810</v>
      </c>
      <c r="BB1314">
        <v>0</v>
      </c>
      <c r="BC1314">
        <v>0</v>
      </c>
      <c r="BD1314">
        <v>2</v>
      </c>
      <c r="BE1314">
        <v>1</v>
      </c>
      <c r="BF1314">
        <v>4</v>
      </c>
      <c r="BG1314">
        <v>1</v>
      </c>
      <c r="BH1314" t="s">
        <v>97</v>
      </c>
      <c r="BI1314">
        <v>9</v>
      </c>
      <c r="BJ1314" t="s">
        <v>107</v>
      </c>
      <c r="BK1314">
        <v>1</v>
      </c>
      <c r="BL1314" t="s">
        <v>104</v>
      </c>
      <c r="BM1314" t="s">
        <v>108</v>
      </c>
      <c r="BN1314">
        <v>1990</v>
      </c>
      <c r="BO1314" t="s">
        <v>109</v>
      </c>
      <c r="BP1314">
        <v>2</v>
      </c>
      <c r="BQ1314">
        <v>750</v>
      </c>
      <c r="BR1314" t="s">
        <v>97</v>
      </c>
      <c r="BS1314" t="s">
        <v>97</v>
      </c>
      <c r="BT1314" t="s">
        <v>105</v>
      </c>
      <c r="BU1314">
        <v>500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 t="s">
        <v>83</v>
      </c>
      <c r="CB1314" t="s">
        <v>83</v>
      </c>
      <c r="CC1314" t="s">
        <v>83</v>
      </c>
      <c r="CD1314">
        <v>0</v>
      </c>
      <c r="CE1314">
        <v>6</v>
      </c>
      <c r="CF1314">
        <v>2007</v>
      </c>
      <c r="CG1314" t="str">
        <f t="shared" si="146"/>
        <v>6/2007</v>
      </c>
      <c r="CH1314" t="s">
        <v>110</v>
      </c>
      <c r="CI1314" t="s">
        <v>111</v>
      </c>
      <c r="CJ1314" s="1">
        <v>302000</v>
      </c>
    </row>
    <row r="1315" spans="1:88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 t="str">
        <f t="shared" si="142"/>
        <v>90's</v>
      </c>
      <c r="V1315">
        <v>1999</v>
      </c>
      <c r="W1315">
        <f t="shared" si="140"/>
        <v>0</v>
      </c>
      <c r="X1315" t="str">
        <f t="shared" si="141"/>
        <v>N</v>
      </c>
      <c r="Y1315" t="str">
        <f t="shared" ref="Y1315:Y1346" si="147">IF($V1315&gt;2004, "Y", "N")</f>
        <v>N</v>
      </c>
      <c r="Z1315" t="str">
        <f t="shared" si="144"/>
        <v>N</v>
      </c>
      <c r="AA1315" t="str">
        <f t="shared" si="145"/>
        <v>Y</v>
      </c>
      <c r="AB1315" t="s">
        <v>93</v>
      </c>
      <c r="AC1315" t="s">
        <v>94</v>
      </c>
      <c r="AD1315" t="s">
        <v>95</v>
      </c>
      <c r="AE1315" t="s">
        <v>95</v>
      </c>
      <c r="AF1315" t="s">
        <v>96</v>
      </c>
      <c r="AG1315">
        <v>165</v>
      </c>
      <c r="AH1315" t="s">
        <v>97</v>
      </c>
      <c r="AI1315" t="s">
        <v>98</v>
      </c>
      <c r="AJ1315" t="s">
        <v>99</v>
      </c>
      <c r="AK1315" t="s">
        <v>97</v>
      </c>
      <c r="AL1315" t="s">
        <v>98</v>
      </c>
      <c r="AM1315" t="s">
        <v>100</v>
      </c>
      <c r="AN1315" t="s">
        <v>102</v>
      </c>
      <c r="AO1315">
        <v>0</v>
      </c>
      <c r="AP1315" t="s">
        <v>102</v>
      </c>
      <c r="AQ1315">
        <v>0</v>
      </c>
      <c r="AR1315">
        <v>1393</v>
      </c>
      <c r="AS1315">
        <v>1393</v>
      </c>
      <c r="AT1315" t="s">
        <v>103</v>
      </c>
      <c r="AU1315" t="s">
        <v>104</v>
      </c>
      <c r="AV1315" t="s">
        <v>105</v>
      </c>
      <c r="AW1315" t="s">
        <v>106</v>
      </c>
      <c r="AX1315">
        <v>1422</v>
      </c>
      <c r="AY1315">
        <v>1177</v>
      </c>
      <c r="AZ1315">
        <v>0</v>
      </c>
      <c r="BA1315">
        <v>2599</v>
      </c>
      <c r="BB1315">
        <v>0</v>
      </c>
      <c r="BC1315">
        <v>0</v>
      </c>
      <c r="BD1315">
        <v>2</v>
      </c>
      <c r="BE1315">
        <v>1</v>
      </c>
      <c r="BF1315">
        <v>4</v>
      </c>
      <c r="BG1315">
        <v>1</v>
      </c>
      <c r="BH1315" t="s">
        <v>97</v>
      </c>
      <c r="BI1315">
        <v>10</v>
      </c>
      <c r="BJ1315" t="s">
        <v>107</v>
      </c>
      <c r="BK1315">
        <v>1</v>
      </c>
      <c r="BL1315" t="s">
        <v>98</v>
      </c>
      <c r="BM1315" t="s">
        <v>156</v>
      </c>
      <c r="BN1315">
        <v>1999</v>
      </c>
      <c r="BO1315" t="s">
        <v>157</v>
      </c>
      <c r="BP1315">
        <v>3</v>
      </c>
      <c r="BQ1315">
        <v>779</v>
      </c>
      <c r="BR1315" t="s">
        <v>98</v>
      </c>
      <c r="BS1315" t="s">
        <v>98</v>
      </c>
      <c r="BT1315" t="s">
        <v>105</v>
      </c>
      <c r="BU1315">
        <v>668</v>
      </c>
      <c r="BV1315">
        <v>30</v>
      </c>
      <c r="BW1315">
        <v>0</v>
      </c>
      <c r="BX1315">
        <v>0</v>
      </c>
      <c r="BY1315">
        <v>0</v>
      </c>
      <c r="BZ1315">
        <v>0</v>
      </c>
      <c r="CA1315" t="s">
        <v>83</v>
      </c>
      <c r="CB1315" t="s">
        <v>83</v>
      </c>
      <c r="CC1315" t="s">
        <v>83</v>
      </c>
      <c r="CD1315">
        <v>0</v>
      </c>
      <c r="CE1315">
        <v>5</v>
      </c>
      <c r="CF1315">
        <v>2010</v>
      </c>
      <c r="CG1315" t="str">
        <f t="shared" si="146"/>
        <v>5/2010</v>
      </c>
      <c r="CH1315" t="s">
        <v>110</v>
      </c>
      <c r="CI1315" t="s">
        <v>111</v>
      </c>
      <c r="CJ1315" s="1">
        <v>333168</v>
      </c>
    </row>
    <row r="1316" spans="1:88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 t="str">
        <f t="shared" si="142"/>
        <v>50's</v>
      </c>
      <c r="V1316">
        <v>1954</v>
      </c>
      <c r="W1316">
        <f t="shared" si="140"/>
        <v>0</v>
      </c>
      <c r="X1316" t="str">
        <f t="shared" si="141"/>
        <v>N</v>
      </c>
      <c r="Y1316" t="str">
        <f t="shared" si="147"/>
        <v>N</v>
      </c>
      <c r="Z1316" t="str">
        <f t="shared" si="144"/>
        <v>N</v>
      </c>
      <c r="AA1316" t="str">
        <f t="shared" si="145"/>
        <v>N</v>
      </c>
      <c r="AB1316" t="s">
        <v>152</v>
      </c>
      <c r="AC1316" t="s">
        <v>94</v>
      </c>
      <c r="AD1316" t="s">
        <v>124</v>
      </c>
      <c r="AE1316" t="s">
        <v>124</v>
      </c>
      <c r="AF1316" t="s">
        <v>117</v>
      </c>
      <c r="AG1316">
        <v>0</v>
      </c>
      <c r="AH1316" t="s">
        <v>98</v>
      </c>
      <c r="AI1316" t="s">
        <v>98</v>
      </c>
      <c r="AJ1316" t="s">
        <v>118</v>
      </c>
      <c r="AK1316" t="s">
        <v>98</v>
      </c>
      <c r="AL1316" t="s">
        <v>98</v>
      </c>
      <c r="AM1316" t="s">
        <v>100</v>
      </c>
      <c r="AN1316" t="s">
        <v>153</v>
      </c>
      <c r="AO1316">
        <v>732</v>
      </c>
      <c r="AP1316" t="s">
        <v>102</v>
      </c>
      <c r="AQ1316">
        <v>0</v>
      </c>
      <c r="AR1316">
        <v>216</v>
      </c>
      <c r="AS1316">
        <v>948</v>
      </c>
      <c r="AT1316" t="s">
        <v>103</v>
      </c>
      <c r="AU1316" t="s">
        <v>104</v>
      </c>
      <c r="AV1316" t="s">
        <v>105</v>
      </c>
      <c r="AW1316" t="s">
        <v>106</v>
      </c>
      <c r="AX1316">
        <v>948</v>
      </c>
      <c r="AY1316">
        <v>0</v>
      </c>
      <c r="AZ1316">
        <v>0</v>
      </c>
      <c r="BA1316">
        <v>948</v>
      </c>
      <c r="BB1316">
        <v>1</v>
      </c>
      <c r="BC1316">
        <v>0</v>
      </c>
      <c r="BD1316">
        <v>1</v>
      </c>
      <c r="BE1316">
        <v>0</v>
      </c>
      <c r="BF1316">
        <v>3</v>
      </c>
      <c r="BG1316">
        <v>1</v>
      </c>
      <c r="BH1316" t="s">
        <v>98</v>
      </c>
      <c r="BI1316">
        <v>5</v>
      </c>
      <c r="BJ1316" t="s">
        <v>107</v>
      </c>
      <c r="BK1316">
        <v>1</v>
      </c>
      <c r="BL1316" t="s">
        <v>98</v>
      </c>
      <c r="BM1316" t="s">
        <v>127</v>
      </c>
      <c r="BN1316">
        <v>1956</v>
      </c>
      <c r="BO1316" t="s">
        <v>102</v>
      </c>
      <c r="BP1316">
        <v>1</v>
      </c>
      <c r="BQ1316">
        <v>280</v>
      </c>
      <c r="BR1316" t="s">
        <v>98</v>
      </c>
      <c r="BS1316" t="s">
        <v>98</v>
      </c>
      <c r="BT1316" t="s">
        <v>105</v>
      </c>
      <c r="BU1316">
        <v>0</v>
      </c>
      <c r="BV1316">
        <v>36</v>
      </c>
      <c r="BW1316">
        <v>0</v>
      </c>
      <c r="BX1316">
        <v>0</v>
      </c>
      <c r="BY1316">
        <v>0</v>
      </c>
      <c r="BZ1316">
        <v>0</v>
      </c>
      <c r="CA1316" t="s">
        <v>83</v>
      </c>
      <c r="CB1316" t="s">
        <v>83</v>
      </c>
      <c r="CC1316" t="s">
        <v>83</v>
      </c>
      <c r="CD1316">
        <v>0</v>
      </c>
      <c r="CE1316">
        <v>10</v>
      </c>
      <c r="CF1316">
        <v>2007</v>
      </c>
      <c r="CG1316" t="str">
        <f t="shared" si="146"/>
        <v>10/2007</v>
      </c>
      <c r="CH1316" t="s">
        <v>110</v>
      </c>
      <c r="CI1316" t="s">
        <v>111</v>
      </c>
      <c r="CJ1316" s="1">
        <v>119000</v>
      </c>
    </row>
    <row r="1317" spans="1:88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 t="str">
        <f t="shared" si="142"/>
        <v>60's</v>
      </c>
      <c r="V1317">
        <v>1969</v>
      </c>
      <c r="W1317">
        <f t="shared" si="140"/>
        <v>0</v>
      </c>
      <c r="X1317" t="str">
        <f t="shared" si="141"/>
        <v>N</v>
      </c>
      <c r="Y1317" t="str">
        <f t="shared" si="147"/>
        <v>N</v>
      </c>
      <c r="Z1317" t="str">
        <f t="shared" si="144"/>
        <v>N</v>
      </c>
      <c r="AA1317" t="str">
        <f t="shared" si="145"/>
        <v>N</v>
      </c>
      <c r="AB1317" t="s">
        <v>93</v>
      </c>
      <c r="AC1317" t="s">
        <v>94</v>
      </c>
      <c r="AD1317" t="s">
        <v>140</v>
      </c>
      <c r="AE1317" t="s">
        <v>140</v>
      </c>
      <c r="AF1317" t="s">
        <v>117</v>
      </c>
      <c r="AG1317">
        <v>0</v>
      </c>
      <c r="AH1317" t="s">
        <v>98</v>
      </c>
      <c r="AI1317" t="s">
        <v>98</v>
      </c>
      <c r="AJ1317" t="s">
        <v>118</v>
      </c>
      <c r="AK1317" t="s">
        <v>147</v>
      </c>
      <c r="AL1317" t="s">
        <v>98</v>
      </c>
      <c r="AM1317" t="s">
        <v>121</v>
      </c>
      <c r="AN1317" t="s">
        <v>119</v>
      </c>
      <c r="AO1317">
        <v>500</v>
      </c>
      <c r="AP1317" t="s">
        <v>172</v>
      </c>
      <c r="AQ1317">
        <v>276</v>
      </c>
      <c r="AR1317">
        <v>176</v>
      </c>
      <c r="AS1317">
        <v>952</v>
      </c>
      <c r="AT1317" t="s">
        <v>103</v>
      </c>
      <c r="AU1317" t="s">
        <v>98</v>
      </c>
      <c r="AV1317" t="s">
        <v>105</v>
      </c>
      <c r="AW1317" t="s">
        <v>106</v>
      </c>
      <c r="AX1317">
        <v>1092</v>
      </c>
      <c r="AY1317">
        <v>1020</v>
      </c>
      <c r="AZ1317">
        <v>0</v>
      </c>
      <c r="BA1317">
        <v>2112</v>
      </c>
      <c r="BB1317">
        <v>0</v>
      </c>
      <c r="BC1317">
        <v>0</v>
      </c>
      <c r="BD1317">
        <v>2</v>
      </c>
      <c r="BE1317">
        <v>1</v>
      </c>
      <c r="BF1317">
        <v>4</v>
      </c>
      <c r="BG1317">
        <v>1</v>
      </c>
      <c r="BH1317" t="s">
        <v>98</v>
      </c>
      <c r="BI1317">
        <v>9</v>
      </c>
      <c r="BJ1317" t="s">
        <v>107</v>
      </c>
      <c r="BK1317">
        <v>2</v>
      </c>
      <c r="BL1317" t="s">
        <v>97</v>
      </c>
      <c r="BM1317" t="s">
        <v>108</v>
      </c>
      <c r="BN1317">
        <v>1969</v>
      </c>
      <c r="BO1317" t="s">
        <v>102</v>
      </c>
      <c r="BP1317">
        <v>2</v>
      </c>
      <c r="BQ1317">
        <v>576</v>
      </c>
      <c r="BR1317" t="s">
        <v>98</v>
      </c>
      <c r="BS1317" t="s">
        <v>98</v>
      </c>
      <c r="BT1317" t="s">
        <v>105</v>
      </c>
      <c r="BU1317">
        <v>280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 t="s">
        <v>83</v>
      </c>
      <c r="CB1317" t="s">
        <v>83</v>
      </c>
      <c r="CC1317" t="s">
        <v>83</v>
      </c>
      <c r="CD1317">
        <v>0</v>
      </c>
      <c r="CE1317">
        <v>6</v>
      </c>
      <c r="CF1317">
        <v>2008</v>
      </c>
      <c r="CG1317" t="str">
        <f t="shared" si="146"/>
        <v>6/2008</v>
      </c>
      <c r="CH1317" t="s">
        <v>110</v>
      </c>
      <c r="CI1317" t="s">
        <v>111</v>
      </c>
      <c r="CJ1317" s="1">
        <v>206900</v>
      </c>
    </row>
    <row r="1318" spans="1:88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 t="str">
        <f t="shared" si="142"/>
        <v>2000's</v>
      </c>
      <c r="V1318">
        <v>2008</v>
      </c>
      <c r="W1318">
        <f t="shared" si="140"/>
        <v>0</v>
      </c>
      <c r="X1318" t="str">
        <f t="shared" si="141"/>
        <v>N</v>
      </c>
      <c r="Y1318" t="str">
        <f t="shared" si="147"/>
        <v>Y</v>
      </c>
      <c r="Z1318" t="str">
        <f t="shared" si="144"/>
        <v>Y</v>
      </c>
      <c r="AA1318" t="str">
        <f t="shared" si="145"/>
        <v>Y</v>
      </c>
      <c r="AB1318" t="s">
        <v>93</v>
      </c>
      <c r="AC1318" t="s">
        <v>94</v>
      </c>
      <c r="AD1318" t="s">
        <v>95</v>
      </c>
      <c r="AE1318" t="s">
        <v>95</v>
      </c>
      <c r="AF1318" t="s">
        <v>137</v>
      </c>
      <c r="AG1318">
        <v>270</v>
      </c>
      <c r="AH1318" t="s">
        <v>97</v>
      </c>
      <c r="AI1318" t="s">
        <v>98</v>
      </c>
      <c r="AJ1318" t="s">
        <v>99</v>
      </c>
      <c r="AK1318" t="s">
        <v>104</v>
      </c>
      <c r="AL1318" t="s">
        <v>98</v>
      </c>
      <c r="AM1318" t="s">
        <v>97</v>
      </c>
      <c r="AN1318" t="s">
        <v>102</v>
      </c>
      <c r="AO1318">
        <v>0</v>
      </c>
      <c r="AP1318" t="s">
        <v>102</v>
      </c>
      <c r="AQ1318">
        <v>0</v>
      </c>
      <c r="AR1318">
        <v>1622</v>
      </c>
      <c r="AS1318">
        <v>1622</v>
      </c>
      <c r="AT1318" t="s">
        <v>103</v>
      </c>
      <c r="AU1318" t="s">
        <v>104</v>
      </c>
      <c r="AV1318" t="s">
        <v>105</v>
      </c>
      <c r="AW1318" t="s">
        <v>106</v>
      </c>
      <c r="AX1318">
        <v>1630</v>
      </c>
      <c r="AY1318">
        <v>0</v>
      </c>
      <c r="AZ1318">
        <v>0</v>
      </c>
      <c r="BA1318">
        <v>1630</v>
      </c>
      <c r="BB1318">
        <v>1</v>
      </c>
      <c r="BC1318">
        <v>0</v>
      </c>
      <c r="BD1318">
        <v>2</v>
      </c>
      <c r="BE1318">
        <v>0</v>
      </c>
      <c r="BF1318">
        <v>3</v>
      </c>
      <c r="BG1318">
        <v>1</v>
      </c>
      <c r="BH1318" t="s">
        <v>104</v>
      </c>
      <c r="BI1318">
        <v>8</v>
      </c>
      <c r="BJ1318" t="s">
        <v>107</v>
      </c>
      <c r="BK1318">
        <v>1</v>
      </c>
      <c r="BL1318" t="s">
        <v>97</v>
      </c>
      <c r="BM1318" t="s">
        <v>108</v>
      </c>
      <c r="BN1318">
        <v>2008</v>
      </c>
      <c r="BO1318" t="s">
        <v>109</v>
      </c>
      <c r="BP1318">
        <v>3</v>
      </c>
      <c r="BQ1318">
        <v>860</v>
      </c>
      <c r="BR1318" t="s">
        <v>98</v>
      </c>
      <c r="BS1318" t="s">
        <v>98</v>
      </c>
      <c r="BT1318" t="s">
        <v>105</v>
      </c>
      <c r="BU1318">
        <v>172</v>
      </c>
      <c r="BV1318">
        <v>42</v>
      </c>
      <c r="BW1318">
        <v>0</v>
      </c>
      <c r="BX1318">
        <v>0</v>
      </c>
      <c r="BY1318">
        <v>0</v>
      </c>
      <c r="BZ1318">
        <v>0</v>
      </c>
      <c r="CA1318" t="s">
        <v>83</v>
      </c>
      <c r="CB1318" t="s">
        <v>83</v>
      </c>
      <c r="CC1318" t="s">
        <v>83</v>
      </c>
      <c r="CD1318">
        <v>0</v>
      </c>
      <c r="CE1318">
        <v>1</v>
      </c>
      <c r="CF1318">
        <v>2009</v>
      </c>
      <c r="CG1318" t="str">
        <f t="shared" si="146"/>
        <v>1/2009</v>
      </c>
      <c r="CH1318" t="s">
        <v>110</v>
      </c>
      <c r="CI1318" t="s">
        <v>111</v>
      </c>
      <c r="CJ1318" s="1">
        <v>295493</v>
      </c>
    </row>
    <row r="1319" spans="1:88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 t="str">
        <f t="shared" si="142"/>
        <v>2000's</v>
      </c>
      <c r="V1319">
        <v>2007</v>
      </c>
      <c r="W1319">
        <f t="shared" si="140"/>
        <v>1</v>
      </c>
      <c r="X1319" t="str">
        <f t="shared" si="141"/>
        <v>Y</v>
      </c>
      <c r="Y1319" t="str">
        <f t="shared" si="147"/>
        <v>Y</v>
      </c>
      <c r="Z1319" t="str">
        <f t="shared" si="144"/>
        <v>Y</v>
      </c>
      <c r="AA1319" t="str">
        <f t="shared" si="145"/>
        <v>Y</v>
      </c>
      <c r="AB1319" t="s">
        <v>93</v>
      </c>
      <c r="AC1319" t="s">
        <v>94</v>
      </c>
      <c r="AD1319" t="s">
        <v>95</v>
      </c>
      <c r="AE1319" t="s">
        <v>95</v>
      </c>
      <c r="AF1319" t="s">
        <v>117</v>
      </c>
      <c r="AG1319">
        <v>0</v>
      </c>
      <c r="AH1319" t="s">
        <v>97</v>
      </c>
      <c r="AI1319" t="s">
        <v>98</v>
      </c>
      <c r="AJ1319" t="s">
        <v>99</v>
      </c>
      <c r="AK1319" t="s">
        <v>104</v>
      </c>
      <c r="AL1319" t="s">
        <v>97</v>
      </c>
      <c r="AM1319" t="s">
        <v>100</v>
      </c>
      <c r="AN1319" t="s">
        <v>102</v>
      </c>
      <c r="AO1319">
        <v>0</v>
      </c>
      <c r="AP1319" t="s">
        <v>102</v>
      </c>
      <c r="AQ1319">
        <v>0</v>
      </c>
      <c r="AR1319">
        <v>1352</v>
      </c>
      <c r="AS1319">
        <v>1352</v>
      </c>
      <c r="AT1319" t="s">
        <v>103</v>
      </c>
      <c r="AU1319" t="s">
        <v>104</v>
      </c>
      <c r="AV1319" t="s">
        <v>105</v>
      </c>
      <c r="AW1319" t="s">
        <v>106</v>
      </c>
      <c r="AX1319">
        <v>1352</v>
      </c>
      <c r="AY1319">
        <v>0</v>
      </c>
      <c r="AZ1319">
        <v>0</v>
      </c>
      <c r="BA1319">
        <v>1352</v>
      </c>
      <c r="BB1319">
        <v>0</v>
      </c>
      <c r="BC1319">
        <v>0</v>
      </c>
      <c r="BD1319">
        <v>2</v>
      </c>
      <c r="BE1319">
        <v>0</v>
      </c>
      <c r="BF1319">
        <v>2</v>
      </c>
      <c r="BG1319">
        <v>1</v>
      </c>
      <c r="BH1319" t="s">
        <v>97</v>
      </c>
      <c r="BI1319">
        <v>5</v>
      </c>
      <c r="BJ1319" t="s">
        <v>107</v>
      </c>
      <c r="BK1319">
        <v>1</v>
      </c>
      <c r="BL1319" t="s">
        <v>97</v>
      </c>
      <c r="BM1319" t="s">
        <v>108</v>
      </c>
      <c r="BN1319">
        <v>2006</v>
      </c>
      <c r="BO1319" t="s">
        <v>109</v>
      </c>
      <c r="BP1319">
        <v>2</v>
      </c>
      <c r="BQ1319">
        <v>466</v>
      </c>
      <c r="BR1319" t="s">
        <v>98</v>
      </c>
      <c r="BS1319" t="s">
        <v>98</v>
      </c>
      <c r="BT1319" t="s">
        <v>105</v>
      </c>
      <c r="BU1319">
        <v>0</v>
      </c>
      <c r="BV1319">
        <v>241</v>
      </c>
      <c r="BW1319">
        <v>0</v>
      </c>
      <c r="BX1319">
        <v>0</v>
      </c>
      <c r="BY1319">
        <v>0</v>
      </c>
      <c r="BZ1319">
        <v>0</v>
      </c>
      <c r="CA1319" t="s">
        <v>83</v>
      </c>
      <c r="CB1319" t="s">
        <v>83</v>
      </c>
      <c r="CC1319" t="s">
        <v>83</v>
      </c>
      <c r="CD1319">
        <v>0</v>
      </c>
      <c r="CE1319">
        <v>4</v>
      </c>
      <c r="CF1319">
        <v>2007</v>
      </c>
      <c r="CG1319" t="str">
        <f t="shared" si="146"/>
        <v>4/2007</v>
      </c>
      <c r="CH1319" t="s">
        <v>158</v>
      </c>
      <c r="CI1319" t="s">
        <v>159</v>
      </c>
      <c r="CJ1319" s="1">
        <v>208900</v>
      </c>
    </row>
    <row r="1320" spans="1:88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 t="str">
        <f t="shared" si="142"/>
        <v>2000's</v>
      </c>
      <c r="V1320">
        <v>2002</v>
      </c>
      <c r="W1320">
        <f t="shared" si="140"/>
        <v>1</v>
      </c>
      <c r="X1320" t="str">
        <f t="shared" si="141"/>
        <v>Y</v>
      </c>
      <c r="Y1320" t="str">
        <f t="shared" si="147"/>
        <v>N</v>
      </c>
      <c r="Z1320" t="str">
        <f t="shared" si="144"/>
        <v>Y</v>
      </c>
      <c r="AA1320" t="str">
        <f t="shared" si="145"/>
        <v>Y</v>
      </c>
      <c r="AB1320" t="s">
        <v>152</v>
      </c>
      <c r="AC1320" t="s">
        <v>94</v>
      </c>
      <c r="AD1320" t="s">
        <v>95</v>
      </c>
      <c r="AE1320" t="s">
        <v>95</v>
      </c>
      <c r="AF1320" t="s">
        <v>96</v>
      </c>
      <c r="AG1320">
        <v>178</v>
      </c>
      <c r="AH1320" t="s">
        <v>97</v>
      </c>
      <c r="AI1320" t="s">
        <v>98</v>
      </c>
      <c r="AJ1320" t="s">
        <v>99</v>
      </c>
      <c r="AK1320" t="s">
        <v>97</v>
      </c>
      <c r="AL1320" t="s">
        <v>98</v>
      </c>
      <c r="AM1320" t="s">
        <v>97</v>
      </c>
      <c r="AN1320" t="s">
        <v>102</v>
      </c>
      <c r="AO1320">
        <v>0</v>
      </c>
      <c r="AP1320" t="s">
        <v>102</v>
      </c>
      <c r="AQ1320">
        <v>0</v>
      </c>
      <c r="AR1320">
        <v>1753</v>
      </c>
      <c r="AS1320">
        <v>1753</v>
      </c>
      <c r="AT1320" t="s">
        <v>103</v>
      </c>
      <c r="AU1320" t="s">
        <v>104</v>
      </c>
      <c r="AV1320" t="s">
        <v>105</v>
      </c>
      <c r="AW1320" t="s">
        <v>106</v>
      </c>
      <c r="AX1320">
        <v>1787</v>
      </c>
      <c r="AY1320">
        <v>0</v>
      </c>
      <c r="AZ1320">
        <v>0</v>
      </c>
      <c r="BA1320">
        <v>1787</v>
      </c>
      <c r="BB1320">
        <v>0</v>
      </c>
      <c r="BC1320">
        <v>0</v>
      </c>
      <c r="BD1320">
        <v>2</v>
      </c>
      <c r="BE1320">
        <v>0</v>
      </c>
      <c r="BF1320">
        <v>3</v>
      </c>
      <c r="BG1320">
        <v>1</v>
      </c>
      <c r="BH1320" t="s">
        <v>97</v>
      </c>
      <c r="BI1320">
        <v>7</v>
      </c>
      <c r="BJ1320" t="s">
        <v>107</v>
      </c>
      <c r="BK1320">
        <v>1</v>
      </c>
      <c r="BL1320" t="s">
        <v>98</v>
      </c>
      <c r="BM1320" t="s">
        <v>108</v>
      </c>
      <c r="BN1320">
        <v>2001</v>
      </c>
      <c r="BO1320" t="s">
        <v>109</v>
      </c>
      <c r="BP1320">
        <v>3</v>
      </c>
      <c r="BQ1320">
        <v>748</v>
      </c>
      <c r="BR1320" t="s">
        <v>98</v>
      </c>
      <c r="BS1320" t="s">
        <v>98</v>
      </c>
      <c r="BT1320" t="s">
        <v>105</v>
      </c>
      <c r="BU1320">
        <v>198</v>
      </c>
      <c r="BV1320">
        <v>150</v>
      </c>
      <c r="BW1320">
        <v>0</v>
      </c>
      <c r="BX1320">
        <v>0</v>
      </c>
      <c r="BY1320">
        <v>0</v>
      </c>
      <c r="BZ1320">
        <v>0</v>
      </c>
      <c r="CA1320" t="s">
        <v>83</v>
      </c>
      <c r="CB1320" t="s">
        <v>83</v>
      </c>
      <c r="CC1320" t="s">
        <v>83</v>
      </c>
      <c r="CD1320">
        <v>0</v>
      </c>
      <c r="CE1320">
        <v>8</v>
      </c>
      <c r="CF1320">
        <v>2006</v>
      </c>
      <c r="CG1320" t="str">
        <f t="shared" si="146"/>
        <v>8/2006</v>
      </c>
      <c r="CH1320" t="s">
        <v>110</v>
      </c>
      <c r="CI1320" t="s">
        <v>111</v>
      </c>
      <c r="CJ1320" s="1">
        <v>275000</v>
      </c>
    </row>
    <row r="1321" spans="1:88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 t="str">
        <f t="shared" si="142"/>
        <v>50's</v>
      </c>
      <c r="V1321">
        <v>1954</v>
      </c>
      <c r="W1321">
        <f t="shared" si="140"/>
        <v>0</v>
      </c>
      <c r="X1321" t="str">
        <f t="shared" si="141"/>
        <v>N</v>
      </c>
      <c r="Y1321" t="str">
        <f t="shared" si="147"/>
        <v>N</v>
      </c>
      <c r="Z1321" t="str">
        <f t="shared" si="144"/>
        <v>N</v>
      </c>
      <c r="AA1321" t="str">
        <f t="shared" si="145"/>
        <v>N</v>
      </c>
      <c r="AB1321" t="s">
        <v>152</v>
      </c>
      <c r="AC1321" t="s">
        <v>94</v>
      </c>
      <c r="AD1321" t="s">
        <v>124</v>
      </c>
      <c r="AE1321" t="s">
        <v>124</v>
      </c>
      <c r="AF1321" t="s">
        <v>96</v>
      </c>
      <c r="AG1321">
        <v>132</v>
      </c>
      <c r="AH1321" t="s">
        <v>98</v>
      </c>
      <c r="AI1321" t="s">
        <v>98</v>
      </c>
      <c r="AJ1321" t="s">
        <v>99</v>
      </c>
      <c r="AK1321" t="s">
        <v>98</v>
      </c>
      <c r="AL1321" t="s">
        <v>98</v>
      </c>
      <c r="AM1321" t="s">
        <v>100</v>
      </c>
      <c r="AN1321" t="s">
        <v>119</v>
      </c>
      <c r="AO1321">
        <v>492</v>
      </c>
      <c r="AP1321" t="s">
        <v>102</v>
      </c>
      <c r="AQ1321">
        <v>0</v>
      </c>
      <c r="AR1321">
        <v>372</v>
      </c>
      <c r="AS1321">
        <v>864</v>
      </c>
      <c r="AT1321" t="s">
        <v>103</v>
      </c>
      <c r="AU1321" t="s">
        <v>104</v>
      </c>
      <c r="AV1321" t="s">
        <v>105</v>
      </c>
      <c r="AW1321" t="s">
        <v>106</v>
      </c>
      <c r="AX1321">
        <v>948</v>
      </c>
      <c r="AY1321">
        <v>0</v>
      </c>
      <c r="AZ1321">
        <v>0</v>
      </c>
      <c r="BA1321">
        <v>948</v>
      </c>
      <c r="BB1321">
        <v>0</v>
      </c>
      <c r="BC1321">
        <v>0</v>
      </c>
      <c r="BD1321">
        <v>1</v>
      </c>
      <c r="BE1321">
        <v>0</v>
      </c>
      <c r="BF1321">
        <v>3</v>
      </c>
      <c r="BG1321">
        <v>1</v>
      </c>
      <c r="BH1321" t="s">
        <v>98</v>
      </c>
      <c r="BI1321">
        <v>5</v>
      </c>
      <c r="BJ1321" t="s">
        <v>107</v>
      </c>
      <c r="BK1321">
        <v>0</v>
      </c>
      <c r="BL1321" t="s">
        <v>83</v>
      </c>
      <c r="BM1321" t="s">
        <v>108</v>
      </c>
      <c r="BN1321">
        <v>1954</v>
      </c>
      <c r="BO1321" t="s">
        <v>102</v>
      </c>
      <c r="BP1321">
        <v>1</v>
      </c>
      <c r="BQ1321">
        <v>248</v>
      </c>
      <c r="BR1321" t="s">
        <v>98</v>
      </c>
      <c r="BS1321" t="s">
        <v>98</v>
      </c>
      <c r="BT1321" t="s">
        <v>105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 t="s">
        <v>83</v>
      </c>
      <c r="CB1321" t="s">
        <v>83</v>
      </c>
      <c r="CC1321" t="s">
        <v>83</v>
      </c>
      <c r="CD1321">
        <v>0</v>
      </c>
      <c r="CE1321">
        <v>2</v>
      </c>
      <c r="CF1321">
        <v>2007</v>
      </c>
      <c r="CG1321" t="str">
        <f t="shared" si="146"/>
        <v>2/2007</v>
      </c>
      <c r="CH1321" t="s">
        <v>110</v>
      </c>
      <c r="CI1321" t="s">
        <v>111</v>
      </c>
      <c r="CJ1321" s="1">
        <v>111000</v>
      </c>
    </row>
    <row r="1322" spans="1:88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 t="str">
        <f t="shared" si="142"/>
        <v>50's</v>
      </c>
      <c r="V1322">
        <v>1957</v>
      </c>
      <c r="W1322">
        <f t="shared" si="140"/>
        <v>0</v>
      </c>
      <c r="X1322" t="str">
        <f t="shared" si="141"/>
        <v>N</v>
      </c>
      <c r="Y1322" t="str">
        <f t="shared" si="147"/>
        <v>N</v>
      </c>
      <c r="Z1322" t="str">
        <f t="shared" si="144"/>
        <v>N</v>
      </c>
      <c r="AA1322" t="str">
        <f t="shared" si="145"/>
        <v>N</v>
      </c>
      <c r="AB1322" t="s">
        <v>152</v>
      </c>
      <c r="AC1322" t="s">
        <v>94</v>
      </c>
      <c r="AD1322" t="s">
        <v>96</v>
      </c>
      <c r="AE1322" t="s">
        <v>96</v>
      </c>
      <c r="AF1322" t="s">
        <v>117</v>
      </c>
      <c r="AG1322">
        <v>0</v>
      </c>
      <c r="AH1322" t="s">
        <v>98</v>
      </c>
      <c r="AI1322" t="s">
        <v>98</v>
      </c>
      <c r="AJ1322" t="s">
        <v>118</v>
      </c>
      <c r="AK1322" t="s">
        <v>98</v>
      </c>
      <c r="AL1322" t="s">
        <v>98</v>
      </c>
      <c r="AM1322" t="s">
        <v>100</v>
      </c>
      <c r="AN1322" t="s">
        <v>119</v>
      </c>
      <c r="AO1322">
        <v>189</v>
      </c>
      <c r="AP1322" t="s">
        <v>153</v>
      </c>
      <c r="AQ1322">
        <v>661</v>
      </c>
      <c r="AR1322">
        <v>628</v>
      </c>
      <c r="AS1322">
        <v>1478</v>
      </c>
      <c r="AT1322" t="s">
        <v>103</v>
      </c>
      <c r="AU1322" t="s">
        <v>97</v>
      </c>
      <c r="AV1322" t="s">
        <v>105</v>
      </c>
      <c r="AW1322" t="s">
        <v>106</v>
      </c>
      <c r="AX1322">
        <v>1478</v>
      </c>
      <c r="AY1322">
        <v>0</v>
      </c>
      <c r="AZ1322">
        <v>0</v>
      </c>
      <c r="BA1322">
        <v>1478</v>
      </c>
      <c r="BB1322">
        <v>1</v>
      </c>
      <c r="BC1322">
        <v>0</v>
      </c>
      <c r="BD1322">
        <v>1</v>
      </c>
      <c r="BE1322">
        <v>1</v>
      </c>
      <c r="BF1322">
        <v>3</v>
      </c>
      <c r="BG1322">
        <v>1</v>
      </c>
      <c r="BH1322" t="s">
        <v>98</v>
      </c>
      <c r="BI1322">
        <v>6</v>
      </c>
      <c r="BJ1322" t="s">
        <v>107</v>
      </c>
      <c r="BK1322">
        <v>2</v>
      </c>
      <c r="BL1322" t="s">
        <v>97</v>
      </c>
      <c r="BM1322" t="s">
        <v>108</v>
      </c>
      <c r="BN1322">
        <v>1957</v>
      </c>
      <c r="BO1322" t="s">
        <v>109</v>
      </c>
      <c r="BP1322">
        <v>2</v>
      </c>
      <c r="BQ1322">
        <v>442</v>
      </c>
      <c r="BR1322" t="s">
        <v>98</v>
      </c>
      <c r="BS1322" t="s">
        <v>98</v>
      </c>
      <c r="BT1322" t="s">
        <v>105</v>
      </c>
      <c r="BU1322">
        <v>114</v>
      </c>
      <c r="BV1322">
        <v>0</v>
      </c>
      <c r="BW1322">
        <v>0</v>
      </c>
      <c r="BX1322">
        <v>0</v>
      </c>
      <c r="BY1322">
        <v>216</v>
      </c>
      <c r="BZ1322">
        <v>0</v>
      </c>
      <c r="CA1322" t="s">
        <v>83</v>
      </c>
      <c r="CB1322" t="s">
        <v>83</v>
      </c>
      <c r="CC1322" t="s">
        <v>83</v>
      </c>
      <c r="CD1322">
        <v>0</v>
      </c>
      <c r="CE1322">
        <v>6</v>
      </c>
      <c r="CF1322">
        <v>2009</v>
      </c>
      <c r="CG1322" t="str">
        <f t="shared" si="146"/>
        <v>6/2009</v>
      </c>
      <c r="CH1322" t="s">
        <v>110</v>
      </c>
      <c r="CI1322" t="s">
        <v>111</v>
      </c>
      <c r="CJ1322" s="1">
        <v>156500</v>
      </c>
    </row>
    <row r="1323" spans="1:88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 t="str">
        <f t="shared" si="142"/>
        <v>40's</v>
      </c>
      <c r="V1323">
        <v>1950</v>
      </c>
      <c r="W1323">
        <f t="shared" si="140"/>
        <v>1</v>
      </c>
      <c r="X1323" t="str">
        <f t="shared" si="141"/>
        <v>Y</v>
      </c>
      <c r="Y1323" t="str">
        <f t="shared" si="147"/>
        <v>N</v>
      </c>
      <c r="Z1323" t="str">
        <f t="shared" si="144"/>
        <v>N</v>
      </c>
      <c r="AA1323" t="str">
        <f t="shared" si="145"/>
        <v>N</v>
      </c>
      <c r="AB1323" t="s">
        <v>152</v>
      </c>
      <c r="AC1323" t="s">
        <v>94</v>
      </c>
      <c r="AD1323" t="s">
        <v>95</v>
      </c>
      <c r="AE1323" t="s">
        <v>95</v>
      </c>
      <c r="AF1323" t="s">
        <v>117</v>
      </c>
      <c r="AG1323">
        <v>0</v>
      </c>
      <c r="AH1323" t="s">
        <v>98</v>
      </c>
      <c r="AI1323" t="s">
        <v>98</v>
      </c>
      <c r="AJ1323" t="s">
        <v>118</v>
      </c>
      <c r="AK1323" t="s">
        <v>83</v>
      </c>
      <c r="AL1323" t="s">
        <v>83</v>
      </c>
      <c r="AM1323" t="s">
        <v>83</v>
      </c>
      <c r="AN1323" t="s">
        <v>83</v>
      </c>
      <c r="AO1323">
        <v>0</v>
      </c>
      <c r="AP1323" t="s">
        <v>83</v>
      </c>
      <c r="AQ1323">
        <v>0</v>
      </c>
      <c r="AR1323">
        <v>0</v>
      </c>
      <c r="AS1323">
        <v>0</v>
      </c>
      <c r="AT1323" t="s">
        <v>254</v>
      </c>
      <c r="AU1323" t="s">
        <v>98</v>
      </c>
      <c r="AV1323" t="s">
        <v>177</v>
      </c>
      <c r="AW1323" t="s">
        <v>106</v>
      </c>
      <c r="AX1323">
        <v>720</v>
      </c>
      <c r="AY1323">
        <v>0</v>
      </c>
      <c r="AZ1323">
        <v>0</v>
      </c>
      <c r="BA1323">
        <v>720</v>
      </c>
      <c r="BB1323">
        <v>0</v>
      </c>
      <c r="BC1323">
        <v>0</v>
      </c>
      <c r="BD1323">
        <v>1</v>
      </c>
      <c r="BE1323">
        <v>0</v>
      </c>
      <c r="BF1323">
        <v>2</v>
      </c>
      <c r="BG1323">
        <v>1</v>
      </c>
      <c r="BH1323" t="s">
        <v>98</v>
      </c>
      <c r="BI1323">
        <v>4</v>
      </c>
      <c r="BJ1323" t="s">
        <v>107</v>
      </c>
      <c r="BK1323">
        <v>0</v>
      </c>
      <c r="BL1323" t="s">
        <v>83</v>
      </c>
      <c r="BM1323" t="s">
        <v>127</v>
      </c>
      <c r="BN1323">
        <v>1955</v>
      </c>
      <c r="BO1323" t="s">
        <v>102</v>
      </c>
      <c r="BP1323">
        <v>1</v>
      </c>
      <c r="BQ1323">
        <v>287</v>
      </c>
      <c r="BR1323" t="s">
        <v>98</v>
      </c>
      <c r="BS1323" t="s">
        <v>147</v>
      </c>
      <c r="BT1323" t="s">
        <v>105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 t="s">
        <v>83</v>
      </c>
      <c r="CB1323" t="s">
        <v>83</v>
      </c>
      <c r="CC1323" t="s">
        <v>83</v>
      </c>
      <c r="CD1323">
        <v>0</v>
      </c>
      <c r="CE1323">
        <v>7</v>
      </c>
      <c r="CF1323">
        <v>2008</v>
      </c>
      <c r="CG1323" t="str">
        <f t="shared" si="146"/>
        <v>7/2008</v>
      </c>
      <c r="CH1323" t="s">
        <v>110</v>
      </c>
      <c r="CI1323" t="s">
        <v>111</v>
      </c>
      <c r="CJ1323" s="1">
        <v>72500</v>
      </c>
    </row>
    <row r="1324" spans="1:88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 t="str">
        <f t="shared" si="142"/>
        <v>90's</v>
      </c>
      <c r="V1324">
        <v>1992</v>
      </c>
      <c r="W1324">
        <f t="shared" si="140"/>
        <v>0</v>
      </c>
      <c r="X1324" t="str">
        <f t="shared" si="141"/>
        <v>N</v>
      </c>
      <c r="Y1324" t="str">
        <f t="shared" si="147"/>
        <v>N</v>
      </c>
      <c r="Z1324" t="str">
        <f t="shared" si="144"/>
        <v>N</v>
      </c>
      <c r="AA1324" t="str">
        <f t="shared" si="145"/>
        <v>N</v>
      </c>
      <c r="AB1324" t="s">
        <v>93</v>
      </c>
      <c r="AC1324" t="s">
        <v>94</v>
      </c>
      <c r="AD1324" t="s">
        <v>140</v>
      </c>
      <c r="AE1324" t="s">
        <v>140</v>
      </c>
      <c r="AF1324" t="s">
        <v>117</v>
      </c>
      <c r="AG1324">
        <v>0</v>
      </c>
      <c r="AH1324" t="s">
        <v>97</v>
      </c>
      <c r="AI1324" t="s">
        <v>98</v>
      </c>
      <c r="AJ1324" t="s">
        <v>99</v>
      </c>
      <c r="AK1324" t="s">
        <v>97</v>
      </c>
      <c r="AL1324" t="s">
        <v>98</v>
      </c>
      <c r="AM1324" t="s">
        <v>100</v>
      </c>
      <c r="AN1324" t="s">
        <v>101</v>
      </c>
      <c r="AO1324">
        <v>674</v>
      </c>
      <c r="AP1324" t="s">
        <v>102</v>
      </c>
      <c r="AQ1324">
        <v>0</v>
      </c>
      <c r="AR1324">
        <v>76</v>
      </c>
      <c r="AS1324">
        <v>750</v>
      </c>
      <c r="AT1324" t="s">
        <v>103</v>
      </c>
      <c r="AU1324" t="s">
        <v>104</v>
      </c>
      <c r="AV1324" t="s">
        <v>105</v>
      </c>
      <c r="AW1324" t="s">
        <v>106</v>
      </c>
      <c r="AX1324">
        <v>1061</v>
      </c>
      <c r="AY1324">
        <v>862</v>
      </c>
      <c r="AZ1324">
        <v>0</v>
      </c>
      <c r="BA1324">
        <v>1923</v>
      </c>
      <c r="BB1324">
        <v>1</v>
      </c>
      <c r="BC1324">
        <v>0</v>
      </c>
      <c r="BD1324">
        <v>2</v>
      </c>
      <c r="BE1324">
        <v>1</v>
      </c>
      <c r="BF1324">
        <v>3</v>
      </c>
      <c r="BG1324">
        <v>1</v>
      </c>
      <c r="BH1324" t="s">
        <v>97</v>
      </c>
      <c r="BI1324">
        <v>8</v>
      </c>
      <c r="BJ1324" t="s">
        <v>107</v>
      </c>
      <c r="BK1324">
        <v>1</v>
      </c>
      <c r="BL1324" t="s">
        <v>98</v>
      </c>
      <c r="BM1324" t="s">
        <v>108</v>
      </c>
      <c r="BN1324">
        <v>1992</v>
      </c>
      <c r="BO1324" t="s">
        <v>109</v>
      </c>
      <c r="BP1324">
        <v>2</v>
      </c>
      <c r="BQ1324">
        <v>564</v>
      </c>
      <c r="BR1324" t="s">
        <v>98</v>
      </c>
      <c r="BS1324" t="s">
        <v>98</v>
      </c>
      <c r="BT1324" t="s">
        <v>105</v>
      </c>
      <c r="BU1324">
        <v>240</v>
      </c>
      <c r="BV1324">
        <v>39</v>
      </c>
      <c r="BW1324">
        <v>0</v>
      </c>
      <c r="BX1324">
        <v>0</v>
      </c>
      <c r="BY1324">
        <v>0</v>
      </c>
      <c r="BZ1324">
        <v>0</v>
      </c>
      <c r="CA1324" t="s">
        <v>83</v>
      </c>
      <c r="CB1324" t="s">
        <v>83</v>
      </c>
      <c r="CC1324" t="s">
        <v>83</v>
      </c>
      <c r="CD1324">
        <v>0</v>
      </c>
      <c r="CE1324">
        <v>6</v>
      </c>
      <c r="CF1324">
        <v>2010</v>
      </c>
      <c r="CG1324" t="str">
        <f t="shared" si="146"/>
        <v>6/2010</v>
      </c>
      <c r="CH1324" t="s">
        <v>110</v>
      </c>
      <c r="CI1324" t="s">
        <v>111</v>
      </c>
      <c r="CJ1324" s="1">
        <v>190000</v>
      </c>
    </row>
    <row r="1325" spans="1:88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 t="str">
        <f t="shared" si="142"/>
        <v>40's</v>
      </c>
      <c r="V1325">
        <v>1950</v>
      </c>
      <c r="W1325">
        <f t="shared" si="140"/>
        <v>10</v>
      </c>
      <c r="X1325" t="str">
        <f t="shared" si="141"/>
        <v>Y</v>
      </c>
      <c r="Y1325" t="str">
        <f t="shared" si="147"/>
        <v>N</v>
      </c>
      <c r="Z1325" t="str">
        <f t="shared" si="144"/>
        <v>N</v>
      </c>
      <c r="AA1325" t="str">
        <f t="shared" si="145"/>
        <v>N</v>
      </c>
      <c r="AB1325" t="s">
        <v>152</v>
      </c>
      <c r="AC1325" t="s">
        <v>94</v>
      </c>
      <c r="AD1325" t="s">
        <v>95</v>
      </c>
      <c r="AE1325" t="s">
        <v>95</v>
      </c>
      <c r="AF1325" t="s">
        <v>117</v>
      </c>
      <c r="AG1325">
        <v>0</v>
      </c>
      <c r="AH1325" t="s">
        <v>147</v>
      </c>
      <c r="AI1325" t="s">
        <v>98</v>
      </c>
      <c r="AJ1325" t="s">
        <v>118</v>
      </c>
      <c r="AK1325" t="s">
        <v>98</v>
      </c>
      <c r="AL1325" t="s">
        <v>98</v>
      </c>
      <c r="AM1325" t="s">
        <v>100</v>
      </c>
      <c r="AN1325" t="s">
        <v>172</v>
      </c>
      <c r="AO1325">
        <v>280</v>
      </c>
      <c r="AP1325" t="s">
        <v>102</v>
      </c>
      <c r="AQ1325">
        <v>0</v>
      </c>
      <c r="AR1325">
        <v>140</v>
      </c>
      <c r="AS1325">
        <v>420</v>
      </c>
      <c r="AT1325" t="s">
        <v>103</v>
      </c>
      <c r="AU1325" t="s">
        <v>97</v>
      </c>
      <c r="AV1325" t="s">
        <v>105</v>
      </c>
      <c r="AW1325" t="s">
        <v>106</v>
      </c>
      <c r="AX1325">
        <v>708</v>
      </c>
      <c r="AY1325">
        <v>0</v>
      </c>
      <c r="AZ1325">
        <v>0</v>
      </c>
      <c r="BA1325">
        <v>708</v>
      </c>
      <c r="BB1325">
        <v>0</v>
      </c>
      <c r="BC1325">
        <v>0</v>
      </c>
      <c r="BD1325">
        <v>1</v>
      </c>
      <c r="BE1325">
        <v>0</v>
      </c>
      <c r="BF1325">
        <v>2</v>
      </c>
      <c r="BG1325">
        <v>1</v>
      </c>
      <c r="BH1325" t="s">
        <v>147</v>
      </c>
      <c r="BI1325">
        <v>5</v>
      </c>
      <c r="BJ1325" t="s">
        <v>107</v>
      </c>
      <c r="BK1325">
        <v>0</v>
      </c>
      <c r="BL1325" t="s">
        <v>83</v>
      </c>
      <c r="BM1325" t="s">
        <v>83</v>
      </c>
      <c r="BN1325" t="s">
        <v>83</v>
      </c>
      <c r="BO1325" t="s">
        <v>83</v>
      </c>
      <c r="BP1325">
        <v>0</v>
      </c>
      <c r="BQ1325">
        <v>0</v>
      </c>
      <c r="BR1325" t="s">
        <v>83</v>
      </c>
      <c r="BS1325" t="s">
        <v>83</v>
      </c>
      <c r="BT1325" t="s">
        <v>105</v>
      </c>
      <c r="BU1325">
        <v>164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 t="s">
        <v>83</v>
      </c>
      <c r="CB1325" t="s">
        <v>83</v>
      </c>
      <c r="CC1325" t="s">
        <v>83</v>
      </c>
      <c r="CD1325">
        <v>0</v>
      </c>
      <c r="CE1325">
        <v>12</v>
      </c>
      <c r="CF1325">
        <v>2009</v>
      </c>
      <c r="CG1325" t="str">
        <f t="shared" si="146"/>
        <v>12/2009</v>
      </c>
      <c r="CH1325" t="s">
        <v>110</v>
      </c>
      <c r="CI1325" t="s">
        <v>111</v>
      </c>
      <c r="CJ1325" s="1">
        <v>82500</v>
      </c>
    </row>
    <row r="1326" spans="1:88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 t="str">
        <f t="shared" si="142"/>
        <v>2000's</v>
      </c>
      <c r="V1326">
        <v>2007</v>
      </c>
      <c r="W1326">
        <f t="shared" si="140"/>
        <v>1</v>
      </c>
      <c r="X1326" t="str">
        <f t="shared" si="141"/>
        <v>Y</v>
      </c>
      <c r="Y1326" t="str">
        <f t="shared" si="147"/>
        <v>Y</v>
      </c>
      <c r="Z1326" t="str">
        <f t="shared" si="144"/>
        <v>Y</v>
      </c>
      <c r="AA1326" t="str">
        <f t="shared" si="145"/>
        <v>Y</v>
      </c>
      <c r="AB1326" t="s">
        <v>93</v>
      </c>
      <c r="AC1326" t="s">
        <v>94</v>
      </c>
      <c r="AD1326" t="s">
        <v>95</v>
      </c>
      <c r="AE1326" t="s">
        <v>95</v>
      </c>
      <c r="AF1326" t="s">
        <v>96</v>
      </c>
      <c r="AG1326">
        <v>428</v>
      </c>
      <c r="AH1326" t="s">
        <v>97</v>
      </c>
      <c r="AI1326" t="s">
        <v>98</v>
      </c>
      <c r="AJ1326" t="s">
        <v>99</v>
      </c>
      <c r="AK1326" t="s">
        <v>104</v>
      </c>
      <c r="AL1326" t="s">
        <v>98</v>
      </c>
      <c r="AM1326" t="s">
        <v>130</v>
      </c>
      <c r="AN1326" t="s">
        <v>102</v>
      </c>
      <c r="AO1326">
        <v>0</v>
      </c>
      <c r="AP1326" t="s">
        <v>102</v>
      </c>
      <c r="AQ1326">
        <v>0</v>
      </c>
      <c r="AR1326">
        <v>1795</v>
      </c>
      <c r="AS1326">
        <v>1795</v>
      </c>
      <c r="AT1326" t="s">
        <v>103</v>
      </c>
      <c r="AU1326" t="s">
        <v>104</v>
      </c>
      <c r="AV1326" t="s">
        <v>105</v>
      </c>
      <c r="AW1326" t="s">
        <v>106</v>
      </c>
      <c r="AX1326">
        <v>1795</v>
      </c>
      <c r="AY1326">
        <v>0</v>
      </c>
      <c r="AZ1326">
        <v>0</v>
      </c>
      <c r="BA1326">
        <v>1795</v>
      </c>
      <c r="BB1326">
        <v>0</v>
      </c>
      <c r="BC1326">
        <v>0</v>
      </c>
      <c r="BD1326">
        <v>2</v>
      </c>
      <c r="BE1326">
        <v>0</v>
      </c>
      <c r="BF1326">
        <v>2</v>
      </c>
      <c r="BG1326">
        <v>1</v>
      </c>
      <c r="BH1326" t="s">
        <v>97</v>
      </c>
      <c r="BI1326">
        <v>7</v>
      </c>
      <c r="BJ1326" t="s">
        <v>107</v>
      </c>
      <c r="BK1326">
        <v>1</v>
      </c>
      <c r="BL1326" t="s">
        <v>97</v>
      </c>
      <c r="BM1326" t="s">
        <v>108</v>
      </c>
      <c r="BN1326">
        <v>2007</v>
      </c>
      <c r="BO1326" t="s">
        <v>109</v>
      </c>
      <c r="BP1326">
        <v>3</v>
      </c>
      <c r="BQ1326">
        <v>895</v>
      </c>
      <c r="BR1326" t="s">
        <v>98</v>
      </c>
      <c r="BS1326" t="s">
        <v>98</v>
      </c>
      <c r="BT1326" t="s">
        <v>105</v>
      </c>
      <c r="BU1326">
        <v>0</v>
      </c>
      <c r="BV1326">
        <v>49</v>
      </c>
      <c r="BW1326">
        <v>0</v>
      </c>
      <c r="BX1326">
        <v>0</v>
      </c>
      <c r="BY1326">
        <v>0</v>
      </c>
      <c r="BZ1326">
        <v>0</v>
      </c>
      <c r="CA1326" t="s">
        <v>83</v>
      </c>
      <c r="CB1326" t="s">
        <v>83</v>
      </c>
      <c r="CC1326" t="s">
        <v>83</v>
      </c>
      <c r="CD1326">
        <v>0</v>
      </c>
      <c r="CE1326">
        <v>2</v>
      </c>
      <c r="CF1326">
        <v>2007</v>
      </c>
      <c r="CG1326" t="str">
        <f t="shared" si="146"/>
        <v>2/2007</v>
      </c>
      <c r="CH1326" t="s">
        <v>158</v>
      </c>
      <c r="CI1326" t="s">
        <v>159</v>
      </c>
      <c r="CJ1326" s="1">
        <v>147000</v>
      </c>
    </row>
    <row r="1327" spans="1:88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 t="str">
        <f t="shared" si="142"/>
        <v>20's</v>
      </c>
      <c r="V1327">
        <v>1950</v>
      </c>
      <c r="W1327">
        <f t="shared" si="140"/>
        <v>28</v>
      </c>
      <c r="X1327" t="str">
        <f t="shared" si="141"/>
        <v>Y</v>
      </c>
      <c r="Y1327" t="str">
        <f t="shared" si="147"/>
        <v>N</v>
      </c>
      <c r="Z1327" t="str">
        <f t="shared" si="144"/>
        <v>N</v>
      </c>
      <c r="AA1327" t="str">
        <f t="shared" si="145"/>
        <v>N</v>
      </c>
      <c r="AB1327" t="s">
        <v>93</v>
      </c>
      <c r="AC1327" t="s">
        <v>94</v>
      </c>
      <c r="AD1327" t="s">
        <v>186</v>
      </c>
      <c r="AE1327" t="s">
        <v>186</v>
      </c>
      <c r="AF1327" t="s">
        <v>117</v>
      </c>
      <c r="AG1327">
        <v>0</v>
      </c>
      <c r="AH1327" t="s">
        <v>98</v>
      </c>
      <c r="AI1327" t="s">
        <v>98</v>
      </c>
      <c r="AJ1327" t="s">
        <v>126</v>
      </c>
      <c r="AK1327" t="s">
        <v>98</v>
      </c>
      <c r="AL1327" t="s">
        <v>147</v>
      </c>
      <c r="AM1327" t="s">
        <v>100</v>
      </c>
      <c r="AN1327" t="s">
        <v>102</v>
      </c>
      <c r="AO1327">
        <v>0</v>
      </c>
      <c r="AP1327" t="s">
        <v>102</v>
      </c>
      <c r="AQ1327">
        <v>0</v>
      </c>
      <c r="AR1327">
        <v>796</v>
      </c>
      <c r="AS1327">
        <v>796</v>
      </c>
      <c r="AT1327" t="s">
        <v>103</v>
      </c>
      <c r="AU1327" t="s">
        <v>147</v>
      </c>
      <c r="AV1327" t="s">
        <v>177</v>
      </c>
      <c r="AW1327" t="s">
        <v>106</v>
      </c>
      <c r="AX1327">
        <v>796</v>
      </c>
      <c r="AY1327">
        <v>0</v>
      </c>
      <c r="AZ1327">
        <v>0</v>
      </c>
      <c r="BA1327">
        <v>796</v>
      </c>
      <c r="BB1327">
        <v>0</v>
      </c>
      <c r="BC1327">
        <v>0</v>
      </c>
      <c r="BD1327">
        <v>1</v>
      </c>
      <c r="BE1327">
        <v>0</v>
      </c>
      <c r="BF1327">
        <v>2</v>
      </c>
      <c r="BG1327">
        <v>1</v>
      </c>
      <c r="BH1327" t="s">
        <v>98</v>
      </c>
      <c r="BI1327">
        <v>5</v>
      </c>
      <c r="BJ1327" t="s">
        <v>107</v>
      </c>
      <c r="BK1327">
        <v>0</v>
      </c>
      <c r="BL1327" t="s">
        <v>83</v>
      </c>
      <c r="BM1327" t="s">
        <v>83</v>
      </c>
      <c r="BN1327" t="s">
        <v>83</v>
      </c>
      <c r="BO1327" t="s">
        <v>83</v>
      </c>
      <c r="BP1327">
        <v>0</v>
      </c>
      <c r="BQ1327">
        <v>0</v>
      </c>
      <c r="BR1327" t="s">
        <v>83</v>
      </c>
      <c r="BS1327" t="s">
        <v>83</v>
      </c>
      <c r="BT1327" t="s">
        <v>177</v>
      </c>
      <c r="BU1327">
        <v>0</v>
      </c>
      <c r="BV1327">
        <v>0</v>
      </c>
      <c r="BW1327">
        <v>100</v>
      </c>
      <c r="BX1327">
        <v>0</v>
      </c>
      <c r="BY1327">
        <v>0</v>
      </c>
      <c r="BZ1327">
        <v>0</v>
      </c>
      <c r="CA1327" t="s">
        <v>83</v>
      </c>
      <c r="CB1327" t="s">
        <v>134</v>
      </c>
      <c r="CC1327" t="s">
        <v>83</v>
      </c>
      <c r="CD1327">
        <v>0</v>
      </c>
      <c r="CE1327">
        <v>1</v>
      </c>
      <c r="CF1327">
        <v>2008</v>
      </c>
      <c r="CG1327" t="str">
        <f t="shared" si="146"/>
        <v>1/2008</v>
      </c>
      <c r="CH1327" t="s">
        <v>110</v>
      </c>
      <c r="CI1327" t="s">
        <v>111</v>
      </c>
      <c r="CJ1327" s="1">
        <v>55000</v>
      </c>
    </row>
    <row r="1328" spans="1:88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 t="str">
        <f t="shared" si="142"/>
        <v>30's</v>
      </c>
      <c r="V1328">
        <v>2006</v>
      </c>
      <c r="W1328">
        <f t="shared" si="140"/>
        <v>75</v>
      </c>
      <c r="X1328" t="str">
        <f t="shared" si="141"/>
        <v>Y</v>
      </c>
      <c r="Y1328" t="str">
        <f t="shared" si="147"/>
        <v>Y</v>
      </c>
      <c r="Z1328" t="str">
        <f t="shared" si="144"/>
        <v>Y</v>
      </c>
      <c r="AA1328" t="str">
        <f t="shared" si="145"/>
        <v>Y</v>
      </c>
      <c r="AB1328" t="s">
        <v>93</v>
      </c>
      <c r="AC1328" t="s">
        <v>94</v>
      </c>
      <c r="AD1328" t="s">
        <v>116</v>
      </c>
      <c r="AE1328" t="s">
        <v>116</v>
      </c>
      <c r="AF1328" t="s">
        <v>117</v>
      </c>
      <c r="AG1328">
        <v>0</v>
      </c>
      <c r="AH1328" t="s">
        <v>98</v>
      </c>
      <c r="AI1328" t="s">
        <v>98</v>
      </c>
      <c r="AJ1328" t="s">
        <v>126</v>
      </c>
      <c r="AK1328" t="s">
        <v>98</v>
      </c>
      <c r="AL1328" t="s">
        <v>98</v>
      </c>
      <c r="AM1328" t="s">
        <v>100</v>
      </c>
      <c r="AN1328" t="s">
        <v>153</v>
      </c>
      <c r="AO1328">
        <v>544</v>
      </c>
      <c r="AP1328" t="s">
        <v>102</v>
      </c>
      <c r="AQ1328">
        <v>0</v>
      </c>
      <c r="AR1328">
        <v>0</v>
      </c>
      <c r="AS1328">
        <v>544</v>
      </c>
      <c r="AT1328" t="s">
        <v>103</v>
      </c>
      <c r="AU1328" t="s">
        <v>104</v>
      </c>
      <c r="AV1328" t="s">
        <v>105</v>
      </c>
      <c r="AW1328" t="s">
        <v>106</v>
      </c>
      <c r="AX1328">
        <v>774</v>
      </c>
      <c r="AY1328">
        <v>0</v>
      </c>
      <c r="AZ1328">
        <v>0</v>
      </c>
      <c r="BA1328">
        <v>774</v>
      </c>
      <c r="BB1328">
        <v>0</v>
      </c>
      <c r="BC1328">
        <v>0</v>
      </c>
      <c r="BD1328">
        <v>1</v>
      </c>
      <c r="BE1328">
        <v>0</v>
      </c>
      <c r="BF1328">
        <v>3</v>
      </c>
      <c r="BG1328">
        <v>1</v>
      </c>
      <c r="BH1328" t="s">
        <v>97</v>
      </c>
      <c r="BI1328">
        <v>6</v>
      </c>
      <c r="BJ1328" t="s">
        <v>107</v>
      </c>
      <c r="BK1328">
        <v>0</v>
      </c>
      <c r="BL1328" t="s">
        <v>83</v>
      </c>
      <c r="BM1328" t="s">
        <v>83</v>
      </c>
      <c r="BN1328" t="s">
        <v>83</v>
      </c>
      <c r="BO1328" t="s">
        <v>83</v>
      </c>
      <c r="BP1328">
        <v>0</v>
      </c>
      <c r="BQ1328">
        <v>0</v>
      </c>
      <c r="BR1328" t="s">
        <v>83</v>
      </c>
      <c r="BS1328" t="s">
        <v>83</v>
      </c>
      <c r="BT1328" t="s">
        <v>105</v>
      </c>
      <c r="BU1328">
        <v>0</v>
      </c>
      <c r="BV1328">
        <v>0</v>
      </c>
      <c r="BW1328">
        <v>286</v>
      </c>
      <c r="BX1328">
        <v>0</v>
      </c>
      <c r="BY1328">
        <v>0</v>
      </c>
      <c r="BZ1328">
        <v>0</v>
      </c>
      <c r="CA1328" t="s">
        <v>83</v>
      </c>
      <c r="CB1328" t="s">
        <v>83</v>
      </c>
      <c r="CC1328" t="s">
        <v>83</v>
      </c>
      <c r="CD1328">
        <v>0</v>
      </c>
      <c r="CE1328">
        <v>5</v>
      </c>
      <c r="CF1328">
        <v>2007</v>
      </c>
      <c r="CG1328" t="str">
        <f t="shared" si="146"/>
        <v>5/2007</v>
      </c>
      <c r="CH1328" t="s">
        <v>110</v>
      </c>
      <c r="CI1328" t="s">
        <v>111</v>
      </c>
      <c r="CJ1328" s="1">
        <v>79000</v>
      </c>
    </row>
    <row r="1329" spans="1:88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 t="str">
        <f t="shared" si="142"/>
        <v>80's</v>
      </c>
      <c r="V1329">
        <v>2008</v>
      </c>
      <c r="W1329">
        <f t="shared" si="140"/>
        <v>26</v>
      </c>
      <c r="X1329" t="str">
        <f t="shared" si="141"/>
        <v>Y</v>
      </c>
      <c r="Y1329" t="str">
        <f t="shared" si="147"/>
        <v>Y</v>
      </c>
      <c r="Z1329" t="str">
        <f t="shared" si="144"/>
        <v>Y</v>
      </c>
      <c r="AA1329" t="str">
        <f t="shared" si="145"/>
        <v>Y</v>
      </c>
      <c r="AB1329" t="s">
        <v>93</v>
      </c>
      <c r="AC1329" t="s">
        <v>94</v>
      </c>
      <c r="AD1329" t="s">
        <v>95</v>
      </c>
      <c r="AE1329" t="s">
        <v>95</v>
      </c>
      <c r="AF1329" t="s">
        <v>117</v>
      </c>
      <c r="AG1329">
        <v>0</v>
      </c>
      <c r="AH1329" t="s">
        <v>97</v>
      </c>
      <c r="AI1329" t="s">
        <v>97</v>
      </c>
      <c r="AJ1329" t="s">
        <v>118</v>
      </c>
      <c r="AK1329" t="s">
        <v>98</v>
      </c>
      <c r="AL1329" t="s">
        <v>98</v>
      </c>
      <c r="AM1329" t="s">
        <v>100</v>
      </c>
      <c r="AN1329" t="s">
        <v>119</v>
      </c>
      <c r="AO1329">
        <v>641</v>
      </c>
      <c r="AP1329" t="s">
        <v>102</v>
      </c>
      <c r="AQ1329">
        <v>0</v>
      </c>
      <c r="AR1329">
        <v>175</v>
      </c>
      <c r="AS1329">
        <v>816</v>
      </c>
      <c r="AT1329" t="s">
        <v>103</v>
      </c>
      <c r="AU1329" t="s">
        <v>104</v>
      </c>
      <c r="AV1329" t="s">
        <v>105</v>
      </c>
      <c r="AW1329" t="s">
        <v>106</v>
      </c>
      <c r="AX1329">
        <v>816</v>
      </c>
      <c r="AY1329">
        <v>0</v>
      </c>
      <c r="AZ1329">
        <v>0</v>
      </c>
      <c r="BA1329">
        <v>816</v>
      </c>
      <c r="BB1329">
        <v>0</v>
      </c>
      <c r="BC1329">
        <v>1</v>
      </c>
      <c r="BD1329">
        <v>1</v>
      </c>
      <c r="BE1329">
        <v>0</v>
      </c>
      <c r="BF1329">
        <v>3</v>
      </c>
      <c r="BG1329">
        <v>1</v>
      </c>
      <c r="BH1329" t="s">
        <v>97</v>
      </c>
      <c r="BI1329">
        <v>5</v>
      </c>
      <c r="BJ1329" t="s">
        <v>107</v>
      </c>
      <c r="BK1329">
        <v>1</v>
      </c>
      <c r="BL1329" t="s">
        <v>104</v>
      </c>
      <c r="BM1329" t="s">
        <v>108</v>
      </c>
      <c r="BN1329">
        <v>1982</v>
      </c>
      <c r="BO1329" t="s">
        <v>102</v>
      </c>
      <c r="BP1329">
        <v>1</v>
      </c>
      <c r="BQ1329">
        <v>264</v>
      </c>
      <c r="BR1329" t="s">
        <v>98</v>
      </c>
      <c r="BS1329" t="s">
        <v>98</v>
      </c>
      <c r="BT1329" t="s">
        <v>105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 t="s">
        <v>83</v>
      </c>
      <c r="CB1329" t="s">
        <v>134</v>
      </c>
      <c r="CC1329" t="s">
        <v>83</v>
      </c>
      <c r="CD1329">
        <v>0</v>
      </c>
      <c r="CE1329">
        <v>10</v>
      </c>
      <c r="CF1329">
        <v>2008</v>
      </c>
      <c r="CG1329" t="str">
        <f t="shared" si="146"/>
        <v>10/2008</v>
      </c>
      <c r="CH1329" t="s">
        <v>110</v>
      </c>
      <c r="CI1329" t="s">
        <v>111</v>
      </c>
      <c r="CJ1329" s="1">
        <v>130500</v>
      </c>
    </row>
    <row r="1330" spans="1:88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 t="str">
        <f t="shared" si="142"/>
        <v>20's</v>
      </c>
      <c r="V1330">
        <v>1950</v>
      </c>
      <c r="W1330">
        <f t="shared" si="140"/>
        <v>30</v>
      </c>
      <c r="X1330" t="str">
        <f t="shared" si="141"/>
        <v>Y</v>
      </c>
      <c r="Y1330" t="str">
        <f t="shared" si="147"/>
        <v>N</v>
      </c>
      <c r="Z1330" t="str">
        <f t="shared" si="144"/>
        <v>N</v>
      </c>
      <c r="AA1330" t="str">
        <f t="shared" si="145"/>
        <v>N</v>
      </c>
      <c r="AB1330" t="s">
        <v>93</v>
      </c>
      <c r="AC1330" t="s">
        <v>94</v>
      </c>
      <c r="AD1330" t="s">
        <v>96</v>
      </c>
      <c r="AE1330" t="s">
        <v>124</v>
      </c>
      <c r="AF1330" t="s">
        <v>117</v>
      </c>
      <c r="AG1330">
        <v>0</v>
      </c>
      <c r="AH1330" t="s">
        <v>97</v>
      </c>
      <c r="AI1330" t="s">
        <v>97</v>
      </c>
      <c r="AJ1330" t="s">
        <v>126</v>
      </c>
      <c r="AK1330" t="s">
        <v>97</v>
      </c>
      <c r="AL1330" t="s">
        <v>98</v>
      </c>
      <c r="AM1330" t="s">
        <v>100</v>
      </c>
      <c r="AN1330" t="s">
        <v>172</v>
      </c>
      <c r="AO1330">
        <v>493</v>
      </c>
      <c r="AP1330" t="s">
        <v>102</v>
      </c>
      <c r="AQ1330">
        <v>0</v>
      </c>
      <c r="AR1330">
        <v>1017</v>
      </c>
      <c r="AS1330">
        <v>1510</v>
      </c>
      <c r="AT1330" t="s">
        <v>206</v>
      </c>
      <c r="AU1330" t="s">
        <v>104</v>
      </c>
      <c r="AV1330" t="s">
        <v>105</v>
      </c>
      <c r="AW1330" t="s">
        <v>106</v>
      </c>
      <c r="AX1330">
        <v>1584</v>
      </c>
      <c r="AY1330">
        <v>1208</v>
      </c>
      <c r="AZ1330">
        <v>0</v>
      </c>
      <c r="BA1330">
        <v>2792</v>
      </c>
      <c r="BB1330">
        <v>0</v>
      </c>
      <c r="BC1330">
        <v>0</v>
      </c>
      <c r="BD1330">
        <v>2</v>
      </c>
      <c r="BE1330">
        <v>0</v>
      </c>
      <c r="BF1330">
        <v>5</v>
      </c>
      <c r="BG1330">
        <v>1</v>
      </c>
      <c r="BH1330" t="s">
        <v>98</v>
      </c>
      <c r="BI1330">
        <v>8</v>
      </c>
      <c r="BJ1330" t="s">
        <v>194</v>
      </c>
      <c r="BK1330">
        <v>2</v>
      </c>
      <c r="BL1330" t="s">
        <v>98</v>
      </c>
      <c r="BM1330" t="s">
        <v>127</v>
      </c>
      <c r="BN1330">
        <v>1920</v>
      </c>
      <c r="BO1330" t="s">
        <v>102</v>
      </c>
      <c r="BP1330">
        <v>2</v>
      </c>
      <c r="BQ1330">
        <v>520</v>
      </c>
      <c r="BR1330" t="s">
        <v>147</v>
      </c>
      <c r="BS1330" t="s">
        <v>98</v>
      </c>
      <c r="BT1330" t="s">
        <v>105</v>
      </c>
      <c r="BU1330">
        <v>0</v>
      </c>
      <c r="BV1330">
        <v>547</v>
      </c>
      <c r="BW1330">
        <v>0</v>
      </c>
      <c r="BX1330">
        <v>0</v>
      </c>
      <c r="BY1330">
        <v>480</v>
      </c>
      <c r="BZ1330">
        <v>0</v>
      </c>
      <c r="CA1330" t="s">
        <v>83</v>
      </c>
      <c r="CB1330" t="s">
        <v>134</v>
      </c>
      <c r="CC1330" t="s">
        <v>135</v>
      </c>
      <c r="CD1330">
        <v>1150</v>
      </c>
      <c r="CE1330">
        <v>6</v>
      </c>
      <c r="CF1330">
        <v>2008</v>
      </c>
      <c r="CG1330" t="str">
        <f t="shared" si="146"/>
        <v>6/2008</v>
      </c>
      <c r="CH1330" t="s">
        <v>110</v>
      </c>
      <c r="CI1330" t="s">
        <v>111</v>
      </c>
      <c r="CJ1330" s="1">
        <v>256000</v>
      </c>
    </row>
    <row r="1331" spans="1:88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 t="str">
        <f t="shared" si="142"/>
        <v>90's</v>
      </c>
      <c r="V1331">
        <v>1998</v>
      </c>
      <c r="W1331">
        <f t="shared" si="140"/>
        <v>0</v>
      </c>
      <c r="X1331" t="str">
        <f t="shared" si="141"/>
        <v>N</v>
      </c>
      <c r="Y1331" t="str">
        <f t="shared" si="147"/>
        <v>N</v>
      </c>
      <c r="Z1331" t="str">
        <f t="shared" si="144"/>
        <v>N</v>
      </c>
      <c r="AA1331" t="str">
        <f t="shared" si="145"/>
        <v>Y</v>
      </c>
      <c r="AB1331" t="s">
        <v>152</v>
      </c>
      <c r="AC1331" t="s">
        <v>94</v>
      </c>
      <c r="AD1331" t="s">
        <v>95</v>
      </c>
      <c r="AE1331" t="s">
        <v>95</v>
      </c>
      <c r="AF1331" t="s">
        <v>117</v>
      </c>
      <c r="AG1331">
        <v>0</v>
      </c>
      <c r="AH1331" t="s">
        <v>98</v>
      </c>
      <c r="AI1331" t="s">
        <v>98</v>
      </c>
      <c r="AJ1331" t="s">
        <v>99</v>
      </c>
      <c r="AK1331" t="s">
        <v>97</v>
      </c>
      <c r="AL1331" t="s">
        <v>98</v>
      </c>
      <c r="AM1331" t="s">
        <v>100</v>
      </c>
      <c r="AN1331" t="s">
        <v>102</v>
      </c>
      <c r="AO1331">
        <v>0</v>
      </c>
      <c r="AP1331" t="s">
        <v>102</v>
      </c>
      <c r="AQ1331">
        <v>0</v>
      </c>
      <c r="AR1331">
        <v>935</v>
      </c>
      <c r="AS1331">
        <v>935</v>
      </c>
      <c r="AT1331" t="s">
        <v>103</v>
      </c>
      <c r="AU1331" t="s">
        <v>97</v>
      </c>
      <c r="AV1331" t="s">
        <v>105</v>
      </c>
      <c r="AW1331" t="s">
        <v>106</v>
      </c>
      <c r="AX1331">
        <v>955</v>
      </c>
      <c r="AY1331">
        <v>677</v>
      </c>
      <c r="AZ1331">
        <v>0</v>
      </c>
      <c r="BA1331">
        <v>1632</v>
      </c>
      <c r="BB1331">
        <v>0</v>
      </c>
      <c r="BC1331">
        <v>0</v>
      </c>
      <c r="BD1331">
        <v>2</v>
      </c>
      <c r="BE1331">
        <v>1</v>
      </c>
      <c r="BF1331">
        <v>3</v>
      </c>
      <c r="BG1331">
        <v>1</v>
      </c>
      <c r="BH1331" t="s">
        <v>98</v>
      </c>
      <c r="BI1331">
        <v>8</v>
      </c>
      <c r="BJ1331" t="s">
        <v>107</v>
      </c>
      <c r="BK1331">
        <v>1</v>
      </c>
      <c r="BL1331" t="s">
        <v>98</v>
      </c>
      <c r="BM1331" t="s">
        <v>108</v>
      </c>
      <c r="BN1331">
        <v>1998</v>
      </c>
      <c r="BO1331" t="s">
        <v>157</v>
      </c>
      <c r="BP1331">
        <v>2</v>
      </c>
      <c r="BQ1331">
        <v>462</v>
      </c>
      <c r="BR1331" t="s">
        <v>98</v>
      </c>
      <c r="BS1331" t="s">
        <v>98</v>
      </c>
      <c r="BT1331" t="s">
        <v>105</v>
      </c>
      <c r="BU1331">
        <v>0</v>
      </c>
      <c r="BV1331">
        <v>28</v>
      </c>
      <c r="BW1331">
        <v>0</v>
      </c>
      <c r="BX1331">
        <v>0</v>
      </c>
      <c r="BY1331">
        <v>0</v>
      </c>
      <c r="BZ1331">
        <v>0</v>
      </c>
      <c r="CA1331" t="s">
        <v>83</v>
      </c>
      <c r="CB1331" t="s">
        <v>83</v>
      </c>
      <c r="CC1331" t="s">
        <v>83</v>
      </c>
      <c r="CD1331">
        <v>0</v>
      </c>
      <c r="CE1331">
        <v>6</v>
      </c>
      <c r="CF1331">
        <v>2006</v>
      </c>
      <c r="CG1331" t="str">
        <f t="shared" si="146"/>
        <v>6/2006</v>
      </c>
      <c r="CH1331" t="s">
        <v>110</v>
      </c>
      <c r="CI1331" t="s">
        <v>111</v>
      </c>
      <c r="CJ1331" s="1">
        <v>176500</v>
      </c>
    </row>
    <row r="1332" spans="1:88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 t="str">
        <f t="shared" si="142"/>
        <v>2000's</v>
      </c>
      <c r="V1332">
        <v>2006</v>
      </c>
      <c r="W1332">
        <f t="shared" si="140"/>
        <v>0</v>
      </c>
      <c r="X1332" t="str">
        <f t="shared" si="141"/>
        <v>N</v>
      </c>
      <c r="Y1332" t="str">
        <f t="shared" si="147"/>
        <v>Y</v>
      </c>
      <c r="Z1332" t="str">
        <f t="shared" si="144"/>
        <v>Y</v>
      </c>
      <c r="AA1332" t="str">
        <f t="shared" si="145"/>
        <v>Y</v>
      </c>
      <c r="AB1332" t="s">
        <v>152</v>
      </c>
      <c r="AC1332" t="s">
        <v>94</v>
      </c>
      <c r="AD1332" t="s">
        <v>95</v>
      </c>
      <c r="AE1332" t="s">
        <v>95</v>
      </c>
      <c r="AF1332" t="s">
        <v>137</v>
      </c>
      <c r="AG1332">
        <v>410</v>
      </c>
      <c r="AH1332" t="s">
        <v>97</v>
      </c>
      <c r="AI1332" t="s">
        <v>98</v>
      </c>
      <c r="AJ1332" t="s">
        <v>99</v>
      </c>
      <c r="AK1332" t="s">
        <v>97</v>
      </c>
      <c r="AL1332" t="s">
        <v>97</v>
      </c>
      <c r="AM1332" t="s">
        <v>130</v>
      </c>
      <c r="AN1332" t="s">
        <v>102</v>
      </c>
      <c r="AO1332">
        <v>0</v>
      </c>
      <c r="AP1332" t="s">
        <v>102</v>
      </c>
      <c r="AQ1332">
        <v>0</v>
      </c>
      <c r="AR1332">
        <v>1588</v>
      </c>
      <c r="AS1332">
        <v>1588</v>
      </c>
      <c r="AT1332" t="s">
        <v>103</v>
      </c>
      <c r="AU1332" t="s">
        <v>104</v>
      </c>
      <c r="AV1332" t="s">
        <v>105</v>
      </c>
      <c r="AW1332" t="s">
        <v>106</v>
      </c>
      <c r="AX1332">
        <v>1588</v>
      </c>
      <c r="AY1332">
        <v>0</v>
      </c>
      <c r="AZ1332">
        <v>0</v>
      </c>
      <c r="BA1332">
        <v>1588</v>
      </c>
      <c r="BB1332">
        <v>0</v>
      </c>
      <c r="BC1332">
        <v>0</v>
      </c>
      <c r="BD1332">
        <v>2</v>
      </c>
      <c r="BE1332">
        <v>0</v>
      </c>
      <c r="BF1332">
        <v>3</v>
      </c>
      <c r="BG1332">
        <v>1</v>
      </c>
      <c r="BH1332" t="s">
        <v>97</v>
      </c>
      <c r="BI1332">
        <v>7</v>
      </c>
      <c r="BJ1332" t="s">
        <v>107</v>
      </c>
      <c r="BK1332">
        <v>1</v>
      </c>
      <c r="BL1332" t="s">
        <v>97</v>
      </c>
      <c r="BM1332" t="s">
        <v>108</v>
      </c>
      <c r="BN1332">
        <v>2006</v>
      </c>
      <c r="BO1332" t="s">
        <v>109</v>
      </c>
      <c r="BP1332">
        <v>3</v>
      </c>
      <c r="BQ1332">
        <v>825</v>
      </c>
      <c r="BR1332" t="s">
        <v>98</v>
      </c>
      <c r="BS1332" t="s">
        <v>98</v>
      </c>
      <c r="BT1332" t="s">
        <v>105</v>
      </c>
      <c r="BU1332">
        <v>144</v>
      </c>
      <c r="BV1332">
        <v>45</v>
      </c>
      <c r="BW1332">
        <v>0</v>
      </c>
      <c r="BX1332">
        <v>0</v>
      </c>
      <c r="BY1332">
        <v>0</v>
      </c>
      <c r="BZ1332">
        <v>0</v>
      </c>
      <c r="CA1332" t="s">
        <v>83</v>
      </c>
      <c r="CB1332" t="s">
        <v>83</v>
      </c>
      <c r="CC1332" t="s">
        <v>83</v>
      </c>
      <c r="CD1332">
        <v>0</v>
      </c>
      <c r="CE1332">
        <v>12</v>
      </c>
      <c r="CF1332">
        <v>2007</v>
      </c>
      <c r="CG1332" t="str">
        <f t="shared" si="146"/>
        <v>12/2007</v>
      </c>
      <c r="CH1332" t="s">
        <v>110</v>
      </c>
      <c r="CI1332" t="s">
        <v>111</v>
      </c>
      <c r="CJ1332" s="1">
        <v>227000</v>
      </c>
    </row>
    <row r="1333" spans="1:88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 t="str">
        <f t="shared" si="142"/>
        <v>70's</v>
      </c>
      <c r="V1333">
        <v>1976</v>
      </c>
      <c r="W1333">
        <f t="shared" si="140"/>
        <v>0</v>
      </c>
      <c r="X1333" t="str">
        <f t="shared" si="141"/>
        <v>N</v>
      </c>
      <c r="Y1333" t="str">
        <f t="shared" si="147"/>
        <v>N</v>
      </c>
      <c r="Z1333" t="str">
        <f t="shared" si="144"/>
        <v>N</v>
      </c>
      <c r="AA1333" t="str">
        <f t="shared" si="145"/>
        <v>N</v>
      </c>
      <c r="AB1333" t="s">
        <v>93</v>
      </c>
      <c r="AC1333" t="s">
        <v>94</v>
      </c>
      <c r="AD1333" t="s">
        <v>116</v>
      </c>
      <c r="AE1333" t="s">
        <v>116</v>
      </c>
      <c r="AF1333" t="s">
        <v>117</v>
      </c>
      <c r="AG1333">
        <v>0</v>
      </c>
      <c r="AH1333" t="s">
        <v>98</v>
      </c>
      <c r="AI1333" t="s">
        <v>98</v>
      </c>
      <c r="AJ1333" t="s">
        <v>118</v>
      </c>
      <c r="AK1333" t="s">
        <v>98</v>
      </c>
      <c r="AL1333" t="s">
        <v>98</v>
      </c>
      <c r="AM1333" t="s">
        <v>130</v>
      </c>
      <c r="AN1333" t="s">
        <v>119</v>
      </c>
      <c r="AO1333">
        <v>483</v>
      </c>
      <c r="AP1333" t="s">
        <v>102</v>
      </c>
      <c r="AQ1333">
        <v>0</v>
      </c>
      <c r="AR1333">
        <v>428</v>
      </c>
      <c r="AS1333">
        <v>911</v>
      </c>
      <c r="AT1333" t="s">
        <v>103</v>
      </c>
      <c r="AU1333" t="s">
        <v>97</v>
      </c>
      <c r="AV1333" t="s">
        <v>105</v>
      </c>
      <c r="AW1333" t="s">
        <v>106</v>
      </c>
      <c r="AX1333">
        <v>954</v>
      </c>
      <c r="AY1333">
        <v>0</v>
      </c>
      <c r="AZ1333">
        <v>0</v>
      </c>
      <c r="BA1333">
        <v>954</v>
      </c>
      <c r="BB1333">
        <v>0</v>
      </c>
      <c r="BC1333">
        <v>0</v>
      </c>
      <c r="BD1333">
        <v>1</v>
      </c>
      <c r="BE1333">
        <v>0</v>
      </c>
      <c r="BF1333">
        <v>3</v>
      </c>
      <c r="BG1333">
        <v>1</v>
      </c>
      <c r="BH1333" t="s">
        <v>98</v>
      </c>
      <c r="BI1333">
        <v>6</v>
      </c>
      <c r="BJ1333" t="s">
        <v>107</v>
      </c>
      <c r="BK1333">
        <v>0</v>
      </c>
      <c r="BL1333" t="s">
        <v>83</v>
      </c>
      <c r="BM1333" t="s">
        <v>127</v>
      </c>
      <c r="BN1333">
        <v>1976</v>
      </c>
      <c r="BO1333" t="s">
        <v>102</v>
      </c>
      <c r="BP1333">
        <v>2</v>
      </c>
      <c r="BQ1333">
        <v>576</v>
      </c>
      <c r="BR1333" t="s">
        <v>98</v>
      </c>
      <c r="BS1333" t="s">
        <v>98</v>
      </c>
      <c r="BT1333" t="s">
        <v>105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 t="s">
        <v>83</v>
      </c>
      <c r="CB1333" t="s">
        <v>83</v>
      </c>
      <c r="CC1333" t="s">
        <v>83</v>
      </c>
      <c r="CD1333">
        <v>0</v>
      </c>
      <c r="CE1333">
        <v>7</v>
      </c>
      <c r="CF1333">
        <v>2006</v>
      </c>
      <c r="CG1333" t="str">
        <f t="shared" si="146"/>
        <v>7/2006</v>
      </c>
      <c r="CH1333" t="s">
        <v>110</v>
      </c>
      <c r="CI1333" t="s">
        <v>111</v>
      </c>
      <c r="CJ1333" s="1">
        <v>132500</v>
      </c>
    </row>
    <row r="1334" spans="1:88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 t="str">
        <f t="shared" si="142"/>
        <v>30's</v>
      </c>
      <c r="V1334">
        <v>1958</v>
      </c>
      <c r="W1334">
        <f t="shared" si="140"/>
        <v>20</v>
      </c>
      <c r="X1334" t="str">
        <f t="shared" si="141"/>
        <v>Y</v>
      </c>
      <c r="Y1334" t="str">
        <f t="shared" si="147"/>
        <v>N</v>
      </c>
      <c r="Z1334" t="str">
        <f t="shared" si="144"/>
        <v>N</v>
      </c>
      <c r="AA1334" t="str">
        <f t="shared" si="145"/>
        <v>N</v>
      </c>
      <c r="AB1334" t="s">
        <v>93</v>
      </c>
      <c r="AC1334" t="s">
        <v>94</v>
      </c>
      <c r="AD1334" t="s">
        <v>116</v>
      </c>
      <c r="AE1334" t="s">
        <v>116</v>
      </c>
      <c r="AF1334" t="s">
        <v>117</v>
      </c>
      <c r="AG1334">
        <v>0</v>
      </c>
      <c r="AH1334" t="s">
        <v>98</v>
      </c>
      <c r="AI1334" t="s">
        <v>98</v>
      </c>
      <c r="AJ1334" t="s">
        <v>118</v>
      </c>
      <c r="AK1334" t="s">
        <v>98</v>
      </c>
      <c r="AL1334" t="s">
        <v>98</v>
      </c>
      <c r="AM1334" t="s">
        <v>121</v>
      </c>
      <c r="AN1334" t="s">
        <v>119</v>
      </c>
      <c r="AO1334">
        <v>690</v>
      </c>
      <c r="AP1334" t="s">
        <v>102</v>
      </c>
      <c r="AQ1334">
        <v>0</v>
      </c>
      <c r="AR1334">
        <v>126</v>
      </c>
      <c r="AS1334">
        <v>816</v>
      </c>
      <c r="AT1334" t="s">
        <v>103</v>
      </c>
      <c r="AU1334" t="s">
        <v>104</v>
      </c>
      <c r="AV1334" t="s">
        <v>105</v>
      </c>
      <c r="AW1334" t="s">
        <v>106</v>
      </c>
      <c r="AX1334">
        <v>816</v>
      </c>
      <c r="AY1334">
        <v>0</v>
      </c>
      <c r="AZ1334">
        <v>0</v>
      </c>
      <c r="BA1334">
        <v>816</v>
      </c>
      <c r="BB1334">
        <v>1</v>
      </c>
      <c r="BC1334">
        <v>0</v>
      </c>
      <c r="BD1334">
        <v>1</v>
      </c>
      <c r="BE1334">
        <v>0</v>
      </c>
      <c r="BF1334">
        <v>2</v>
      </c>
      <c r="BG1334">
        <v>1</v>
      </c>
      <c r="BH1334" t="s">
        <v>98</v>
      </c>
      <c r="BI1334">
        <v>3</v>
      </c>
      <c r="BJ1334" t="s">
        <v>107</v>
      </c>
      <c r="BK1334">
        <v>1</v>
      </c>
      <c r="BL1334" t="s">
        <v>97</v>
      </c>
      <c r="BM1334" t="s">
        <v>127</v>
      </c>
      <c r="BN1334">
        <v>1958</v>
      </c>
      <c r="BO1334" t="s">
        <v>102</v>
      </c>
      <c r="BP1334">
        <v>1</v>
      </c>
      <c r="BQ1334">
        <v>288</v>
      </c>
      <c r="BR1334" t="s">
        <v>147</v>
      </c>
      <c r="BS1334" t="s">
        <v>147</v>
      </c>
      <c r="BT1334" t="s">
        <v>105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 t="s">
        <v>83</v>
      </c>
      <c r="CB1334" t="s">
        <v>83</v>
      </c>
      <c r="CC1334" t="s">
        <v>83</v>
      </c>
      <c r="CD1334">
        <v>0</v>
      </c>
      <c r="CE1334">
        <v>5</v>
      </c>
      <c r="CF1334">
        <v>2009</v>
      </c>
      <c r="CG1334" t="str">
        <f t="shared" si="146"/>
        <v>5/2009</v>
      </c>
      <c r="CH1334" t="s">
        <v>110</v>
      </c>
      <c r="CI1334" t="s">
        <v>111</v>
      </c>
      <c r="CJ1334" s="1">
        <v>100000</v>
      </c>
    </row>
    <row r="1335" spans="1:88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 t="str">
        <f t="shared" si="142"/>
        <v>30's</v>
      </c>
      <c r="V1335">
        <v>1995</v>
      </c>
      <c r="W1335">
        <f t="shared" si="140"/>
        <v>57</v>
      </c>
      <c r="X1335" t="str">
        <f t="shared" si="141"/>
        <v>Y</v>
      </c>
      <c r="Y1335" t="str">
        <f t="shared" si="147"/>
        <v>N</v>
      </c>
      <c r="Z1335" t="str">
        <f t="shared" si="144"/>
        <v>N</v>
      </c>
      <c r="AA1335" t="str">
        <f t="shared" si="145"/>
        <v>Y</v>
      </c>
      <c r="AB1335" t="s">
        <v>93</v>
      </c>
      <c r="AC1335" t="s">
        <v>94</v>
      </c>
      <c r="AD1335" t="s">
        <v>124</v>
      </c>
      <c r="AE1335" t="s">
        <v>124</v>
      </c>
      <c r="AF1335" t="s">
        <v>117</v>
      </c>
      <c r="AG1335">
        <v>0</v>
      </c>
      <c r="AH1335" t="s">
        <v>98</v>
      </c>
      <c r="AI1335" t="s">
        <v>98</v>
      </c>
      <c r="AJ1335" t="s">
        <v>118</v>
      </c>
      <c r="AK1335" t="s">
        <v>98</v>
      </c>
      <c r="AL1335" t="s">
        <v>98</v>
      </c>
      <c r="AM1335" t="s">
        <v>100</v>
      </c>
      <c r="AN1335" t="s">
        <v>102</v>
      </c>
      <c r="AO1335">
        <v>0</v>
      </c>
      <c r="AP1335" t="s">
        <v>102</v>
      </c>
      <c r="AQ1335">
        <v>0</v>
      </c>
      <c r="AR1335">
        <v>803</v>
      </c>
      <c r="AS1335">
        <v>803</v>
      </c>
      <c r="AT1335" t="s">
        <v>103</v>
      </c>
      <c r="AU1335" t="s">
        <v>104</v>
      </c>
      <c r="AV1335" t="s">
        <v>105</v>
      </c>
      <c r="AW1335" t="s">
        <v>106</v>
      </c>
      <c r="AX1335">
        <v>803</v>
      </c>
      <c r="AY1335">
        <v>557</v>
      </c>
      <c r="AZ1335">
        <v>0</v>
      </c>
      <c r="BA1335">
        <v>1360</v>
      </c>
      <c r="BB1335">
        <v>0</v>
      </c>
      <c r="BC1335">
        <v>0</v>
      </c>
      <c r="BD1335">
        <v>1</v>
      </c>
      <c r="BE1335">
        <v>1</v>
      </c>
      <c r="BF1335">
        <v>2</v>
      </c>
      <c r="BG1335">
        <v>1</v>
      </c>
      <c r="BH1335" t="s">
        <v>97</v>
      </c>
      <c r="BI1335">
        <v>6</v>
      </c>
      <c r="BJ1335" t="s">
        <v>107</v>
      </c>
      <c r="BK1335">
        <v>0</v>
      </c>
      <c r="BL1335" t="s">
        <v>83</v>
      </c>
      <c r="BM1335" t="s">
        <v>127</v>
      </c>
      <c r="BN1335">
        <v>1951</v>
      </c>
      <c r="BO1335" t="s">
        <v>102</v>
      </c>
      <c r="BP1335">
        <v>1</v>
      </c>
      <c r="BQ1335">
        <v>297</v>
      </c>
      <c r="BR1335" t="s">
        <v>98</v>
      </c>
      <c r="BS1335" t="s">
        <v>98</v>
      </c>
      <c r="BT1335" t="s">
        <v>105</v>
      </c>
      <c r="BU1335">
        <v>0</v>
      </c>
      <c r="BV1335">
        <v>65</v>
      </c>
      <c r="BW1335">
        <v>190</v>
      </c>
      <c r="BX1335">
        <v>0</v>
      </c>
      <c r="BY1335">
        <v>0</v>
      </c>
      <c r="BZ1335">
        <v>0</v>
      </c>
      <c r="CA1335" t="s">
        <v>83</v>
      </c>
      <c r="CB1335" t="s">
        <v>134</v>
      </c>
      <c r="CC1335" t="s">
        <v>83</v>
      </c>
      <c r="CD1335">
        <v>0</v>
      </c>
      <c r="CE1335">
        <v>7</v>
      </c>
      <c r="CF1335">
        <v>2006</v>
      </c>
      <c r="CG1335" t="str">
        <f t="shared" si="146"/>
        <v>7/2006</v>
      </c>
      <c r="CH1335" t="s">
        <v>110</v>
      </c>
      <c r="CI1335" t="s">
        <v>111</v>
      </c>
      <c r="CJ1335" s="1">
        <v>125500</v>
      </c>
    </row>
    <row r="1336" spans="1:88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 t="str">
        <f t="shared" si="142"/>
        <v>70's</v>
      </c>
      <c r="V1336">
        <v>1970</v>
      </c>
      <c r="W1336">
        <f t="shared" si="140"/>
        <v>0</v>
      </c>
      <c r="X1336" t="str">
        <f t="shared" si="141"/>
        <v>N</v>
      </c>
      <c r="Y1336" t="str">
        <f t="shared" si="147"/>
        <v>N</v>
      </c>
      <c r="Z1336" t="str">
        <f t="shared" si="144"/>
        <v>N</v>
      </c>
      <c r="AA1336" t="str">
        <f t="shared" si="145"/>
        <v>N</v>
      </c>
      <c r="AB1336" t="s">
        <v>93</v>
      </c>
      <c r="AC1336" t="s">
        <v>94</v>
      </c>
      <c r="AD1336" t="s">
        <v>140</v>
      </c>
      <c r="AE1336" t="s">
        <v>140</v>
      </c>
      <c r="AF1336" t="s">
        <v>117</v>
      </c>
      <c r="AG1336">
        <v>312</v>
      </c>
      <c r="AH1336" t="s">
        <v>98</v>
      </c>
      <c r="AI1336" t="s">
        <v>98</v>
      </c>
      <c r="AJ1336" t="s">
        <v>118</v>
      </c>
      <c r="AK1336" t="s">
        <v>98</v>
      </c>
      <c r="AL1336" t="s">
        <v>98</v>
      </c>
      <c r="AM1336" t="s">
        <v>100</v>
      </c>
      <c r="AN1336" t="s">
        <v>172</v>
      </c>
      <c r="AO1336">
        <v>765</v>
      </c>
      <c r="AP1336" t="s">
        <v>102</v>
      </c>
      <c r="AQ1336">
        <v>0</v>
      </c>
      <c r="AR1336">
        <v>0</v>
      </c>
      <c r="AS1336">
        <v>765</v>
      </c>
      <c r="AT1336" t="s">
        <v>103</v>
      </c>
      <c r="AU1336" t="s">
        <v>98</v>
      </c>
      <c r="AV1336" t="s">
        <v>105</v>
      </c>
      <c r="AW1336" t="s">
        <v>106</v>
      </c>
      <c r="AX1336">
        <v>765</v>
      </c>
      <c r="AY1336">
        <v>600</v>
      </c>
      <c r="AZ1336">
        <v>0</v>
      </c>
      <c r="BA1336">
        <v>1365</v>
      </c>
      <c r="BB1336">
        <v>0</v>
      </c>
      <c r="BC1336">
        <v>0</v>
      </c>
      <c r="BD1336">
        <v>1</v>
      </c>
      <c r="BE1336">
        <v>1</v>
      </c>
      <c r="BF1336">
        <v>3</v>
      </c>
      <c r="BG1336">
        <v>1</v>
      </c>
      <c r="BH1336" t="s">
        <v>98</v>
      </c>
      <c r="BI1336">
        <v>7</v>
      </c>
      <c r="BJ1336" t="s">
        <v>146</v>
      </c>
      <c r="BK1336">
        <v>0</v>
      </c>
      <c r="BL1336" t="s">
        <v>83</v>
      </c>
      <c r="BM1336" t="s">
        <v>108</v>
      </c>
      <c r="BN1336">
        <v>1970</v>
      </c>
      <c r="BO1336" t="s">
        <v>102</v>
      </c>
      <c r="BP1336">
        <v>2</v>
      </c>
      <c r="BQ1336">
        <v>440</v>
      </c>
      <c r="BR1336" t="s">
        <v>98</v>
      </c>
      <c r="BS1336" t="s">
        <v>98</v>
      </c>
      <c r="BT1336" t="s">
        <v>105</v>
      </c>
      <c r="BU1336">
        <v>0</v>
      </c>
      <c r="BV1336">
        <v>36</v>
      </c>
      <c r="BW1336">
        <v>0</v>
      </c>
      <c r="BX1336">
        <v>0</v>
      </c>
      <c r="BY1336">
        <v>0</v>
      </c>
      <c r="BZ1336">
        <v>0</v>
      </c>
      <c r="CA1336" t="s">
        <v>83</v>
      </c>
      <c r="CB1336" t="s">
        <v>83</v>
      </c>
      <c r="CC1336" t="s">
        <v>83</v>
      </c>
      <c r="CD1336">
        <v>0</v>
      </c>
      <c r="CE1336">
        <v>5</v>
      </c>
      <c r="CF1336">
        <v>2009</v>
      </c>
      <c r="CG1336" t="str">
        <f t="shared" si="146"/>
        <v>5/2009</v>
      </c>
      <c r="CH1336" t="s">
        <v>110</v>
      </c>
      <c r="CI1336" t="s">
        <v>111</v>
      </c>
      <c r="CJ1336" s="1">
        <v>125000</v>
      </c>
    </row>
    <row r="1337" spans="1:88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 t="str">
        <f t="shared" si="142"/>
        <v>70's</v>
      </c>
      <c r="V1337">
        <v>1977</v>
      </c>
      <c r="W1337">
        <f t="shared" si="140"/>
        <v>0</v>
      </c>
      <c r="X1337" t="str">
        <f t="shared" si="141"/>
        <v>N</v>
      </c>
      <c r="Y1337" t="str">
        <f t="shared" si="147"/>
        <v>N</v>
      </c>
      <c r="Z1337" t="str">
        <f t="shared" si="144"/>
        <v>N</v>
      </c>
      <c r="AA1337" t="str">
        <f t="shared" si="145"/>
        <v>N</v>
      </c>
      <c r="AB1337" t="s">
        <v>93</v>
      </c>
      <c r="AC1337" t="s">
        <v>94</v>
      </c>
      <c r="AD1337" t="s">
        <v>161</v>
      </c>
      <c r="AE1337" t="s">
        <v>161</v>
      </c>
      <c r="AF1337" t="s">
        <v>96</v>
      </c>
      <c r="AG1337">
        <v>360</v>
      </c>
      <c r="AH1337" t="s">
        <v>98</v>
      </c>
      <c r="AI1337" t="s">
        <v>98</v>
      </c>
      <c r="AJ1337" t="s">
        <v>118</v>
      </c>
      <c r="AK1337" t="s">
        <v>97</v>
      </c>
      <c r="AL1337" t="s">
        <v>98</v>
      </c>
      <c r="AM1337" t="s">
        <v>100</v>
      </c>
      <c r="AN1337" t="s">
        <v>119</v>
      </c>
      <c r="AO1337">
        <v>686</v>
      </c>
      <c r="AP1337" t="s">
        <v>102</v>
      </c>
      <c r="AQ1337">
        <v>0</v>
      </c>
      <c r="AR1337">
        <v>664</v>
      </c>
      <c r="AS1337">
        <v>1350</v>
      </c>
      <c r="AT1337" t="s">
        <v>103</v>
      </c>
      <c r="AU1337" t="s">
        <v>98</v>
      </c>
      <c r="AV1337" t="s">
        <v>105</v>
      </c>
      <c r="AW1337" t="s">
        <v>106</v>
      </c>
      <c r="AX1337">
        <v>1334</v>
      </c>
      <c r="AY1337">
        <v>0</v>
      </c>
      <c r="AZ1337">
        <v>0</v>
      </c>
      <c r="BA1337">
        <v>1334</v>
      </c>
      <c r="BB1337">
        <v>0</v>
      </c>
      <c r="BC1337">
        <v>1</v>
      </c>
      <c r="BD1337">
        <v>2</v>
      </c>
      <c r="BE1337">
        <v>0</v>
      </c>
      <c r="BF1337">
        <v>2</v>
      </c>
      <c r="BG1337">
        <v>1</v>
      </c>
      <c r="BH1337" t="s">
        <v>98</v>
      </c>
      <c r="BI1337">
        <v>6</v>
      </c>
      <c r="BJ1337" t="s">
        <v>107</v>
      </c>
      <c r="BK1337">
        <v>1</v>
      </c>
      <c r="BL1337" t="s">
        <v>98</v>
      </c>
      <c r="BM1337" t="s">
        <v>108</v>
      </c>
      <c r="BN1337">
        <v>1977</v>
      </c>
      <c r="BO1337" t="s">
        <v>109</v>
      </c>
      <c r="BP1337">
        <v>2</v>
      </c>
      <c r="BQ1337">
        <v>630</v>
      </c>
      <c r="BR1337" t="s">
        <v>98</v>
      </c>
      <c r="BS1337" t="s">
        <v>98</v>
      </c>
      <c r="BT1337" t="s">
        <v>105</v>
      </c>
      <c r="BU1337">
        <v>0</v>
      </c>
      <c r="BV1337">
        <v>16</v>
      </c>
      <c r="BW1337">
        <v>0</v>
      </c>
      <c r="BX1337">
        <v>0</v>
      </c>
      <c r="BY1337">
        <v>0</v>
      </c>
      <c r="BZ1337">
        <v>0</v>
      </c>
      <c r="CA1337" t="s">
        <v>83</v>
      </c>
      <c r="CB1337" t="s">
        <v>83</v>
      </c>
      <c r="CC1337" t="s">
        <v>83</v>
      </c>
      <c r="CD1337">
        <v>0</v>
      </c>
      <c r="CE1337">
        <v>4</v>
      </c>
      <c r="CF1337">
        <v>2009</v>
      </c>
      <c r="CG1337" t="str">
        <f t="shared" si="146"/>
        <v>4/2009</v>
      </c>
      <c r="CH1337" t="s">
        <v>110</v>
      </c>
      <c r="CI1337" t="s">
        <v>111</v>
      </c>
      <c r="CJ1337" s="1">
        <v>167900</v>
      </c>
    </row>
    <row r="1338" spans="1:88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 t="str">
        <f t="shared" si="142"/>
        <v>70's</v>
      </c>
      <c r="V1338">
        <v>1973</v>
      </c>
      <c r="W1338">
        <f t="shared" si="140"/>
        <v>0</v>
      </c>
      <c r="X1338" t="str">
        <f t="shared" si="141"/>
        <v>N</v>
      </c>
      <c r="Y1338" t="str">
        <f t="shared" si="147"/>
        <v>N</v>
      </c>
      <c r="Z1338" t="str">
        <f t="shared" si="144"/>
        <v>N</v>
      </c>
      <c r="AA1338" t="str">
        <f t="shared" si="145"/>
        <v>N</v>
      </c>
      <c r="AB1338" t="s">
        <v>93</v>
      </c>
      <c r="AC1338" t="s">
        <v>94</v>
      </c>
      <c r="AD1338" t="s">
        <v>161</v>
      </c>
      <c r="AE1338" t="s">
        <v>161</v>
      </c>
      <c r="AF1338" t="s">
        <v>96</v>
      </c>
      <c r="AG1338">
        <v>564</v>
      </c>
      <c r="AH1338" t="s">
        <v>98</v>
      </c>
      <c r="AI1338" t="s">
        <v>98</v>
      </c>
      <c r="AJ1338" t="s">
        <v>118</v>
      </c>
      <c r="AK1338" t="s">
        <v>98</v>
      </c>
      <c r="AL1338" t="s">
        <v>98</v>
      </c>
      <c r="AM1338" t="s">
        <v>100</v>
      </c>
      <c r="AN1338" t="s">
        <v>102</v>
      </c>
      <c r="AO1338">
        <v>0</v>
      </c>
      <c r="AP1338" t="s">
        <v>102</v>
      </c>
      <c r="AQ1338">
        <v>0</v>
      </c>
      <c r="AR1338">
        <v>1656</v>
      </c>
      <c r="AS1338">
        <v>1656</v>
      </c>
      <c r="AT1338" t="s">
        <v>103</v>
      </c>
      <c r="AU1338" t="s">
        <v>98</v>
      </c>
      <c r="AV1338" t="s">
        <v>105</v>
      </c>
      <c r="AW1338" t="s">
        <v>106</v>
      </c>
      <c r="AX1338">
        <v>1656</v>
      </c>
      <c r="AY1338">
        <v>0</v>
      </c>
      <c r="AZ1338">
        <v>0</v>
      </c>
      <c r="BA1338">
        <v>1656</v>
      </c>
      <c r="BB1338">
        <v>0</v>
      </c>
      <c r="BC1338">
        <v>0</v>
      </c>
      <c r="BD1338">
        <v>2</v>
      </c>
      <c r="BE1338">
        <v>0</v>
      </c>
      <c r="BF1338">
        <v>4</v>
      </c>
      <c r="BG1338">
        <v>2</v>
      </c>
      <c r="BH1338" t="s">
        <v>98</v>
      </c>
      <c r="BI1338">
        <v>8</v>
      </c>
      <c r="BJ1338" t="s">
        <v>107</v>
      </c>
      <c r="BK1338">
        <v>0</v>
      </c>
      <c r="BL1338" t="s">
        <v>83</v>
      </c>
      <c r="BM1338" t="s">
        <v>127</v>
      </c>
      <c r="BN1338">
        <v>1973</v>
      </c>
      <c r="BO1338" t="s">
        <v>102</v>
      </c>
      <c r="BP1338">
        <v>2</v>
      </c>
      <c r="BQ1338">
        <v>506</v>
      </c>
      <c r="BR1338" t="s">
        <v>98</v>
      </c>
      <c r="BS1338" t="s">
        <v>98</v>
      </c>
      <c r="BT1338" t="s">
        <v>105</v>
      </c>
      <c r="BU1338">
        <v>0</v>
      </c>
      <c r="BV1338">
        <v>211</v>
      </c>
      <c r="BW1338">
        <v>0</v>
      </c>
      <c r="BX1338">
        <v>0</v>
      </c>
      <c r="BY1338">
        <v>0</v>
      </c>
      <c r="BZ1338">
        <v>0</v>
      </c>
      <c r="CA1338" t="s">
        <v>83</v>
      </c>
      <c r="CB1338" t="s">
        <v>83</v>
      </c>
      <c r="CC1338" t="s">
        <v>83</v>
      </c>
      <c r="CD1338">
        <v>0</v>
      </c>
      <c r="CE1338">
        <v>11</v>
      </c>
      <c r="CF1338">
        <v>2008</v>
      </c>
      <c r="CG1338" t="str">
        <f t="shared" si="146"/>
        <v>11/2008</v>
      </c>
      <c r="CH1338" t="s">
        <v>110</v>
      </c>
      <c r="CI1338" t="s">
        <v>111</v>
      </c>
      <c r="CJ1338" s="1">
        <v>135000</v>
      </c>
    </row>
    <row r="1339" spans="1:88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 t="str">
        <f t="shared" si="142"/>
        <v>40's</v>
      </c>
      <c r="V1339">
        <v>1950</v>
      </c>
      <c r="W1339">
        <f t="shared" si="140"/>
        <v>9</v>
      </c>
      <c r="X1339" t="str">
        <f t="shared" si="141"/>
        <v>Y</v>
      </c>
      <c r="Y1339" t="str">
        <f t="shared" si="147"/>
        <v>N</v>
      </c>
      <c r="Z1339" t="str">
        <f t="shared" si="144"/>
        <v>N</v>
      </c>
      <c r="AA1339" t="str">
        <f t="shared" si="145"/>
        <v>N</v>
      </c>
      <c r="AB1339" t="s">
        <v>93</v>
      </c>
      <c r="AC1339" t="s">
        <v>94</v>
      </c>
      <c r="AD1339" t="s">
        <v>124</v>
      </c>
      <c r="AE1339" t="s">
        <v>124</v>
      </c>
      <c r="AF1339" t="s">
        <v>117</v>
      </c>
      <c r="AG1339">
        <v>0</v>
      </c>
      <c r="AH1339" t="s">
        <v>98</v>
      </c>
      <c r="AI1339" t="s">
        <v>98</v>
      </c>
      <c r="AJ1339" t="s">
        <v>118</v>
      </c>
      <c r="AK1339" t="s">
        <v>98</v>
      </c>
      <c r="AL1339" t="s">
        <v>98</v>
      </c>
      <c r="AM1339" t="s">
        <v>100</v>
      </c>
      <c r="AN1339" t="s">
        <v>102</v>
      </c>
      <c r="AO1339">
        <v>0</v>
      </c>
      <c r="AP1339" t="s">
        <v>102</v>
      </c>
      <c r="AQ1339">
        <v>0</v>
      </c>
      <c r="AR1339">
        <v>693</v>
      </c>
      <c r="AS1339">
        <v>693</v>
      </c>
      <c r="AT1339" t="s">
        <v>222</v>
      </c>
      <c r="AU1339" t="s">
        <v>147</v>
      </c>
      <c r="AV1339" t="s">
        <v>177</v>
      </c>
      <c r="AW1339" t="s">
        <v>164</v>
      </c>
      <c r="AX1339">
        <v>693</v>
      </c>
      <c r="AY1339">
        <v>0</v>
      </c>
      <c r="AZ1339">
        <v>0</v>
      </c>
      <c r="BA1339">
        <v>693</v>
      </c>
      <c r="BB1339">
        <v>0</v>
      </c>
      <c r="BC1339">
        <v>0</v>
      </c>
      <c r="BD1339">
        <v>1</v>
      </c>
      <c r="BE1339">
        <v>0</v>
      </c>
      <c r="BF1339">
        <v>2</v>
      </c>
      <c r="BG1339">
        <v>1</v>
      </c>
      <c r="BH1339" t="s">
        <v>147</v>
      </c>
      <c r="BI1339">
        <v>4</v>
      </c>
      <c r="BJ1339" t="s">
        <v>107</v>
      </c>
      <c r="BK1339">
        <v>0</v>
      </c>
      <c r="BL1339" t="s">
        <v>83</v>
      </c>
      <c r="BM1339" t="s">
        <v>83</v>
      </c>
      <c r="BN1339" t="s">
        <v>83</v>
      </c>
      <c r="BO1339" t="s">
        <v>83</v>
      </c>
      <c r="BP1339">
        <v>0</v>
      </c>
      <c r="BQ1339">
        <v>0</v>
      </c>
      <c r="BR1339" t="s">
        <v>83</v>
      </c>
      <c r="BS1339" t="s">
        <v>83</v>
      </c>
      <c r="BT1339" t="s">
        <v>177</v>
      </c>
      <c r="BU1339">
        <v>0</v>
      </c>
      <c r="BV1339">
        <v>20</v>
      </c>
      <c r="BW1339">
        <v>0</v>
      </c>
      <c r="BX1339">
        <v>0</v>
      </c>
      <c r="BY1339">
        <v>0</v>
      </c>
      <c r="BZ1339">
        <v>0</v>
      </c>
      <c r="CA1339" t="s">
        <v>83</v>
      </c>
      <c r="CB1339" t="s">
        <v>83</v>
      </c>
      <c r="CC1339" t="s">
        <v>83</v>
      </c>
      <c r="CD1339">
        <v>0</v>
      </c>
      <c r="CE1339">
        <v>3</v>
      </c>
      <c r="CF1339">
        <v>2006</v>
      </c>
      <c r="CG1339" t="str">
        <f t="shared" si="146"/>
        <v>3/2006</v>
      </c>
      <c r="CH1339" t="s">
        <v>110</v>
      </c>
      <c r="CI1339" t="s">
        <v>111</v>
      </c>
      <c r="CJ1339" s="1">
        <v>52500</v>
      </c>
    </row>
    <row r="1340" spans="1:88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 t="str">
        <f t="shared" si="142"/>
        <v>2000's</v>
      </c>
      <c r="V1340">
        <v>2002</v>
      </c>
      <c r="W1340">
        <f t="shared" si="140"/>
        <v>0</v>
      </c>
      <c r="X1340" t="str">
        <f t="shared" si="141"/>
        <v>N</v>
      </c>
      <c r="Y1340" t="str">
        <f t="shared" si="147"/>
        <v>N</v>
      </c>
      <c r="Z1340" t="str">
        <f t="shared" si="144"/>
        <v>Y</v>
      </c>
      <c r="AA1340" t="str">
        <f t="shared" si="145"/>
        <v>Y</v>
      </c>
      <c r="AB1340" t="s">
        <v>93</v>
      </c>
      <c r="AC1340" t="s">
        <v>94</v>
      </c>
      <c r="AD1340" t="s">
        <v>95</v>
      </c>
      <c r="AE1340" t="s">
        <v>95</v>
      </c>
      <c r="AF1340" t="s">
        <v>117</v>
      </c>
      <c r="AG1340">
        <v>0</v>
      </c>
      <c r="AH1340" t="s">
        <v>97</v>
      </c>
      <c r="AI1340" t="s">
        <v>98</v>
      </c>
      <c r="AJ1340" t="s">
        <v>99</v>
      </c>
      <c r="AK1340" t="s">
        <v>97</v>
      </c>
      <c r="AL1340" t="s">
        <v>98</v>
      </c>
      <c r="AM1340" t="s">
        <v>100</v>
      </c>
      <c r="AN1340" t="s">
        <v>101</v>
      </c>
      <c r="AO1340">
        <v>700</v>
      </c>
      <c r="AP1340" t="s">
        <v>102</v>
      </c>
      <c r="AQ1340">
        <v>0</v>
      </c>
      <c r="AR1340">
        <v>216</v>
      </c>
      <c r="AS1340">
        <v>916</v>
      </c>
      <c r="AT1340" t="s">
        <v>103</v>
      </c>
      <c r="AU1340" t="s">
        <v>104</v>
      </c>
      <c r="AV1340" t="s">
        <v>105</v>
      </c>
      <c r="AW1340" t="s">
        <v>106</v>
      </c>
      <c r="AX1340">
        <v>920</v>
      </c>
      <c r="AY1340">
        <v>941</v>
      </c>
      <c r="AZ1340">
        <v>0</v>
      </c>
      <c r="BA1340">
        <v>1861</v>
      </c>
      <c r="BB1340">
        <v>1</v>
      </c>
      <c r="BC1340">
        <v>0</v>
      </c>
      <c r="BD1340">
        <v>2</v>
      </c>
      <c r="BE1340">
        <v>1</v>
      </c>
      <c r="BF1340">
        <v>3</v>
      </c>
      <c r="BG1340">
        <v>1</v>
      </c>
      <c r="BH1340" t="s">
        <v>97</v>
      </c>
      <c r="BI1340">
        <v>8</v>
      </c>
      <c r="BJ1340" t="s">
        <v>107</v>
      </c>
      <c r="BK1340">
        <v>0</v>
      </c>
      <c r="BL1340" t="s">
        <v>83</v>
      </c>
      <c r="BM1340" t="s">
        <v>156</v>
      </c>
      <c r="BN1340">
        <v>2002</v>
      </c>
      <c r="BO1340" t="s">
        <v>109</v>
      </c>
      <c r="BP1340">
        <v>2</v>
      </c>
      <c r="BQ1340">
        <v>492</v>
      </c>
      <c r="BR1340" t="s">
        <v>98</v>
      </c>
      <c r="BS1340" t="s">
        <v>98</v>
      </c>
      <c r="BT1340" t="s">
        <v>105</v>
      </c>
      <c r="BU1340">
        <v>146</v>
      </c>
      <c r="BV1340">
        <v>91</v>
      </c>
      <c r="BW1340">
        <v>0</v>
      </c>
      <c r="BX1340">
        <v>0</v>
      </c>
      <c r="BY1340">
        <v>0</v>
      </c>
      <c r="BZ1340">
        <v>0</v>
      </c>
      <c r="CA1340" t="s">
        <v>83</v>
      </c>
      <c r="CB1340" t="s">
        <v>83</v>
      </c>
      <c r="CC1340" t="s">
        <v>83</v>
      </c>
      <c r="CD1340">
        <v>0</v>
      </c>
      <c r="CE1340">
        <v>6</v>
      </c>
      <c r="CF1340">
        <v>2006</v>
      </c>
      <c r="CG1340" t="str">
        <f t="shared" si="146"/>
        <v>6/2006</v>
      </c>
      <c r="CH1340" t="s">
        <v>110</v>
      </c>
      <c r="CI1340" t="s">
        <v>111</v>
      </c>
      <c r="CJ1340" s="1">
        <v>200000</v>
      </c>
    </row>
    <row r="1341" spans="1:88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 t="str">
        <f t="shared" si="142"/>
        <v>70's</v>
      </c>
      <c r="V1341">
        <v>1972</v>
      </c>
      <c r="W1341">
        <f t="shared" si="140"/>
        <v>0</v>
      </c>
      <c r="X1341" t="str">
        <f t="shared" si="141"/>
        <v>N</v>
      </c>
      <c r="Y1341" t="str">
        <f t="shared" si="147"/>
        <v>N</v>
      </c>
      <c r="Z1341" t="str">
        <f t="shared" si="144"/>
        <v>N</v>
      </c>
      <c r="AA1341" t="str">
        <f t="shared" si="145"/>
        <v>N</v>
      </c>
      <c r="AB1341" t="s">
        <v>152</v>
      </c>
      <c r="AC1341" t="s">
        <v>94</v>
      </c>
      <c r="AD1341" t="s">
        <v>116</v>
      </c>
      <c r="AE1341" t="s">
        <v>116</v>
      </c>
      <c r="AF1341" t="s">
        <v>117</v>
      </c>
      <c r="AG1341">
        <v>0</v>
      </c>
      <c r="AH1341" t="s">
        <v>98</v>
      </c>
      <c r="AI1341" t="s">
        <v>97</v>
      </c>
      <c r="AJ1341" t="s">
        <v>118</v>
      </c>
      <c r="AK1341" t="s">
        <v>98</v>
      </c>
      <c r="AL1341" t="s">
        <v>98</v>
      </c>
      <c r="AM1341" t="s">
        <v>121</v>
      </c>
      <c r="AN1341" t="s">
        <v>153</v>
      </c>
      <c r="AO1341">
        <v>360</v>
      </c>
      <c r="AP1341" t="s">
        <v>102</v>
      </c>
      <c r="AQ1341">
        <v>0</v>
      </c>
      <c r="AR1341">
        <v>504</v>
      </c>
      <c r="AS1341">
        <v>864</v>
      </c>
      <c r="AT1341" t="s">
        <v>103</v>
      </c>
      <c r="AU1341" t="s">
        <v>104</v>
      </c>
      <c r="AV1341" t="s">
        <v>105</v>
      </c>
      <c r="AW1341" t="s">
        <v>106</v>
      </c>
      <c r="AX1341">
        <v>864</v>
      </c>
      <c r="AY1341">
        <v>0</v>
      </c>
      <c r="AZ1341">
        <v>0</v>
      </c>
      <c r="BA1341">
        <v>864</v>
      </c>
      <c r="BB1341">
        <v>0</v>
      </c>
      <c r="BC1341">
        <v>0</v>
      </c>
      <c r="BD1341">
        <v>1</v>
      </c>
      <c r="BE1341">
        <v>0</v>
      </c>
      <c r="BF1341">
        <v>3</v>
      </c>
      <c r="BG1341">
        <v>1</v>
      </c>
      <c r="BH1341" t="s">
        <v>98</v>
      </c>
      <c r="BI1341">
        <v>5</v>
      </c>
      <c r="BJ1341" t="s">
        <v>107</v>
      </c>
      <c r="BK1341">
        <v>0</v>
      </c>
      <c r="BL1341" t="s">
        <v>83</v>
      </c>
      <c r="BM1341" t="s">
        <v>108</v>
      </c>
      <c r="BN1341">
        <v>1972</v>
      </c>
      <c r="BO1341" t="s">
        <v>109</v>
      </c>
      <c r="BP1341">
        <v>1</v>
      </c>
      <c r="BQ1341">
        <v>288</v>
      </c>
      <c r="BR1341" t="s">
        <v>98</v>
      </c>
      <c r="BS1341" t="s">
        <v>98</v>
      </c>
      <c r="BT1341" t="s">
        <v>105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 t="s">
        <v>83</v>
      </c>
      <c r="CB1341" t="s">
        <v>83</v>
      </c>
      <c r="CC1341" t="s">
        <v>83</v>
      </c>
      <c r="CD1341">
        <v>0</v>
      </c>
      <c r="CE1341">
        <v>6</v>
      </c>
      <c r="CF1341">
        <v>2006</v>
      </c>
      <c r="CG1341" t="str">
        <f t="shared" si="146"/>
        <v>6/2006</v>
      </c>
      <c r="CH1341" t="s">
        <v>110</v>
      </c>
      <c r="CI1341" t="s">
        <v>111</v>
      </c>
      <c r="CJ1341" s="1">
        <v>128500</v>
      </c>
    </row>
    <row r="1342" spans="1:88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 t="str">
        <f t="shared" si="142"/>
        <v>70's</v>
      </c>
      <c r="V1342">
        <v>1971</v>
      </c>
      <c r="W1342">
        <f t="shared" si="140"/>
        <v>0</v>
      </c>
      <c r="X1342" t="str">
        <f t="shared" si="141"/>
        <v>N</v>
      </c>
      <c r="Y1342" t="str">
        <f t="shared" si="147"/>
        <v>N</v>
      </c>
      <c r="Z1342" t="str">
        <f t="shared" si="144"/>
        <v>N</v>
      </c>
      <c r="AA1342" t="str">
        <f t="shared" si="145"/>
        <v>N</v>
      </c>
      <c r="AB1342" t="s">
        <v>93</v>
      </c>
      <c r="AC1342" t="s">
        <v>94</v>
      </c>
      <c r="AD1342" t="s">
        <v>116</v>
      </c>
      <c r="AE1342" t="s">
        <v>116</v>
      </c>
      <c r="AF1342" t="s">
        <v>117</v>
      </c>
      <c r="AG1342">
        <v>0</v>
      </c>
      <c r="AH1342" t="s">
        <v>98</v>
      </c>
      <c r="AI1342" t="s">
        <v>98</v>
      </c>
      <c r="AJ1342" t="s">
        <v>118</v>
      </c>
      <c r="AK1342" t="s">
        <v>98</v>
      </c>
      <c r="AL1342" t="s">
        <v>98</v>
      </c>
      <c r="AM1342" t="s">
        <v>100</v>
      </c>
      <c r="AN1342" t="s">
        <v>102</v>
      </c>
      <c r="AO1342">
        <v>0</v>
      </c>
      <c r="AP1342" t="s">
        <v>102</v>
      </c>
      <c r="AQ1342">
        <v>0</v>
      </c>
      <c r="AR1342">
        <v>858</v>
      </c>
      <c r="AS1342">
        <v>858</v>
      </c>
      <c r="AT1342" t="s">
        <v>103</v>
      </c>
      <c r="AU1342" t="s">
        <v>98</v>
      </c>
      <c r="AV1342" t="s">
        <v>105</v>
      </c>
      <c r="AW1342" t="s">
        <v>106</v>
      </c>
      <c r="AX1342">
        <v>872</v>
      </c>
      <c r="AY1342">
        <v>0</v>
      </c>
      <c r="AZ1342">
        <v>0</v>
      </c>
      <c r="BA1342">
        <v>872</v>
      </c>
      <c r="BB1342">
        <v>0</v>
      </c>
      <c r="BC1342">
        <v>0</v>
      </c>
      <c r="BD1342">
        <v>1</v>
      </c>
      <c r="BE1342">
        <v>0</v>
      </c>
      <c r="BF1342">
        <v>3</v>
      </c>
      <c r="BG1342">
        <v>1</v>
      </c>
      <c r="BH1342" t="s">
        <v>98</v>
      </c>
      <c r="BI1342">
        <v>5</v>
      </c>
      <c r="BJ1342" t="s">
        <v>107</v>
      </c>
      <c r="BK1342">
        <v>0</v>
      </c>
      <c r="BL1342" t="s">
        <v>83</v>
      </c>
      <c r="BM1342" t="s">
        <v>127</v>
      </c>
      <c r="BN1342">
        <v>1974</v>
      </c>
      <c r="BO1342" t="s">
        <v>102</v>
      </c>
      <c r="BP1342">
        <v>4</v>
      </c>
      <c r="BQ1342">
        <v>480</v>
      </c>
      <c r="BR1342" t="s">
        <v>98</v>
      </c>
      <c r="BS1342" t="s">
        <v>98</v>
      </c>
      <c r="BT1342" t="s">
        <v>105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 t="s">
        <v>83</v>
      </c>
      <c r="CB1342" t="s">
        <v>163</v>
      </c>
      <c r="CC1342" t="s">
        <v>83</v>
      </c>
      <c r="CD1342">
        <v>0</v>
      </c>
      <c r="CE1342">
        <v>6</v>
      </c>
      <c r="CF1342">
        <v>2007</v>
      </c>
      <c r="CG1342" t="str">
        <f t="shared" si="146"/>
        <v>6/2007</v>
      </c>
      <c r="CH1342" t="s">
        <v>110</v>
      </c>
      <c r="CI1342" t="s">
        <v>111</v>
      </c>
      <c r="CJ1342" s="1">
        <v>123000</v>
      </c>
    </row>
    <row r="1343" spans="1:88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 t="str">
        <f t="shared" si="142"/>
        <v>2000's</v>
      </c>
      <c r="V1343">
        <v>2004</v>
      </c>
      <c r="W1343">
        <f t="shared" si="140"/>
        <v>1</v>
      </c>
      <c r="X1343" t="str">
        <f t="shared" si="141"/>
        <v>Y</v>
      </c>
      <c r="Y1343" t="str">
        <f t="shared" si="147"/>
        <v>N</v>
      </c>
      <c r="Z1343" t="str">
        <f t="shared" si="144"/>
        <v>Y</v>
      </c>
      <c r="AA1343" t="str">
        <f t="shared" si="145"/>
        <v>Y</v>
      </c>
      <c r="AB1343" t="s">
        <v>93</v>
      </c>
      <c r="AC1343" t="s">
        <v>94</v>
      </c>
      <c r="AD1343" t="s">
        <v>95</v>
      </c>
      <c r="AE1343" t="s">
        <v>95</v>
      </c>
      <c r="AF1343" t="s">
        <v>117</v>
      </c>
      <c r="AG1343">
        <v>0</v>
      </c>
      <c r="AH1343" t="s">
        <v>98</v>
      </c>
      <c r="AI1343" t="s">
        <v>98</v>
      </c>
      <c r="AJ1343" t="s">
        <v>99</v>
      </c>
      <c r="AK1343" t="s">
        <v>97</v>
      </c>
      <c r="AL1343" t="s">
        <v>98</v>
      </c>
      <c r="AM1343" t="s">
        <v>100</v>
      </c>
      <c r="AN1343" t="s">
        <v>101</v>
      </c>
      <c r="AO1343">
        <v>814</v>
      </c>
      <c r="AP1343" t="s">
        <v>102</v>
      </c>
      <c r="AQ1343">
        <v>0</v>
      </c>
      <c r="AR1343">
        <v>300</v>
      </c>
      <c r="AS1343">
        <v>1114</v>
      </c>
      <c r="AT1343" t="s">
        <v>103</v>
      </c>
      <c r="AU1343" t="s">
        <v>104</v>
      </c>
      <c r="AV1343" t="s">
        <v>105</v>
      </c>
      <c r="AW1343" t="s">
        <v>106</v>
      </c>
      <c r="AX1343">
        <v>1114</v>
      </c>
      <c r="AY1343">
        <v>0</v>
      </c>
      <c r="AZ1343">
        <v>0</v>
      </c>
      <c r="BA1343">
        <v>1114</v>
      </c>
      <c r="BB1343">
        <v>1</v>
      </c>
      <c r="BC1343">
        <v>0</v>
      </c>
      <c r="BD1343">
        <v>1</v>
      </c>
      <c r="BE1343">
        <v>0</v>
      </c>
      <c r="BF1343">
        <v>3</v>
      </c>
      <c r="BG1343">
        <v>1</v>
      </c>
      <c r="BH1343" t="s">
        <v>97</v>
      </c>
      <c r="BI1343">
        <v>6</v>
      </c>
      <c r="BJ1343" t="s">
        <v>107</v>
      </c>
      <c r="BK1343">
        <v>0</v>
      </c>
      <c r="BL1343" t="s">
        <v>83</v>
      </c>
      <c r="BM1343" t="s">
        <v>127</v>
      </c>
      <c r="BN1343">
        <v>2004</v>
      </c>
      <c r="BO1343" t="s">
        <v>102</v>
      </c>
      <c r="BP1343">
        <v>2</v>
      </c>
      <c r="BQ1343">
        <v>576</v>
      </c>
      <c r="BR1343" t="s">
        <v>98</v>
      </c>
      <c r="BS1343" t="s">
        <v>98</v>
      </c>
      <c r="BT1343" t="s">
        <v>105</v>
      </c>
      <c r="BU1343">
        <v>0</v>
      </c>
      <c r="BV1343">
        <v>78</v>
      </c>
      <c r="BW1343">
        <v>0</v>
      </c>
      <c r="BX1343">
        <v>0</v>
      </c>
      <c r="BY1343">
        <v>0</v>
      </c>
      <c r="BZ1343">
        <v>0</v>
      </c>
      <c r="CA1343" t="s">
        <v>83</v>
      </c>
      <c r="CB1343" t="s">
        <v>83</v>
      </c>
      <c r="CC1343" t="s">
        <v>83</v>
      </c>
      <c r="CD1343">
        <v>0</v>
      </c>
      <c r="CE1343">
        <v>7</v>
      </c>
      <c r="CF1343">
        <v>2008</v>
      </c>
      <c r="CG1343" t="str">
        <f t="shared" si="146"/>
        <v>7/2008</v>
      </c>
      <c r="CH1343" t="s">
        <v>110</v>
      </c>
      <c r="CI1343" t="s">
        <v>111</v>
      </c>
      <c r="CJ1343" s="1">
        <v>155000</v>
      </c>
    </row>
    <row r="1344" spans="1:88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 t="str">
        <f t="shared" si="142"/>
        <v>2000's</v>
      </c>
      <c r="V1344">
        <v>2002</v>
      </c>
      <c r="W1344">
        <f t="shared" si="140"/>
        <v>0</v>
      </c>
      <c r="X1344" t="str">
        <f t="shared" si="141"/>
        <v>N</v>
      </c>
      <c r="Y1344" t="str">
        <f t="shared" si="147"/>
        <v>N</v>
      </c>
      <c r="Z1344" t="str">
        <f t="shared" si="144"/>
        <v>Y</v>
      </c>
      <c r="AA1344" t="str">
        <f t="shared" si="145"/>
        <v>Y</v>
      </c>
      <c r="AB1344" t="s">
        <v>93</v>
      </c>
      <c r="AC1344" t="s">
        <v>94</v>
      </c>
      <c r="AD1344" t="s">
        <v>95</v>
      </c>
      <c r="AE1344" t="s">
        <v>95</v>
      </c>
      <c r="AF1344" t="s">
        <v>96</v>
      </c>
      <c r="AG1344">
        <v>149</v>
      </c>
      <c r="AH1344" t="s">
        <v>97</v>
      </c>
      <c r="AI1344" t="s">
        <v>98</v>
      </c>
      <c r="AJ1344" t="s">
        <v>99</v>
      </c>
      <c r="AK1344" t="s">
        <v>97</v>
      </c>
      <c r="AL1344" t="s">
        <v>98</v>
      </c>
      <c r="AM1344" t="s">
        <v>100</v>
      </c>
      <c r="AN1344" t="s">
        <v>102</v>
      </c>
      <c r="AO1344">
        <v>0</v>
      </c>
      <c r="AP1344" t="s">
        <v>102</v>
      </c>
      <c r="AQ1344">
        <v>0</v>
      </c>
      <c r="AR1344">
        <v>1284</v>
      </c>
      <c r="AS1344">
        <v>1284</v>
      </c>
      <c r="AT1344" t="s">
        <v>103</v>
      </c>
      <c r="AU1344" t="s">
        <v>104</v>
      </c>
      <c r="AV1344" t="s">
        <v>105</v>
      </c>
      <c r="AW1344" t="s">
        <v>106</v>
      </c>
      <c r="AX1344">
        <v>1284</v>
      </c>
      <c r="AY1344">
        <v>885</v>
      </c>
      <c r="AZ1344">
        <v>0</v>
      </c>
      <c r="BA1344">
        <v>2169</v>
      </c>
      <c r="BB1344">
        <v>0</v>
      </c>
      <c r="BC1344">
        <v>0</v>
      </c>
      <c r="BD1344">
        <v>2</v>
      </c>
      <c r="BE1344">
        <v>1</v>
      </c>
      <c r="BF1344">
        <v>3</v>
      </c>
      <c r="BG1344">
        <v>1</v>
      </c>
      <c r="BH1344" t="s">
        <v>97</v>
      </c>
      <c r="BI1344">
        <v>7</v>
      </c>
      <c r="BJ1344" t="s">
        <v>107</v>
      </c>
      <c r="BK1344">
        <v>1</v>
      </c>
      <c r="BL1344" t="s">
        <v>97</v>
      </c>
      <c r="BM1344" t="s">
        <v>108</v>
      </c>
      <c r="BN1344">
        <v>2002</v>
      </c>
      <c r="BO1344" t="s">
        <v>109</v>
      </c>
      <c r="BP1344">
        <v>2</v>
      </c>
      <c r="BQ1344">
        <v>647</v>
      </c>
      <c r="BR1344" t="s">
        <v>98</v>
      </c>
      <c r="BS1344" t="s">
        <v>98</v>
      </c>
      <c r="BT1344" t="s">
        <v>105</v>
      </c>
      <c r="BU1344">
        <v>192</v>
      </c>
      <c r="BV1344">
        <v>87</v>
      </c>
      <c r="BW1344">
        <v>0</v>
      </c>
      <c r="BX1344">
        <v>0</v>
      </c>
      <c r="BY1344">
        <v>0</v>
      </c>
      <c r="BZ1344">
        <v>0</v>
      </c>
      <c r="CA1344" t="s">
        <v>83</v>
      </c>
      <c r="CB1344" t="s">
        <v>83</v>
      </c>
      <c r="CC1344" t="s">
        <v>83</v>
      </c>
      <c r="CD1344">
        <v>0</v>
      </c>
      <c r="CE1344">
        <v>8</v>
      </c>
      <c r="CF1344">
        <v>2007</v>
      </c>
      <c r="CG1344" t="str">
        <f t="shared" si="146"/>
        <v>8/2007</v>
      </c>
      <c r="CH1344" t="s">
        <v>110</v>
      </c>
      <c r="CI1344" t="s">
        <v>111</v>
      </c>
      <c r="CJ1344" s="1">
        <v>228500</v>
      </c>
    </row>
    <row r="1345" spans="1:88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 t="str">
        <f t="shared" si="142"/>
        <v>20's</v>
      </c>
      <c r="V1345">
        <v>1950</v>
      </c>
      <c r="W1345">
        <f t="shared" si="140"/>
        <v>22</v>
      </c>
      <c r="X1345" t="str">
        <f t="shared" si="141"/>
        <v>Y</v>
      </c>
      <c r="Y1345" t="str">
        <f t="shared" si="147"/>
        <v>N</v>
      </c>
      <c r="Z1345" t="str">
        <f t="shared" si="144"/>
        <v>N</v>
      </c>
      <c r="AA1345" t="str">
        <f t="shared" si="145"/>
        <v>N</v>
      </c>
      <c r="AB1345" t="s">
        <v>93</v>
      </c>
      <c r="AC1345" t="s">
        <v>94</v>
      </c>
      <c r="AD1345" t="s">
        <v>96</v>
      </c>
      <c r="AE1345" t="s">
        <v>137</v>
      </c>
      <c r="AF1345" t="s">
        <v>117</v>
      </c>
      <c r="AG1345">
        <v>0</v>
      </c>
      <c r="AH1345" t="s">
        <v>98</v>
      </c>
      <c r="AI1345" t="s">
        <v>98</v>
      </c>
      <c r="AJ1345" t="s">
        <v>126</v>
      </c>
      <c r="AK1345" t="s">
        <v>98</v>
      </c>
      <c r="AL1345" t="s">
        <v>98</v>
      </c>
      <c r="AM1345" t="s">
        <v>100</v>
      </c>
      <c r="AN1345" t="s">
        <v>102</v>
      </c>
      <c r="AO1345">
        <v>0</v>
      </c>
      <c r="AP1345" t="s">
        <v>102</v>
      </c>
      <c r="AQ1345">
        <v>0</v>
      </c>
      <c r="AR1345">
        <v>896</v>
      </c>
      <c r="AS1345">
        <v>896</v>
      </c>
      <c r="AT1345" t="s">
        <v>103</v>
      </c>
      <c r="AU1345" t="s">
        <v>97</v>
      </c>
      <c r="AV1345" t="s">
        <v>105</v>
      </c>
      <c r="AW1345" t="s">
        <v>106</v>
      </c>
      <c r="AX1345">
        <v>1172</v>
      </c>
      <c r="AY1345">
        <v>741</v>
      </c>
      <c r="AZ1345">
        <v>0</v>
      </c>
      <c r="BA1345">
        <v>1913</v>
      </c>
      <c r="BB1345">
        <v>0</v>
      </c>
      <c r="BC1345">
        <v>0</v>
      </c>
      <c r="BD1345">
        <v>1</v>
      </c>
      <c r="BE1345">
        <v>1</v>
      </c>
      <c r="BF1345">
        <v>3</v>
      </c>
      <c r="BG1345">
        <v>1</v>
      </c>
      <c r="BH1345" t="s">
        <v>98</v>
      </c>
      <c r="BI1345">
        <v>9</v>
      </c>
      <c r="BJ1345" t="s">
        <v>107</v>
      </c>
      <c r="BK1345">
        <v>1</v>
      </c>
      <c r="BL1345" t="s">
        <v>98</v>
      </c>
      <c r="BM1345" t="s">
        <v>127</v>
      </c>
      <c r="BN1345">
        <v>1929</v>
      </c>
      <c r="BO1345" t="s">
        <v>102</v>
      </c>
      <c r="BP1345">
        <v>2</v>
      </c>
      <c r="BQ1345">
        <v>342</v>
      </c>
      <c r="BR1345" t="s">
        <v>147</v>
      </c>
      <c r="BS1345" t="s">
        <v>147</v>
      </c>
      <c r="BT1345" t="s">
        <v>105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 t="s">
        <v>83</v>
      </c>
      <c r="CB1345" t="s">
        <v>83</v>
      </c>
      <c r="CC1345" t="s">
        <v>83</v>
      </c>
      <c r="CD1345">
        <v>0</v>
      </c>
      <c r="CE1345">
        <v>3</v>
      </c>
      <c r="CF1345">
        <v>2009</v>
      </c>
      <c r="CG1345" t="str">
        <f t="shared" si="146"/>
        <v>3/2009</v>
      </c>
      <c r="CH1345" t="s">
        <v>110</v>
      </c>
      <c r="CI1345" t="s">
        <v>111</v>
      </c>
      <c r="CJ1345" s="1">
        <v>177000</v>
      </c>
    </row>
    <row r="1346" spans="1:88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 t="str">
        <f t="shared" si="142"/>
        <v>2000's</v>
      </c>
      <c r="V1346">
        <v>2006</v>
      </c>
      <c r="W1346">
        <f t="shared" ref="W1346:W1409" si="148">V1346-T1346</f>
        <v>0</v>
      </c>
      <c r="X1346" t="str">
        <f t="shared" ref="X1346:X1409" si="149">IF($W1346&gt;0, "Y", "N")</f>
        <v>N</v>
      </c>
      <c r="Y1346" t="str">
        <f t="shared" si="147"/>
        <v>Y</v>
      </c>
      <c r="Z1346" t="str">
        <f t="shared" si="144"/>
        <v>Y</v>
      </c>
      <c r="AA1346" t="str">
        <f t="shared" si="145"/>
        <v>Y</v>
      </c>
      <c r="AB1346" t="s">
        <v>93</v>
      </c>
      <c r="AC1346" t="s">
        <v>94</v>
      </c>
      <c r="AD1346" t="s">
        <v>95</v>
      </c>
      <c r="AE1346" t="s">
        <v>95</v>
      </c>
      <c r="AF1346" t="s">
        <v>117</v>
      </c>
      <c r="AG1346">
        <v>0</v>
      </c>
      <c r="AH1346" t="s">
        <v>97</v>
      </c>
      <c r="AI1346" t="s">
        <v>98</v>
      </c>
      <c r="AJ1346" t="s">
        <v>99</v>
      </c>
      <c r="AK1346" t="s">
        <v>97</v>
      </c>
      <c r="AL1346" t="s">
        <v>98</v>
      </c>
      <c r="AM1346" t="s">
        <v>100</v>
      </c>
      <c r="AN1346" t="s">
        <v>102</v>
      </c>
      <c r="AO1346">
        <v>0</v>
      </c>
      <c r="AP1346" t="s">
        <v>102</v>
      </c>
      <c r="AQ1346">
        <v>0</v>
      </c>
      <c r="AR1346">
        <v>728</v>
      </c>
      <c r="AS1346">
        <v>728</v>
      </c>
      <c r="AT1346" t="s">
        <v>103</v>
      </c>
      <c r="AU1346" t="s">
        <v>104</v>
      </c>
      <c r="AV1346" t="s">
        <v>105</v>
      </c>
      <c r="AW1346" t="s">
        <v>106</v>
      </c>
      <c r="AX1346">
        <v>728</v>
      </c>
      <c r="AY1346">
        <v>728</v>
      </c>
      <c r="AZ1346">
        <v>0</v>
      </c>
      <c r="BA1346">
        <v>1456</v>
      </c>
      <c r="BB1346">
        <v>0</v>
      </c>
      <c r="BC1346">
        <v>0</v>
      </c>
      <c r="BD1346">
        <v>2</v>
      </c>
      <c r="BE1346">
        <v>1</v>
      </c>
      <c r="BF1346">
        <v>3</v>
      </c>
      <c r="BG1346">
        <v>1</v>
      </c>
      <c r="BH1346" t="s">
        <v>97</v>
      </c>
      <c r="BI1346">
        <v>8</v>
      </c>
      <c r="BJ1346" t="s">
        <v>107</v>
      </c>
      <c r="BK1346">
        <v>1</v>
      </c>
      <c r="BL1346" t="s">
        <v>98</v>
      </c>
      <c r="BM1346" t="s">
        <v>108</v>
      </c>
      <c r="BN1346">
        <v>2006</v>
      </c>
      <c r="BO1346" t="s">
        <v>157</v>
      </c>
      <c r="BP1346">
        <v>2</v>
      </c>
      <c r="BQ1346">
        <v>440</v>
      </c>
      <c r="BR1346" t="s">
        <v>98</v>
      </c>
      <c r="BS1346" t="s">
        <v>98</v>
      </c>
      <c r="BT1346" t="s">
        <v>105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 t="s">
        <v>83</v>
      </c>
      <c r="CB1346" t="s">
        <v>83</v>
      </c>
      <c r="CC1346" t="s">
        <v>83</v>
      </c>
      <c r="CD1346">
        <v>0</v>
      </c>
      <c r="CE1346">
        <v>7</v>
      </c>
      <c r="CF1346">
        <v>2007</v>
      </c>
      <c r="CG1346" t="str">
        <f t="shared" si="146"/>
        <v>7/2007</v>
      </c>
      <c r="CH1346" t="s">
        <v>158</v>
      </c>
      <c r="CI1346" t="s">
        <v>159</v>
      </c>
      <c r="CJ1346" s="1">
        <v>155835</v>
      </c>
    </row>
    <row r="1347" spans="1:88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 t="str">
        <f t="shared" ref="U1347:U1410" si="150">IF($T1347&gt;=2010, "2010's", IF($T1347&gt;=2000, "2000's", IF($T1347&gt;=1990, "90's", IF($T1347&gt;=1980, "80's", IF($T1347&gt;=1970, "70's", IF($T1347&gt;=1960, "60's", IF($T1347&gt;=1950, "50's", IF($T1347&gt;=1940, "40's", IF($T1347&gt;=1930, "30's", IF($T1347&gt;=1920, "20's", IF($T1347&gt;1910, "10's", IF($T1347&gt;=1900, "1900's", IF($T1347&gt;=1890, "1890's", IF($T1347&gt;=1880, "1880's", "1870's"))))))))))))))</f>
        <v>20's</v>
      </c>
      <c r="V1347">
        <v>1950</v>
      </c>
      <c r="W1347">
        <f t="shared" si="148"/>
        <v>30</v>
      </c>
      <c r="X1347" t="str">
        <f t="shared" si="149"/>
        <v>Y</v>
      </c>
      <c r="Y1347" t="str">
        <f t="shared" ref="Y1347:Y1378" si="151">IF($V1347&gt;2004, "Y", "N")</f>
        <v>N</v>
      </c>
      <c r="Z1347" t="str">
        <f t="shared" ref="Z1347:Z1410" si="152">IF($V1347&gt;1999, "Y", "N")</f>
        <v>N</v>
      </c>
      <c r="AA1347" t="str">
        <f t="shared" ref="AA1347:AA1410" si="153">IF($V1347&gt;1994, "Y", "N")</f>
        <v>N</v>
      </c>
      <c r="AB1347" t="s">
        <v>152</v>
      </c>
      <c r="AC1347" t="s">
        <v>94</v>
      </c>
      <c r="AD1347" t="s">
        <v>116</v>
      </c>
      <c r="AE1347" t="s">
        <v>116</v>
      </c>
      <c r="AF1347" t="s">
        <v>117</v>
      </c>
      <c r="AG1347">
        <v>0</v>
      </c>
      <c r="AH1347" t="s">
        <v>98</v>
      </c>
      <c r="AI1347" t="s">
        <v>98</v>
      </c>
      <c r="AJ1347" t="s">
        <v>99</v>
      </c>
      <c r="AK1347" t="s">
        <v>98</v>
      </c>
      <c r="AL1347" t="s">
        <v>98</v>
      </c>
      <c r="AM1347" t="s">
        <v>100</v>
      </c>
      <c r="AN1347" t="s">
        <v>119</v>
      </c>
      <c r="AO1347">
        <v>250</v>
      </c>
      <c r="AP1347" t="s">
        <v>102</v>
      </c>
      <c r="AQ1347">
        <v>0</v>
      </c>
      <c r="AR1347">
        <v>710</v>
      </c>
      <c r="AS1347">
        <v>960</v>
      </c>
      <c r="AT1347" t="s">
        <v>103</v>
      </c>
      <c r="AU1347" t="s">
        <v>97</v>
      </c>
      <c r="AV1347" t="s">
        <v>105</v>
      </c>
      <c r="AW1347" t="s">
        <v>164</v>
      </c>
      <c r="AX1347">
        <v>960</v>
      </c>
      <c r="AY1347">
        <v>0</v>
      </c>
      <c r="AZ1347">
        <v>0</v>
      </c>
      <c r="BA1347">
        <v>960</v>
      </c>
      <c r="BB1347">
        <v>0</v>
      </c>
      <c r="BC1347">
        <v>0</v>
      </c>
      <c r="BD1347">
        <v>1</v>
      </c>
      <c r="BE1347">
        <v>0</v>
      </c>
      <c r="BF1347">
        <v>2</v>
      </c>
      <c r="BG1347">
        <v>1</v>
      </c>
      <c r="BH1347" t="s">
        <v>147</v>
      </c>
      <c r="BI1347">
        <v>5</v>
      </c>
      <c r="BJ1347" t="s">
        <v>107</v>
      </c>
      <c r="BK1347">
        <v>0</v>
      </c>
      <c r="BL1347" t="s">
        <v>83</v>
      </c>
      <c r="BM1347" t="s">
        <v>127</v>
      </c>
      <c r="BN1347">
        <v>1997</v>
      </c>
      <c r="BO1347" t="s">
        <v>102</v>
      </c>
      <c r="BP1347">
        <v>1</v>
      </c>
      <c r="BQ1347">
        <v>308</v>
      </c>
      <c r="BR1347" t="s">
        <v>98</v>
      </c>
      <c r="BS1347" t="s">
        <v>98</v>
      </c>
      <c r="BT1347" t="s">
        <v>105</v>
      </c>
      <c r="BU1347">
        <v>0</v>
      </c>
      <c r="BV1347">
        <v>0</v>
      </c>
      <c r="BW1347">
        <v>168</v>
      </c>
      <c r="BX1347">
        <v>0</v>
      </c>
      <c r="BY1347">
        <v>0</v>
      </c>
      <c r="BZ1347">
        <v>0</v>
      </c>
      <c r="CA1347" t="s">
        <v>83</v>
      </c>
      <c r="CB1347" t="s">
        <v>83</v>
      </c>
      <c r="CC1347" t="s">
        <v>83</v>
      </c>
      <c r="CD1347">
        <v>0</v>
      </c>
      <c r="CE1347">
        <v>7</v>
      </c>
      <c r="CF1347">
        <v>2007</v>
      </c>
      <c r="CG1347" t="str">
        <f t="shared" ref="CG1347:CG1410" si="154">_xlfn.CONCAT(CE1347, "/",CF1347)</f>
        <v>7/2007</v>
      </c>
      <c r="CH1347" t="s">
        <v>110</v>
      </c>
      <c r="CI1347" t="s">
        <v>111</v>
      </c>
      <c r="CJ1347" s="1">
        <v>108500</v>
      </c>
    </row>
    <row r="1348" spans="1:88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 t="str">
        <f t="shared" si="150"/>
        <v>60's</v>
      </c>
      <c r="V1348">
        <v>2003</v>
      </c>
      <c r="W1348">
        <f t="shared" si="148"/>
        <v>35</v>
      </c>
      <c r="X1348" t="str">
        <f t="shared" si="149"/>
        <v>Y</v>
      </c>
      <c r="Y1348" t="str">
        <f t="shared" si="151"/>
        <v>N</v>
      </c>
      <c r="Z1348" t="str">
        <f t="shared" si="152"/>
        <v>Y</v>
      </c>
      <c r="AA1348" t="str">
        <f t="shared" si="153"/>
        <v>Y</v>
      </c>
      <c r="AB1348" t="s">
        <v>152</v>
      </c>
      <c r="AC1348" t="s">
        <v>94</v>
      </c>
      <c r="AD1348" t="s">
        <v>96</v>
      </c>
      <c r="AE1348" t="s">
        <v>140</v>
      </c>
      <c r="AF1348" t="s">
        <v>117</v>
      </c>
      <c r="AG1348">
        <v>0</v>
      </c>
      <c r="AH1348" t="s">
        <v>98</v>
      </c>
      <c r="AI1348" t="s">
        <v>98</v>
      </c>
      <c r="AJ1348" t="s">
        <v>118</v>
      </c>
      <c r="AK1348" t="s">
        <v>98</v>
      </c>
      <c r="AL1348" t="s">
        <v>98</v>
      </c>
      <c r="AM1348" t="s">
        <v>100</v>
      </c>
      <c r="AN1348" t="s">
        <v>141</v>
      </c>
      <c r="AO1348">
        <v>297</v>
      </c>
      <c r="AP1348" t="s">
        <v>153</v>
      </c>
      <c r="AQ1348">
        <v>68</v>
      </c>
      <c r="AR1348">
        <v>1203</v>
      </c>
      <c r="AS1348">
        <v>1568</v>
      </c>
      <c r="AT1348" t="s">
        <v>103</v>
      </c>
      <c r="AU1348" t="s">
        <v>98</v>
      </c>
      <c r="AV1348" t="s">
        <v>105</v>
      </c>
      <c r="AW1348" t="s">
        <v>106</v>
      </c>
      <c r="AX1348">
        <v>2156</v>
      </c>
      <c r="AY1348">
        <v>0</v>
      </c>
      <c r="AZ1348">
        <v>0</v>
      </c>
      <c r="BA1348">
        <v>2156</v>
      </c>
      <c r="BB1348">
        <v>0</v>
      </c>
      <c r="BC1348">
        <v>0</v>
      </c>
      <c r="BD1348">
        <v>2</v>
      </c>
      <c r="BE1348">
        <v>0</v>
      </c>
      <c r="BF1348">
        <v>3</v>
      </c>
      <c r="BG1348">
        <v>1</v>
      </c>
      <c r="BH1348" t="s">
        <v>98</v>
      </c>
      <c r="BI1348">
        <v>9</v>
      </c>
      <c r="BJ1348" t="s">
        <v>107</v>
      </c>
      <c r="BK1348">
        <v>1</v>
      </c>
      <c r="BL1348" t="s">
        <v>97</v>
      </c>
      <c r="BM1348" t="s">
        <v>108</v>
      </c>
      <c r="BN1348">
        <v>1968</v>
      </c>
      <c r="BO1348" t="s">
        <v>109</v>
      </c>
      <c r="BP1348">
        <v>2</v>
      </c>
      <c r="BQ1348">
        <v>508</v>
      </c>
      <c r="BR1348" t="s">
        <v>97</v>
      </c>
      <c r="BS1348" t="s">
        <v>98</v>
      </c>
      <c r="BT1348" t="s">
        <v>105</v>
      </c>
      <c r="BU1348">
        <v>0</v>
      </c>
      <c r="BV1348">
        <v>80</v>
      </c>
      <c r="BW1348">
        <v>0</v>
      </c>
      <c r="BX1348">
        <v>290</v>
      </c>
      <c r="BY1348">
        <v>0</v>
      </c>
      <c r="BZ1348">
        <v>0</v>
      </c>
      <c r="CA1348" t="s">
        <v>83</v>
      </c>
      <c r="CB1348" t="s">
        <v>83</v>
      </c>
      <c r="CC1348" t="s">
        <v>83</v>
      </c>
      <c r="CD1348">
        <v>0</v>
      </c>
      <c r="CE1348">
        <v>6</v>
      </c>
      <c r="CF1348">
        <v>2006</v>
      </c>
      <c r="CG1348" t="str">
        <f t="shared" si="154"/>
        <v>6/2006</v>
      </c>
      <c r="CH1348" t="s">
        <v>110</v>
      </c>
      <c r="CI1348" t="s">
        <v>111</v>
      </c>
      <c r="CJ1348" s="1">
        <v>262500</v>
      </c>
    </row>
    <row r="1349" spans="1:88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 t="str">
        <f t="shared" si="150"/>
        <v>2000's</v>
      </c>
      <c r="V1349">
        <v>2007</v>
      </c>
      <c r="W1349">
        <f t="shared" si="148"/>
        <v>1</v>
      </c>
      <c r="X1349" t="str">
        <f t="shared" si="149"/>
        <v>Y</v>
      </c>
      <c r="Y1349" t="str">
        <f t="shared" si="151"/>
        <v>Y</v>
      </c>
      <c r="Z1349" t="str">
        <f t="shared" si="152"/>
        <v>Y</v>
      </c>
      <c r="AA1349" t="str">
        <f t="shared" si="153"/>
        <v>Y</v>
      </c>
      <c r="AB1349" t="s">
        <v>93</v>
      </c>
      <c r="AC1349" t="s">
        <v>94</v>
      </c>
      <c r="AD1349" t="s">
        <v>95</v>
      </c>
      <c r="AE1349" t="s">
        <v>95</v>
      </c>
      <c r="AF1349" t="s">
        <v>137</v>
      </c>
      <c r="AG1349">
        <v>100</v>
      </c>
      <c r="AH1349" t="s">
        <v>97</v>
      </c>
      <c r="AI1349" t="s">
        <v>98</v>
      </c>
      <c r="AJ1349" t="s">
        <v>99</v>
      </c>
      <c r="AK1349" t="s">
        <v>104</v>
      </c>
      <c r="AL1349" t="s">
        <v>98</v>
      </c>
      <c r="AM1349" t="s">
        <v>97</v>
      </c>
      <c r="AN1349" t="s">
        <v>101</v>
      </c>
      <c r="AO1349">
        <v>80</v>
      </c>
      <c r="AP1349" t="s">
        <v>102</v>
      </c>
      <c r="AQ1349">
        <v>0</v>
      </c>
      <c r="AR1349">
        <v>1652</v>
      </c>
      <c r="AS1349">
        <v>1732</v>
      </c>
      <c r="AT1349" t="s">
        <v>103</v>
      </c>
      <c r="AU1349" t="s">
        <v>104</v>
      </c>
      <c r="AV1349" t="s">
        <v>105</v>
      </c>
      <c r="AW1349" t="s">
        <v>106</v>
      </c>
      <c r="AX1349">
        <v>1776</v>
      </c>
      <c r="AY1349">
        <v>0</v>
      </c>
      <c r="AZ1349">
        <v>0</v>
      </c>
      <c r="BA1349">
        <v>1776</v>
      </c>
      <c r="BB1349">
        <v>1</v>
      </c>
      <c r="BC1349">
        <v>0</v>
      </c>
      <c r="BD1349">
        <v>2</v>
      </c>
      <c r="BE1349">
        <v>0</v>
      </c>
      <c r="BF1349">
        <v>3</v>
      </c>
      <c r="BG1349">
        <v>1</v>
      </c>
      <c r="BH1349" t="s">
        <v>97</v>
      </c>
      <c r="BI1349">
        <v>7</v>
      </c>
      <c r="BJ1349" t="s">
        <v>107</v>
      </c>
      <c r="BK1349">
        <v>1</v>
      </c>
      <c r="BL1349" t="s">
        <v>97</v>
      </c>
      <c r="BM1349" t="s">
        <v>108</v>
      </c>
      <c r="BN1349">
        <v>2006</v>
      </c>
      <c r="BO1349" t="s">
        <v>157</v>
      </c>
      <c r="BP1349">
        <v>3</v>
      </c>
      <c r="BQ1349">
        <v>712</v>
      </c>
      <c r="BR1349" t="s">
        <v>98</v>
      </c>
      <c r="BS1349" t="s">
        <v>98</v>
      </c>
      <c r="BT1349" t="s">
        <v>105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 t="s">
        <v>83</v>
      </c>
      <c r="CB1349" t="s">
        <v>83</v>
      </c>
      <c r="CC1349" t="s">
        <v>83</v>
      </c>
      <c r="CD1349">
        <v>0</v>
      </c>
      <c r="CE1349">
        <v>5</v>
      </c>
      <c r="CF1349">
        <v>2007</v>
      </c>
      <c r="CG1349" t="str">
        <f t="shared" si="154"/>
        <v>5/2007</v>
      </c>
      <c r="CH1349" t="s">
        <v>158</v>
      </c>
      <c r="CI1349" t="s">
        <v>159</v>
      </c>
      <c r="CJ1349" s="1">
        <v>283463</v>
      </c>
    </row>
    <row r="1350" spans="1:88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 t="str">
        <f t="shared" si="150"/>
        <v>90's</v>
      </c>
      <c r="V1350">
        <v>1998</v>
      </c>
      <c r="W1350">
        <f t="shared" si="148"/>
        <v>0</v>
      </c>
      <c r="X1350" t="str">
        <f t="shared" si="149"/>
        <v>N</v>
      </c>
      <c r="Y1350" t="str">
        <f t="shared" si="151"/>
        <v>N</v>
      </c>
      <c r="Z1350" t="str">
        <f t="shared" si="152"/>
        <v>N</v>
      </c>
      <c r="AA1350" t="str">
        <f t="shared" si="153"/>
        <v>Y</v>
      </c>
      <c r="AB1350" t="s">
        <v>93</v>
      </c>
      <c r="AC1350" t="s">
        <v>94</v>
      </c>
      <c r="AD1350" t="s">
        <v>95</v>
      </c>
      <c r="AE1350" t="s">
        <v>95</v>
      </c>
      <c r="AF1350" t="s">
        <v>117</v>
      </c>
      <c r="AG1350">
        <v>0</v>
      </c>
      <c r="AH1350" t="s">
        <v>97</v>
      </c>
      <c r="AI1350" t="s">
        <v>98</v>
      </c>
      <c r="AJ1350" t="s">
        <v>99</v>
      </c>
      <c r="AK1350" t="s">
        <v>97</v>
      </c>
      <c r="AL1350" t="s">
        <v>98</v>
      </c>
      <c r="AM1350" t="s">
        <v>97</v>
      </c>
      <c r="AN1350" t="s">
        <v>101</v>
      </c>
      <c r="AO1350">
        <v>1443</v>
      </c>
      <c r="AP1350" t="s">
        <v>102</v>
      </c>
      <c r="AQ1350">
        <v>0</v>
      </c>
      <c r="AR1350">
        <v>39</v>
      </c>
      <c r="AS1350">
        <v>1482</v>
      </c>
      <c r="AT1350" t="s">
        <v>103</v>
      </c>
      <c r="AU1350" t="s">
        <v>104</v>
      </c>
      <c r="AV1350" t="s">
        <v>105</v>
      </c>
      <c r="AW1350" t="s">
        <v>106</v>
      </c>
      <c r="AX1350">
        <v>1494</v>
      </c>
      <c r="AY1350">
        <v>0</v>
      </c>
      <c r="AZ1350">
        <v>0</v>
      </c>
      <c r="BA1350">
        <v>1494</v>
      </c>
      <c r="BB1350">
        <v>1</v>
      </c>
      <c r="BC1350">
        <v>0</v>
      </c>
      <c r="BD1350">
        <v>2</v>
      </c>
      <c r="BE1350">
        <v>0</v>
      </c>
      <c r="BF1350">
        <v>3</v>
      </c>
      <c r="BG1350">
        <v>1</v>
      </c>
      <c r="BH1350" t="s">
        <v>97</v>
      </c>
      <c r="BI1350">
        <v>5</v>
      </c>
      <c r="BJ1350" t="s">
        <v>107</v>
      </c>
      <c r="BK1350">
        <v>1</v>
      </c>
      <c r="BL1350" t="s">
        <v>147</v>
      </c>
      <c r="BM1350" t="s">
        <v>108</v>
      </c>
      <c r="BN1350">
        <v>1998</v>
      </c>
      <c r="BO1350" t="s">
        <v>109</v>
      </c>
      <c r="BP1350">
        <v>2</v>
      </c>
      <c r="BQ1350">
        <v>514</v>
      </c>
      <c r="BR1350" t="s">
        <v>98</v>
      </c>
      <c r="BS1350" t="s">
        <v>98</v>
      </c>
      <c r="BT1350" t="s">
        <v>105</v>
      </c>
      <c r="BU1350">
        <v>402</v>
      </c>
      <c r="BV1350">
        <v>25</v>
      </c>
      <c r="BW1350">
        <v>0</v>
      </c>
      <c r="BX1350">
        <v>0</v>
      </c>
      <c r="BY1350">
        <v>0</v>
      </c>
      <c r="BZ1350">
        <v>0</v>
      </c>
      <c r="CA1350" t="s">
        <v>83</v>
      </c>
      <c r="CB1350" t="s">
        <v>83</v>
      </c>
      <c r="CC1350" t="s">
        <v>83</v>
      </c>
      <c r="CD1350">
        <v>0</v>
      </c>
      <c r="CE1350">
        <v>8</v>
      </c>
      <c r="CF1350">
        <v>2007</v>
      </c>
      <c r="CG1350" t="str">
        <f t="shared" si="154"/>
        <v>8/2007</v>
      </c>
      <c r="CH1350" t="s">
        <v>110</v>
      </c>
      <c r="CI1350" t="s">
        <v>111</v>
      </c>
      <c r="CJ1350" s="1">
        <v>215000</v>
      </c>
    </row>
    <row r="1351" spans="1:88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 t="str">
        <f t="shared" si="150"/>
        <v>1870's</v>
      </c>
      <c r="V1351">
        <v>1987</v>
      </c>
      <c r="W1351">
        <f t="shared" si="148"/>
        <v>115</v>
      </c>
      <c r="X1351" t="str">
        <f t="shared" si="149"/>
        <v>Y</v>
      </c>
      <c r="Y1351" t="str">
        <f t="shared" si="151"/>
        <v>N</v>
      </c>
      <c r="Z1351" t="str">
        <f t="shared" si="152"/>
        <v>N</v>
      </c>
      <c r="AA1351" t="str">
        <f t="shared" si="153"/>
        <v>N</v>
      </c>
      <c r="AB1351" t="s">
        <v>93</v>
      </c>
      <c r="AC1351" t="s">
        <v>94</v>
      </c>
      <c r="AD1351" t="s">
        <v>116</v>
      </c>
      <c r="AE1351" t="s">
        <v>116</v>
      </c>
      <c r="AF1351" t="s">
        <v>117</v>
      </c>
      <c r="AG1351">
        <v>0</v>
      </c>
      <c r="AH1351" t="s">
        <v>98</v>
      </c>
      <c r="AI1351" t="s">
        <v>97</v>
      </c>
      <c r="AJ1351" t="s">
        <v>126</v>
      </c>
      <c r="AK1351" t="s">
        <v>98</v>
      </c>
      <c r="AL1351" t="s">
        <v>147</v>
      </c>
      <c r="AM1351" t="s">
        <v>100</v>
      </c>
      <c r="AN1351" t="s">
        <v>172</v>
      </c>
      <c r="AO1351">
        <v>259</v>
      </c>
      <c r="AP1351" t="s">
        <v>102</v>
      </c>
      <c r="AQ1351">
        <v>0</v>
      </c>
      <c r="AR1351">
        <v>425</v>
      </c>
      <c r="AS1351">
        <v>684</v>
      </c>
      <c r="AT1351" t="s">
        <v>251</v>
      </c>
      <c r="AU1351" t="s">
        <v>147</v>
      </c>
      <c r="AV1351" t="s">
        <v>177</v>
      </c>
      <c r="AW1351" t="s">
        <v>106</v>
      </c>
      <c r="AX1351">
        <v>938</v>
      </c>
      <c r="AY1351">
        <v>1215</v>
      </c>
      <c r="AZ1351">
        <v>205</v>
      </c>
      <c r="BA1351">
        <v>2358</v>
      </c>
      <c r="BB1351">
        <v>0</v>
      </c>
      <c r="BC1351">
        <v>0</v>
      </c>
      <c r="BD1351">
        <v>2</v>
      </c>
      <c r="BE1351">
        <v>0</v>
      </c>
      <c r="BF1351">
        <v>4</v>
      </c>
      <c r="BG1351">
        <v>1</v>
      </c>
      <c r="BH1351" t="s">
        <v>98</v>
      </c>
      <c r="BI1351">
        <v>8</v>
      </c>
      <c r="BJ1351" t="s">
        <v>107</v>
      </c>
      <c r="BK1351">
        <v>0</v>
      </c>
      <c r="BL1351" t="s">
        <v>83</v>
      </c>
      <c r="BM1351" t="s">
        <v>83</v>
      </c>
      <c r="BN1351" t="s">
        <v>83</v>
      </c>
      <c r="BO1351" t="s">
        <v>83</v>
      </c>
      <c r="BP1351">
        <v>0</v>
      </c>
      <c r="BQ1351">
        <v>0</v>
      </c>
      <c r="BR1351" t="s">
        <v>83</v>
      </c>
      <c r="BS1351" t="s">
        <v>83</v>
      </c>
      <c r="BT1351" t="s">
        <v>105</v>
      </c>
      <c r="BU1351">
        <v>0</v>
      </c>
      <c r="BV1351">
        <v>54</v>
      </c>
      <c r="BW1351">
        <v>20</v>
      </c>
      <c r="BX1351">
        <v>0</v>
      </c>
      <c r="BY1351">
        <v>0</v>
      </c>
      <c r="BZ1351">
        <v>0</v>
      </c>
      <c r="CA1351" t="s">
        <v>83</v>
      </c>
      <c r="CB1351" t="s">
        <v>83</v>
      </c>
      <c r="CC1351" t="s">
        <v>83</v>
      </c>
      <c r="CD1351">
        <v>0</v>
      </c>
      <c r="CE1351">
        <v>12</v>
      </c>
      <c r="CF1351">
        <v>2008</v>
      </c>
      <c r="CG1351" t="str">
        <f t="shared" si="154"/>
        <v>12/2008</v>
      </c>
      <c r="CH1351" t="s">
        <v>110</v>
      </c>
      <c r="CI1351" t="s">
        <v>111</v>
      </c>
      <c r="CJ1351" s="1">
        <v>122000</v>
      </c>
    </row>
    <row r="1352" spans="1:88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 t="str">
        <f t="shared" si="150"/>
        <v>60's</v>
      </c>
      <c r="V1352">
        <v>1969</v>
      </c>
      <c r="W1352">
        <f t="shared" si="148"/>
        <v>0</v>
      </c>
      <c r="X1352" t="str">
        <f t="shared" si="149"/>
        <v>N</v>
      </c>
      <c r="Y1352" t="str">
        <f t="shared" si="151"/>
        <v>N</v>
      </c>
      <c r="Z1352" t="str">
        <f t="shared" si="152"/>
        <v>N</v>
      </c>
      <c r="AA1352" t="str">
        <f t="shared" si="153"/>
        <v>N</v>
      </c>
      <c r="AB1352" t="s">
        <v>93</v>
      </c>
      <c r="AC1352" t="s">
        <v>94</v>
      </c>
      <c r="AD1352" t="s">
        <v>116</v>
      </c>
      <c r="AE1352" t="s">
        <v>116</v>
      </c>
      <c r="AF1352" t="s">
        <v>96</v>
      </c>
      <c r="AG1352">
        <v>368</v>
      </c>
      <c r="AH1352" t="s">
        <v>98</v>
      </c>
      <c r="AI1352" t="s">
        <v>98</v>
      </c>
      <c r="AJ1352" t="s">
        <v>118</v>
      </c>
      <c r="AK1352" t="s">
        <v>98</v>
      </c>
      <c r="AL1352" t="s">
        <v>98</v>
      </c>
      <c r="AM1352" t="s">
        <v>100</v>
      </c>
      <c r="AN1352" t="s">
        <v>172</v>
      </c>
      <c r="AO1352">
        <v>500</v>
      </c>
      <c r="AP1352" t="s">
        <v>102</v>
      </c>
      <c r="AQ1352">
        <v>0</v>
      </c>
      <c r="AR1352">
        <v>748</v>
      </c>
      <c r="AS1352">
        <v>1248</v>
      </c>
      <c r="AT1352" t="s">
        <v>103</v>
      </c>
      <c r="AU1352" t="s">
        <v>98</v>
      </c>
      <c r="AV1352" t="s">
        <v>105</v>
      </c>
      <c r="AW1352" t="s">
        <v>106</v>
      </c>
      <c r="AX1352">
        <v>1338</v>
      </c>
      <c r="AY1352">
        <v>1296</v>
      </c>
      <c r="AZ1352">
        <v>0</v>
      </c>
      <c r="BA1352">
        <v>2634</v>
      </c>
      <c r="BB1352">
        <v>1</v>
      </c>
      <c r="BC1352">
        <v>1</v>
      </c>
      <c r="BD1352">
        <v>2</v>
      </c>
      <c r="BE1352">
        <v>2</v>
      </c>
      <c r="BF1352">
        <v>6</v>
      </c>
      <c r="BG1352">
        <v>2</v>
      </c>
      <c r="BH1352" t="s">
        <v>98</v>
      </c>
      <c r="BI1352">
        <v>12</v>
      </c>
      <c r="BJ1352" t="s">
        <v>107</v>
      </c>
      <c r="BK1352">
        <v>0</v>
      </c>
      <c r="BL1352" t="s">
        <v>83</v>
      </c>
      <c r="BM1352" t="s">
        <v>127</v>
      </c>
      <c r="BN1352">
        <v>1969</v>
      </c>
      <c r="BO1352" t="s">
        <v>102</v>
      </c>
      <c r="BP1352">
        <v>4</v>
      </c>
      <c r="BQ1352">
        <v>968</v>
      </c>
      <c r="BR1352" t="s">
        <v>98</v>
      </c>
      <c r="BS1352" t="s">
        <v>98</v>
      </c>
      <c r="BT1352" t="s">
        <v>105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 t="s">
        <v>83</v>
      </c>
      <c r="CB1352" t="s">
        <v>83</v>
      </c>
      <c r="CC1352" t="s">
        <v>83</v>
      </c>
      <c r="CD1352">
        <v>0</v>
      </c>
      <c r="CE1352">
        <v>8</v>
      </c>
      <c r="CF1352">
        <v>2009</v>
      </c>
      <c r="CG1352" t="str">
        <f t="shared" si="154"/>
        <v>8/2009</v>
      </c>
      <c r="CH1352" t="s">
        <v>110</v>
      </c>
      <c r="CI1352" t="s">
        <v>111</v>
      </c>
      <c r="CJ1352" s="1">
        <v>200000</v>
      </c>
    </row>
    <row r="1353" spans="1:88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 t="str">
        <f t="shared" si="150"/>
        <v>60's</v>
      </c>
      <c r="V1353">
        <v>1962</v>
      </c>
      <c r="W1353">
        <f t="shared" si="148"/>
        <v>0</v>
      </c>
      <c r="X1353" t="str">
        <f t="shared" si="149"/>
        <v>N</v>
      </c>
      <c r="Y1353" t="str">
        <f t="shared" si="151"/>
        <v>N</v>
      </c>
      <c r="Z1353" t="str">
        <f t="shared" si="152"/>
        <v>N</v>
      </c>
      <c r="AA1353" t="str">
        <f t="shared" si="153"/>
        <v>N</v>
      </c>
      <c r="AB1353" t="s">
        <v>93</v>
      </c>
      <c r="AC1353" t="s">
        <v>94</v>
      </c>
      <c r="AD1353" t="s">
        <v>140</v>
      </c>
      <c r="AE1353" t="s">
        <v>140</v>
      </c>
      <c r="AF1353" t="s">
        <v>96</v>
      </c>
      <c r="AG1353">
        <v>318</v>
      </c>
      <c r="AH1353" t="s">
        <v>98</v>
      </c>
      <c r="AI1353" t="s">
        <v>98</v>
      </c>
      <c r="AJ1353" t="s">
        <v>118</v>
      </c>
      <c r="AK1353" t="s">
        <v>98</v>
      </c>
      <c r="AL1353" t="s">
        <v>98</v>
      </c>
      <c r="AM1353" t="s">
        <v>100</v>
      </c>
      <c r="AN1353" t="s">
        <v>153</v>
      </c>
      <c r="AO1353">
        <v>319</v>
      </c>
      <c r="AP1353" t="s">
        <v>102</v>
      </c>
      <c r="AQ1353">
        <v>0</v>
      </c>
      <c r="AR1353">
        <v>539</v>
      </c>
      <c r="AS1353">
        <v>858</v>
      </c>
      <c r="AT1353" t="s">
        <v>103</v>
      </c>
      <c r="AU1353" t="s">
        <v>104</v>
      </c>
      <c r="AV1353" t="s">
        <v>105</v>
      </c>
      <c r="AW1353" t="s">
        <v>106</v>
      </c>
      <c r="AX1353">
        <v>858</v>
      </c>
      <c r="AY1353">
        <v>858</v>
      </c>
      <c r="AZ1353">
        <v>0</v>
      </c>
      <c r="BA1353">
        <v>1716</v>
      </c>
      <c r="BB1353">
        <v>0</v>
      </c>
      <c r="BC1353">
        <v>0</v>
      </c>
      <c r="BD1353">
        <v>1</v>
      </c>
      <c r="BE1353">
        <v>1</v>
      </c>
      <c r="BF1353">
        <v>4</v>
      </c>
      <c r="BG1353">
        <v>1</v>
      </c>
      <c r="BH1353" t="s">
        <v>98</v>
      </c>
      <c r="BI1353">
        <v>8</v>
      </c>
      <c r="BJ1353" t="s">
        <v>107</v>
      </c>
      <c r="BK1353">
        <v>1</v>
      </c>
      <c r="BL1353" t="s">
        <v>97</v>
      </c>
      <c r="BM1353" t="s">
        <v>108</v>
      </c>
      <c r="BN1353">
        <v>1962</v>
      </c>
      <c r="BO1353" t="s">
        <v>157</v>
      </c>
      <c r="BP1353">
        <v>2</v>
      </c>
      <c r="BQ1353">
        <v>490</v>
      </c>
      <c r="BR1353" t="s">
        <v>98</v>
      </c>
      <c r="BS1353" t="s">
        <v>98</v>
      </c>
      <c r="BT1353" t="s">
        <v>105</v>
      </c>
      <c r="BU1353">
        <v>0</v>
      </c>
      <c r="BV1353">
        <v>84</v>
      </c>
      <c r="BW1353">
        <v>0</v>
      </c>
      <c r="BX1353">
        <v>0</v>
      </c>
      <c r="BY1353">
        <v>120</v>
      </c>
      <c r="BZ1353">
        <v>0</v>
      </c>
      <c r="CA1353" t="s">
        <v>83</v>
      </c>
      <c r="CB1353" t="s">
        <v>83</v>
      </c>
      <c r="CC1353" t="s">
        <v>83</v>
      </c>
      <c r="CD1353">
        <v>0</v>
      </c>
      <c r="CE1353">
        <v>3</v>
      </c>
      <c r="CF1353">
        <v>2008</v>
      </c>
      <c r="CG1353" t="str">
        <f t="shared" si="154"/>
        <v>3/2008</v>
      </c>
      <c r="CH1353" t="s">
        <v>110</v>
      </c>
      <c r="CI1353" t="s">
        <v>111</v>
      </c>
      <c r="CJ1353" s="1">
        <v>171000</v>
      </c>
    </row>
    <row r="1354" spans="1:88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 t="str">
        <f t="shared" si="150"/>
        <v>30's</v>
      </c>
      <c r="V1354">
        <v>2000</v>
      </c>
      <c r="W1354">
        <f t="shared" si="148"/>
        <v>63</v>
      </c>
      <c r="X1354" t="str">
        <f t="shared" si="149"/>
        <v>Y</v>
      </c>
      <c r="Y1354" t="str">
        <f t="shared" si="151"/>
        <v>N</v>
      </c>
      <c r="Z1354" t="str">
        <f t="shared" si="152"/>
        <v>Y</v>
      </c>
      <c r="AA1354" t="str">
        <f t="shared" si="153"/>
        <v>Y</v>
      </c>
      <c r="AB1354" t="s">
        <v>93</v>
      </c>
      <c r="AC1354" t="s">
        <v>94</v>
      </c>
      <c r="AD1354" t="s">
        <v>116</v>
      </c>
      <c r="AE1354" t="s">
        <v>116</v>
      </c>
      <c r="AF1354" t="s">
        <v>117</v>
      </c>
      <c r="AG1354">
        <v>0</v>
      </c>
      <c r="AH1354" t="s">
        <v>97</v>
      </c>
      <c r="AI1354" t="s">
        <v>98</v>
      </c>
      <c r="AJ1354" t="s">
        <v>126</v>
      </c>
      <c r="AK1354" t="s">
        <v>98</v>
      </c>
      <c r="AL1354" t="s">
        <v>98</v>
      </c>
      <c r="AM1354" t="s">
        <v>100</v>
      </c>
      <c r="AN1354" t="s">
        <v>102</v>
      </c>
      <c r="AO1354">
        <v>0</v>
      </c>
      <c r="AP1354" t="s">
        <v>102</v>
      </c>
      <c r="AQ1354">
        <v>0</v>
      </c>
      <c r="AR1354">
        <v>698</v>
      </c>
      <c r="AS1354">
        <v>698</v>
      </c>
      <c r="AT1354" t="s">
        <v>103</v>
      </c>
      <c r="AU1354" t="s">
        <v>98</v>
      </c>
      <c r="AV1354" t="s">
        <v>105</v>
      </c>
      <c r="AW1354" t="s">
        <v>106</v>
      </c>
      <c r="AX1354">
        <v>786</v>
      </c>
      <c r="AY1354">
        <v>390</v>
      </c>
      <c r="AZ1354">
        <v>0</v>
      </c>
      <c r="BA1354">
        <v>1176</v>
      </c>
      <c r="BB1354">
        <v>0</v>
      </c>
      <c r="BC1354">
        <v>0</v>
      </c>
      <c r="BD1354">
        <v>1</v>
      </c>
      <c r="BE1354">
        <v>0</v>
      </c>
      <c r="BF1354">
        <v>2</v>
      </c>
      <c r="BG1354">
        <v>1</v>
      </c>
      <c r="BH1354" t="s">
        <v>98</v>
      </c>
      <c r="BI1354">
        <v>4</v>
      </c>
      <c r="BJ1354" t="s">
        <v>107</v>
      </c>
      <c r="BK1354">
        <v>0</v>
      </c>
      <c r="BL1354" t="s">
        <v>83</v>
      </c>
      <c r="BM1354" t="s">
        <v>127</v>
      </c>
      <c r="BN1354">
        <v>1999</v>
      </c>
      <c r="BO1354" t="s">
        <v>102</v>
      </c>
      <c r="BP1354">
        <v>2</v>
      </c>
      <c r="BQ1354">
        <v>624</v>
      </c>
      <c r="BR1354" t="s">
        <v>98</v>
      </c>
      <c r="BS1354" t="s">
        <v>98</v>
      </c>
      <c r="BT1354" t="s">
        <v>177</v>
      </c>
      <c r="BU1354">
        <v>210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 t="s">
        <v>83</v>
      </c>
      <c r="CB1354" t="s">
        <v>83</v>
      </c>
      <c r="CC1354" t="s">
        <v>83</v>
      </c>
      <c r="CD1354">
        <v>0</v>
      </c>
      <c r="CE1354">
        <v>7</v>
      </c>
      <c r="CF1354">
        <v>2009</v>
      </c>
      <c r="CG1354" t="str">
        <f t="shared" si="154"/>
        <v>7/2009</v>
      </c>
      <c r="CH1354" t="s">
        <v>110</v>
      </c>
      <c r="CI1354" t="s">
        <v>111</v>
      </c>
      <c r="CJ1354" s="1">
        <v>134900</v>
      </c>
    </row>
    <row r="1355" spans="1:88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 t="str">
        <f t="shared" si="150"/>
        <v>90's</v>
      </c>
      <c r="V1355">
        <v>1996</v>
      </c>
      <c r="W1355">
        <f t="shared" si="148"/>
        <v>1</v>
      </c>
      <c r="X1355" t="str">
        <f t="shared" si="149"/>
        <v>Y</v>
      </c>
      <c r="Y1355" t="str">
        <f t="shared" si="151"/>
        <v>N</v>
      </c>
      <c r="Z1355" t="str">
        <f t="shared" si="152"/>
        <v>N</v>
      </c>
      <c r="AA1355" t="str">
        <f t="shared" si="153"/>
        <v>Y</v>
      </c>
      <c r="AB1355" t="s">
        <v>152</v>
      </c>
      <c r="AC1355" t="s">
        <v>94</v>
      </c>
      <c r="AD1355" t="s">
        <v>95</v>
      </c>
      <c r="AE1355" t="s">
        <v>95</v>
      </c>
      <c r="AF1355" t="s">
        <v>96</v>
      </c>
      <c r="AG1355">
        <v>579</v>
      </c>
      <c r="AH1355" t="s">
        <v>97</v>
      </c>
      <c r="AI1355" t="s">
        <v>98</v>
      </c>
      <c r="AJ1355" t="s">
        <v>99</v>
      </c>
      <c r="AK1355" t="s">
        <v>97</v>
      </c>
      <c r="AL1355" t="s">
        <v>98</v>
      </c>
      <c r="AM1355" t="s">
        <v>130</v>
      </c>
      <c r="AN1355" t="s">
        <v>101</v>
      </c>
      <c r="AO1355">
        <v>816</v>
      </c>
      <c r="AP1355" t="s">
        <v>102</v>
      </c>
      <c r="AQ1355">
        <v>0</v>
      </c>
      <c r="AR1355">
        <v>1217</v>
      </c>
      <c r="AS1355">
        <v>2033</v>
      </c>
      <c r="AT1355" t="s">
        <v>103</v>
      </c>
      <c r="AU1355" t="s">
        <v>104</v>
      </c>
      <c r="AV1355" t="s">
        <v>105</v>
      </c>
      <c r="AW1355" t="s">
        <v>106</v>
      </c>
      <c r="AX1355">
        <v>2053</v>
      </c>
      <c r="AY1355">
        <v>1185</v>
      </c>
      <c r="AZ1355">
        <v>0</v>
      </c>
      <c r="BA1355">
        <v>3238</v>
      </c>
      <c r="BB1355">
        <v>1</v>
      </c>
      <c r="BC1355">
        <v>0</v>
      </c>
      <c r="BD1355">
        <v>2</v>
      </c>
      <c r="BE1355">
        <v>1</v>
      </c>
      <c r="BF1355">
        <v>4</v>
      </c>
      <c r="BG1355">
        <v>1</v>
      </c>
      <c r="BH1355" t="s">
        <v>97</v>
      </c>
      <c r="BI1355">
        <v>9</v>
      </c>
      <c r="BJ1355" t="s">
        <v>107</v>
      </c>
      <c r="BK1355">
        <v>1</v>
      </c>
      <c r="BL1355" t="s">
        <v>104</v>
      </c>
      <c r="BM1355" t="s">
        <v>108</v>
      </c>
      <c r="BN1355">
        <v>1996</v>
      </c>
      <c r="BO1355" t="s">
        <v>157</v>
      </c>
      <c r="BP1355">
        <v>3</v>
      </c>
      <c r="BQ1355">
        <v>666</v>
      </c>
      <c r="BR1355" t="s">
        <v>98</v>
      </c>
      <c r="BS1355" t="s">
        <v>98</v>
      </c>
      <c r="BT1355" t="s">
        <v>105</v>
      </c>
      <c r="BU1355">
        <v>283</v>
      </c>
      <c r="BV1355">
        <v>86</v>
      </c>
      <c r="BW1355">
        <v>0</v>
      </c>
      <c r="BX1355">
        <v>0</v>
      </c>
      <c r="BY1355">
        <v>0</v>
      </c>
      <c r="BZ1355">
        <v>0</v>
      </c>
      <c r="CA1355" t="s">
        <v>83</v>
      </c>
      <c r="CB1355" t="s">
        <v>83</v>
      </c>
      <c r="CC1355" t="s">
        <v>83</v>
      </c>
      <c r="CD1355">
        <v>0</v>
      </c>
      <c r="CE1355">
        <v>3</v>
      </c>
      <c r="CF1355">
        <v>2010</v>
      </c>
      <c r="CG1355" t="str">
        <f t="shared" si="154"/>
        <v>3/2010</v>
      </c>
      <c r="CH1355" t="s">
        <v>110</v>
      </c>
      <c r="CI1355" t="s">
        <v>111</v>
      </c>
      <c r="CJ1355" s="1">
        <v>410000</v>
      </c>
    </row>
    <row r="1356" spans="1:88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 t="str">
        <f t="shared" si="150"/>
        <v>2000's</v>
      </c>
      <c r="V1356">
        <v>2000</v>
      </c>
      <c r="W1356">
        <f t="shared" si="148"/>
        <v>0</v>
      </c>
      <c r="X1356" t="str">
        <f t="shared" si="149"/>
        <v>N</v>
      </c>
      <c r="Y1356" t="str">
        <f t="shared" si="151"/>
        <v>N</v>
      </c>
      <c r="Z1356" t="str">
        <f t="shared" si="152"/>
        <v>Y</v>
      </c>
      <c r="AA1356" t="str">
        <f t="shared" si="153"/>
        <v>Y</v>
      </c>
      <c r="AB1356" t="s">
        <v>93</v>
      </c>
      <c r="AC1356" t="s">
        <v>94</v>
      </c>
      <c r="AD1356" t="s">
        <v>95</v>
      </c>
      <c r="AE1356" t="s">
        <v>95</v>
      </c>
      <c r="AF1356" t="s">
        <v>117</v>
      </c>
      <c r="AG1356">
        <v>0</v>
      </c>
      <c r="AH1356" t="s">
        <v>97</v>
      </c>
      <c r="AI1356" t="s">
        <v>98</v>
      </c>
      <c r="AJ1356" t="s">
        <v>99</v>
      </c>
      <c r="AK1356" t="s">
        <v>97</v>
      </c>
      <c r="AL1356" t="s">
        <v>98</v>
      </c>
      <c r="AM1356" t="s">
        <v>100</v>
      </c>
      <c r="AN1356" t="s">
        <v>101</v>
      </c>
      <c r="AO1356">
        <v>735</v>
      </c>
      <c r="AP1356" t="s">
        <v>102</v>
      </c>
      <c r="AQ1356">
        <v>0</v>
      </c>
      <c r="AR1356">
        <v>257</v>
      </c>
      <c r="AS1356">
        <v>992</v>
      </c>
      <c r="AT1356" t="s">
        <v>103</v>
      </c>
      <c r="AU1356" t="s">
        <v>104</v>
      </c>
      <c r="AV1356" t="s">
        <v>105</v>
      </c>
      <c r="AW1356" t="s">
        <v>106</v>
      </c>
      <c r="AX1356">
        <v>992</v>
      </c>
      <c r="AY1356">
        <v>873</v>
      </c>
      <c r="AZ1356">
        <v>0</v>
      </c>
      <c r="BA1356">
        <v>1865</v>
      </c>
      <c r="BB1356">
        <v>1</v>
      </c>
      <c r="BC1356">
        <v>0</v>
      </c>
      <c r="BD1356">
        <v>2</v>
      </c>
      <c r="BE1356">
        <v>1</v>
      </c>
      <c r="BF1356">
        <v>3</v>
      </c>
      <c r="BG1356">
        <v>1</v>
      </c>
      <c r="BH1356" t="s">
        <v>97</v>
      </c>
      <c r="BI1356">
        <v>7</v>
      </c>
      <c r="BJ1356" t="s">
        <v>107</v>
      </c>
      <c r="BK1356">
        <v>1</v>
      </c>
      <c r="BL1356" t="s">
        <v>98</v>
      </c>
      <c r="BM1356" t="s">
        <v>108</v>
      </c>
      <c r="BN1356">
        <v>2000</v>
      </c>
      <c r="BO1356" t="s">
        <v>109</v>
      </c>
      <c r="BP1356">
        <v>3</v>
      </c>
      <c r="BQ1356">
        <v>839</v>
      </c>
      <c r="BR1356" t="s">
        <v>98</v>
      </c>
      <c r="BS1356" t="s">
        <v>98</v>
      </c>
      <c r="BT1356" t="s">
        <v>105</v>
      </c>
      <c r="BU1356">
        <v>0</v>
      </c>
      <c r="BV1356">
        <v>184</v>
      </c>
      <c r="BW1356">
        <v>0</v>
      </c>
      <c r="BX1356">
        <v>0</v>
      </c>
      <c r="BY1356">
        <v>0</v>
      </c>
      <c r="BZ1356">
        <v>0</v>
      </c>
      <c r="CA1356" t="s">
        <v>83</v>
      </c>
      <c r="CB1356" t="s">
        <v>83</v>
      </c>
      <c r="CC1356" t="s">
        <v>83</v>
      </c>
      <c r="CD1356">
        <v>0</v>
      </c>
      <c r="CE1356">
        <v>6</v>
      </c>
      <c r="CF1356">
        <v>2008</v>
      </c>
      <c r="CG1356" t="str">
        <f t="shared" si="154"/>
        <v>6/2008</v>
      </c>
      <c r="CH1356" t="s">
        <v>110</v>
      </c>
      <c r="CI1356" t="s">
        <v>111</v>
      </c>
      <c r="CJ1356" s="1">
        <v>235000</v>
      </c>
    </row>
    <row r="1357" spans="1:88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 t="str">
        <f t="shared" si="150"/>
        <v>60's</v>
      </c>
      <c r="V1357">
        <v>1992</v>
      </c>
      <c r="W1357">
        <f t="shared" si="148"/>
        <v>24</v>
      </c>
      <c r="X1357" t="str">
        <f t="shared" si="149"/>
        <v>Y</v>
      </c>
      <c r="Y1357" t="str">
        <f t="shared" si="151"/>
        <v>N</v>
      </c>
      <c r="Z1357" t="str">
        <f t="shared" si="152"/>
        <v>N</v>
      </c>
      <c r="AA1357" t="str">
        <f t="shared" si="153"/>
        <v>N</v>
      </c>
      <c r="AB1357" t="s">
        <v>93</v>
      </c>
      <c r="AC1357" t="s">
        <v>94</v>
      </c>
      <c r="AD1357" t="s">
        <v>116</v>
      </c>
      <c r="AE1357" t="s">
        <v>116</v>
      </c>
      <c r="AF1357" t="s">
        <v>96</v>
      </c>
      <c r="AG1357">
        <v>143</v>
      </c>
      <c r="AH1357" t="s">
        <v>98</v>
      </c>
      <c r="AI1357" t="s">
        <v>98</v>
      </c>
      <c r="AJ1357" t="s">
        <v>118</v>
      </c>
      <c r="AK1357" t="s">
        <v>98</v>
      </c>
      <c r="AL1357" t="s">
        <v>98</v>
      </c>
      <c r="AM1357" t="s">
        <v>100</v>
      </c>
      <c r="AN1357" t="s">
        <v>102</v>
      </c>
      <c r="AO1357">
        <v>0</v>
      </c>
      <c r="AP1357" t="s">
        <v>102</v>
      </c>
      <c r="AQ1357">
        <v>0</v>
      </c>
      <c r="AR1357">
        <v>570</v>
      </c>
      <c r="AS1357">
        <v>570</v>
      </c>
      <c r="AT1357" t="s">
        <v>103</v>
      </c>
      <c r="AU1357" t="s">
        <v>97</v>
      </c>
      <c r="AV1357" t="s">
        <v>105</v>
      </c>
      <c r="AW1357" t="s">
        <v>106</v>
      </c>
      <c r="AX1357">
        <v>1222</v>
      </c>
      <c r="AY1357">
        <v>698</v>
      </c>
      <c r="AZ1357">
        <v>0</v>
      </c>
      <c r="BA1357">
        <v>1920</v>
      </c>
      <c r="BB1357">
        <v>0</v>
      </c>
      <c r="BC1357">
        <v>0</v>
      </c>
      <c r="BD1357">
        <v>3</v>
      </c>
      <c r="BE1357">
        <v>0</v>
      </c>
      <c r="BF1357">
        <v>4</v>
      </c>
      <c r="BG1357">
        <v>1</v>
      </c>
      <c r="BH1357" t="s">
        <v>97</v>
      </c>
      <c r="BI1357">
        <v>8</v>
      </c>
      <c r="BJ1357" t="s">
        <v>107</v>
      </c>
      <c r="BK1357">
        <v>1</v>
      </c>
      <c r="BL1357" t="s">
        <v>98</v>
      </c>
      <c r="BM1357" t="s">
        <v>108</v>
      </c>
      <c r="BN1357">
        <v>1968</v>
      </c>
      <c r="BO1357" t="s">
        <v>109</v>
      </c>
      <c r="BP1357">
        <v>2</v>
      </c>
      <c r="BQ1357">
        <v>487</v>
      </c>
      <c r="BR1357" t="s">
        <v>98</v>
      </c>
      <c r="BS1357" t="s">
        <v>98</v>
      </c>
      <c r="BT1357" t="s">
        <v>105</v>
      </c>
      <c r="BU1357">
        <v>0</v>
      </c>
      <c r="BV1357">
        <v>98</v>
      </c>
      <c r="BW1357">
        <v>0</v>
      </c>
      <c r="BX1357">
        <v>0</v>
      </c>
      <c r="BY1357">
        <v>0</v>
      </c>
      <c r="BZ1357">
        <v>0</v>
      </c>
      <c r="CA1357" t="s">
        <v>83</v>
      </c>
      <c r="CB1357" t="s">
        <v>165</v>
      </c>
      <c r="CC1357" t="s">
        <v>83</v>
      </c>
      <c r="CD1357">
        <v>0</v>
      </c>
      <c r="CE1357">
        <v>9</v>
      </c>
      <c r="CF1357">
        <v>2006</v>
      </c>
      <c r="CG1357" t="str">
        <f t="shared" si="154"/>
        <v>9/2006</v>
      </c>
      <c r="CH1357" t="s">
        <v>110</v>
      </c>
      <c r="CI1357" t="s">
        <v>111</v>
      </c>
      <c r="CJ1357" s="1">
        <v>170000</v>
      </c>
    </row>
    <row r="1358" spans="1:88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 t="str">
        <f t="shared" si="150"/>
        <v>60's</v>
      </c>
      <c r="V1358">
        <v>1966</v>
      </c>
      <c r="W1358">
        <f t="shared" si="148"/>
        <v>0</v>
      </c>
      <c r="X1358" t="str">
        <f t="shared" si="149"/>
        <v>N</v>
      </c>
      <c r="Y1358" t="str">
        <f t="shared" si="151"/>
        <v>N</v>
      </c>
      <c r="Z1358" t="str">
        <f t="shared" si="152"/>
        <v>N</v>
      </c>
      <c r="AA1358" t="str">
        <f t="shared" si="153"/>
        <v>N</v>
      </c>
      <c r="AB1358" t="s">
        <v>93</v>
      </c>
      <c r="AC1358" t="s">
        <v>94</v>
      </c>
      <c r="AD1358" t="s">
        <v>140</v>
      </c>
      <c r="AE1358" t="s">
        <v>140</v>
      </c>
      <c r="AF1358" t="s">
        <v>96</v>
      </c>
      <c r="AG1358">
        <v>65</v>
      </c>
      <c r="AH1358" t="s">
        <v>98</v>
      </c>
      <c r="AI1358" t="s">
        <v>98</v>
      </c>
      <c r="AJ1358" t="s">
        <v>118</v>
      </c>
      <c r="AK1358" t="s">
        <v>98</v>
      </c>
      <c r="AL1358" t="s">
        <v>98</v>
      </c>
      <c r="AM1358" t="s">
        <v>100</v>
      </c>
      <c r="AN1358" t="s">
        <v>153</v>
      </c>
      <c r="AO1358">
        <v>340</v>
      </c>
      <c r="AP1358" t="s">
        <v>102</v>
      </c>
      <c r="AQ1358">
        <v>0</v>
      </c>
      <c r="AR1358">
        <v>524</v>
      </c>
      <c r="AS1358">
        <v>864</v>
      </c>
      <c r="AT1358" t="s">
        <v>103</v>
      </c>
      <c r="AU1358" t="s">
        <v>98</v>
      </c>
      <c r="AV1358" t="s">
        <v>105</v>
      </c>
      <c r="AW1358" t="s">
        <v>106</v>
      </c>
      <c r="AX1358">
        <v>892</v>
      </c>
      <c r="AY1358">
        <v>0</v>
      </c>
      <c r="AZ1358">
        <v>0</v>
      </c>
      <c r="BA1358">
        <v>892</v>
      </c>
      <c r="BB1358">
        <v>0</v>
      </c>
      <c r="BC1358">
        <v>0</v>
      </c>
      <c r="BD1358">
        <v>1</v>
      </c>
      <c r="BE1358">
        <v>0</v>
      </c>
      <c r="BF1358">
        <v>3</v>
      </c>
      <c r="BG1358">
        <v>1</v>
      </c>
      <c r="BH1358" t="s">
        <v>98</v>
      </c>
      <c r="BI1358">
        <v>5</v>
      </c>
      <c r="BJ1358" t="s">
        <v>107</v>
      </c>
      <c r="BK1358">
        <v>0</v>
      </c>
      <c r="BL1358" t="s">
        <v>83</v>
      </c>
      <c r="BM1358" t="s">
        <v>108</v>
      </c>
      <c r="BN1358">
        <v>1966</v>
      </c>
      <c r="BO1358" t="s">
        <v>109</v>
      </c>
      <c r="BP1358">
        <v>1</v>
      </c>
      <c r="BQ1358">
        <v>264</v>
      </c>
      <c r="BR1358" t="s">
        <v>98</v>
      </c>
      <c r="BS1358" t="s">
        <v>98</v>
      </c>
      <c r="BT1358" t="s">
        <v>105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 t="s">
        <v>83</v>
      </c>
      <c r="CB1358" t="s">
        <v>163</v>
      </c>
      <c r="CC1358" t="s">
        <v>83</v>
      </c>
      <c r="CD1358">
        <v>0</v>
      </c>
      <c r="CE1358">
        <v>10</v>
      </c>
      <c r="CF1358">
        <v>2008</v>
      </c>
      <c r="CG1358" t="str">
        <f t="shared" si="154"/>
        <v>10/2008</v>
      </c>
      <c r="CH1358" t="s">
        <v>110</v>
      </c>
      <c r="CI1358" t="s">
        <v>111</v>
      </c>
      <c r="CJ1358" s="1">
        <v>110000</v>
      </c>
    </row>
    <row r="1359" spans="1:88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 t="str">
        <f t="shared" si="150"/>
        <v>70's</v>
      </c>
      <c r="V1359">
        <v>2008</v>
      </c>
      <c r="W1359">
        <f t="shared" si="148"/>
        <v>37</v>
      </c>
      <c r="X1359" t="str">
        <f t="shared" si="149"/>
        <v>Y</v>
      </c>
      <c r="Y1359" t="str">
        <f t="shared" si="151"/>
        <v>Y</v>
      </c>
      <c r="Z1359" t="str">
        <f t="shared" si="152"/>
        <v>Y</v>
      </c>
      <c r="AA1359" t="str">
        <f t="shared" si="153"/>
        <v>Y</v>
      </c>
      <c r="AB1359" t="s">
        <v>93</v>
      </c>
      <c r="AC1359" t="s">
        <v>94</v>
      </c>
      <c r="AD1359" t="s">
        <v>95</v>
      </c>
      <c r="AE1359" t="s">
        <v>95</v>
      </c>
      <c r="AF1359" t="s">
        <v>117</v>
      </c>
      <c r="AG1359">
        <v>0</v>
      </c>
      <c r="AH1359" t="s">
        <v>98</v>
      </c>
      <c r="AI1359" t="s">
        <v>98</v>
      </c>
      <c r="AJ1359" t="s">
        <v>118</v>
      </c>
      <c r="AK1359" t="s">
        <v>98</v>
      </c>
      <c r="AL1359" t="s">
        <v>98</v>
      </c>
      <c r="AM1359" t="s">
        <v>100</v>
      </c>
      <c r="AN1359" t="s">
        <v>101</v>
      </c>
      <c r="AO1359">
        <v>734</v>
      </c>
      <c r="AP1359" t="s">
        <v>102</v>
      </c>
      <c r="AQ1359">
        <v>0</v>
      </c>
      <c r="AR1359">
        <v>344</v>
      </c>
      <c r="AS1359">
        <v>1078</v>
      </c>
      <c r="AT1359" t="s">
        <v>103</v>
      </c>
      <c r="AU1359" t="s">
        <v>104</v>
      </c>
      <c r="AV1359" t="s">
        <v>105</v>
      </c>
      <c r="AW1359" t="s">
        <v>106</v>
      </c>
      <c r="AX1359">
        <v>1078</v>
      </c>
      <c r="AY1359">
        <v>0</v>
      </c>
      <c r="AZ1359">
        <v>0</v>
      </c>
      <c r="BA1359">
        <v>1078</v>
      </c>
      <c r="BB1359">
        <v>1</v>
      </c>
      <c r="BC1359">
        <v>0</v>
      </c>
      <c r="BD1359">
        <v>1</v>
      </c>
      <c r="BE1359">
        <v>1</v>
      </c>
      <c r="BF1359">
        <v>3</v>
      </c>
      <c r="BG1359">
        <v>1</v>
      </c>
      <c r="BH1359" t="s">
        <v>98</v>
      </c>
      <c r="BI1359">
        <v>6</v>
      </c>
      <c r="BJ1359" t="s">
        <v>107</v>
      </c>
      <c r="BK1359">
        <v>1</v>
      </c>
      <c r="BL1359" t="s">
        <v>147</v>
      </c>
      <c r="BM1359" t="s">
        <v>108</v>
      </c>
      <c r="BN1359">
        <v>1971</v>
      </c>
      <c r="BO1359" t="s">
        <v>157</v>
      </c>
      <c r="BP1359">
        <v>2</v>
      </c>
      <c r="BQ1359">
        <v>500</v>
      </c>
      <c r="BR1359" t="s">
        <v>98</v>
      </c>
      <c r="BS1359" t="s">
        <v>98</v>
      </c>
      <c r="BT1359" t="s">
        <v>105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 t="s">
        <v>83</v>
      </c>
      <c r="CB1359" t="s">
        <v>83</v>
      </c>
      <c r="CC1359" t="s">
        <v>83</v>
      </c>
      <c r="CD1359">
        <v>0</v>
      </c>
      <c r="CE1359">
        <v>4</v>
      </c>
      <c r="CF1359">
        <v>2010</v>
      </c>
      <c r="CG1359" t="str">
        <f t="shared" si="154"/>
        <v>4/2010</v>
      </c>
      <c r="CH1359" t="s">
        <v>110</v>
      </c>
      <c r="CI1359" t="s">
        <v>111</v>
      </c>
      <c r="CJ1359" s="1">
        <v>149900</v>
      </c>
    </row>
    <row r="1360" spans="1:88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 t="str">
        <f t="shared" si="150"/>
        <v>2000's</v>
      </c>
      <c r="V1360">
        <v>2000</v>
      </c>
      <c r="W1360">
        <f t="shared" si="148"/>
        <v>0</v>
      </c>
      <c r="X1360" t="str">
        <f t="shared" si="149"/>
        <v>N</v>
      </c>
      <c r="Y1360" t="str">
        <f t="shared" si="151"/>
        <v>N</v>
      </c>
      <c r="Z1360" t="str">
        <f t="shared" si="152"/>
        <v>Y</v>
      </c>
      <c r="AA1360" t="str">
        <f t="shared" si="153"/>
        <v>Y</v>
      </c>
      <c r="AB1360" t="s">
        <v>93</v>
      </c>
      <c r="AC1360" t="s">
        <v>94</v>
      </c>
      <c r="AD1360" t="s">
        <v>116</v>
      </c>
      <c r="AE1360" t="s">
        <v>116</v>
      </c>
      <c r="AF1360" t="s">
        <v>96</v>
      </c>
      <c r="AG1360">
        <v>216</v>
      </c>
      <c r="AH1360" t="s">
        <v>97</v>
      </c>
      <c r="AI1360" t="s">
        <v>98</v>
      </c>
      <c r="AJ1360" t="s">
        <v>99</v>
      </c>
      <c r="AK1360" t="s">
        <v>97</v>
      </c>
      <c r="AL1360" t="s">
        <v>98</v>
      </c>
      <c r="AM1360" t="s">
        <v>100</v>
      </c>
      <c r="AN1360" t="s">
        <v>101</v>
      </c>
      <c r="AO1360">
        <v>378</v>
      </c>
      <c r="AP1360" t="s">
        <v>102</v>
      </c>
      <c r="AQ1360">
        <v>0</v>
      </c>
      <c r="AR1360">
        <v>378</v>
      </c>
      <c r="AS1360">
        <v>756</v>
      </c>
      <c r="AT1360" t="s">
        <v>103</v>
      </c>
      <c r="AU1360" t="s">
        <v>104</v>
      </c>
      <c r="AV1360" t="s">
        <v>105</v>
      </c>
      <c r="AW1360" t="s">
        <v>106</v>
      </c>
      <c r="AX1360">
        <v>769</v>
      </c>
      <c r="AY1360">
        <v>804</v>
      </c>
      <c r="AZ1360">
        <v>0</v>
      </c>
      <c r="BA1360">
        <v>1573</v>
      </c>
      <c r="BB1360">
        <v>0</v>
      </c>
      <c r="BC1360">
        <v>0</v>
      </c>
      <c r="BD1360">
        <v>2</v>
      </c>
      <c r="BE1360">
        <v>1</v>
      </c>
      <c r="BF1360">
        <v>3</v>
      </c>
      <c r="BG1360">
        <v>1</v>
      </c>
      <c r="BH1360" t="s">
        <v>97</v>
      </c>
      <c r="BI1360">
        <v>5</v>
      </c>
      <c r="BJ1360" t="s">
        <v>107</v>
      </c>
      <c r="BK1360">
        <v>0</v>
      </c>
      <c r="BL1360" t="s">
        <v>83</v>
      </c>
      <c r="BM1360" t="s">
        <v>127</v>
      </c>
      <c r="BN1360">
        <v>2000</v>
      </c>
      <c r="BO1360" t="s">
        <v>102</v>
      </c>
      <c r="BP1360">
        <v>2</v>
      </c>
      <c r="BQ1360">
        <v>440</v>
      </c>
      <c r="BR1360" t="s">
        <v>98</v>
      </c>
      <c r="BS1360" t="s">
        <v>98</v>
      </c>
      <c r="BT1360" t="s">
        <v>105</v>
      </c>
      <c r="BU1360">
        <v>0</v>
      </c>
      <c r="BV1360">
        <v>32</v>
      </c>
      <c r="BW1360">
        <v>0</v>
      </c>
      <c r="BX1360">
        <v>0</v>
      </c>
      <c r="BY1360">
        <v>0</v>
      </c>
      <c r="BZ1360">
        <v>0</v>
      </c>
      <c r="CA1360" t="s">
        <v>83</v>
      </c>
      <c r="CB1360" t="s">
        <v>83</v>
      </c>
      <c r="CC1360" t="s">
        <v>83</v>
      </c>
      <c r="CD1360">
        <v>0</v>
      </c>
      <c r="CE1360">
        <v>6</v>
      </c>
      <c r="CF1360">
        <v>2010</v>
      </c>
      <c r="CG1360" t="str">
        <f t="shared" si="154"/>
        <v>6/2010</v>
      </c>
      <c r="CH1360" t="s">
        <v>110</v>
      </c>
      <c r="CI1360" t="s">
        <v>111</v>
      </c>
      <c r="CJ1360" s="1">
        <v>177500</v>
      </c>
    </row>
    <row r="1361" spans="1:88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 t="str">
        <f t="shared" si="150"/>
        <v>2000's</v>
      </c>
      <c r="V1361">
        <v>2005</v>
      </c>
      <c r="W1361">
        <f t="shared" si="148"/>
        <v>1</v>
      </c>
      <c r="X1361" t="str">
        <f t="shared" si="149"/>
        <v>Y</v>
      </c>
      <c r="Y1361" t="str">
        <f t="shared" si="151"/>
        <v>Y</v>
      </c>
      <c r="Z1361" t="str">
        <f t="shared" si="152"/>
        <v>Y</v>
      </c>
      <c r="AA1361" t="str">
        <f t="shared" si="153"/>
        <v>Y</v>
      </c>
      <c r="AB1361" t="s">
        <v>152</v>
      </c>
      <c r="AC1361" t="s">
        <v>94</v>
      </c>
      <c r="AD1361" t="s">
        <v>95</v>
      </c>
      <c r="AE1361" t="s">
        <v>95</v>
      </c>
      <c r="AF1361" t="s">
        <v>96</v>
      </c>
      <c r="AG1361">
        <v>66</v>
      </c>
      <c r="AH1361" t="s">
        <v>97</v>
      </c>
      <c r="AI1361" t="s">
        <v>98</v>
      </c>
      <c r="AJ1361" t="s">
        <v>99</v>
      </c>
      <c r="AK1361" t="s">
        <v>104</v>
      </c>
      <c r="AL1361" t="s">
        <v>98</v>
      </c>
      <c r="AM1361" t="s">
        <v>130</v>
      </c>
      <c r="AN1361" t="s">
        <v>101</v>
      </c>
      <c r="AO1361">
        <v>1447</v>
      </c>
      <c r="AP1361" t="s">
        <v>102</v>
      </c>
      <c r="AQ1361">
        <v>0</v>
      </c>
      <c r="AR1361">
        <v>533</v>
      </c>
      <c r="AS1361">
        <v>1980</v>
      </c>
      <c r="AT1361" t="s">
        <v>103</v>
      </c>
      <c r="AU1361" t="s">
        <v>104</v>
      </c>
      <c r="AV1361" t="s">
        <v>105</v>
      </c>
      <c r="AW1361" t="s">
        <v>106</v>
      </c>
      <c r="AX1361">
        <v>1980</v>
      </c>
      <c r="AY1361">
        <v>0</v>
      </c>
      <c r="AZ1361">
        <v>0</v>
      </c>
      <c r="BA1361">
        <v>1980</v>
      </c>
      <c r="BB1361">
        <v>1</v>
      </c>
      <c r="BC1361">
        <v>0</v>
      </c>
      <c r="BD1361">
        <v>2</v>
      </c>
      <c r="BE1361">
        <v>0</v>
      </c>
      <c r="BF1361">
        <v>3</v>
      </c>
      <c r="BG1361">
        <v>1</v>
      </c>
      <c r="BH1361" t="s">
        <v>104</v>
      </c>
      <c r="BI1361">
        <v>8</v>
      </c>
      <c r="BJ1361" t="s">
        <v>107</v>
      </c>
      <c r="BK1361">
        <v>1</v>
      </c>
      <c r="BL1361" t="s">
        <v>97</v>
      </c>
      <c r="BM1361" t="s">
        <v>108</v>
      </c>
      <c r="BN1361">
        <v>2004</v>
      </c>
      <c r="BO1361" t="s">
        <v>157</v>
      </c>
      <c r="BP1361">
        <v>3</v>
      </c>
      <c r="BQ1361">
        <v>770</v>
      </c>
      <c r="BR1361" t="s">
        <v>98</v>
      </c>
      <c r="BS1361" t="s">
        <v>98</v>
      </c>
      <c r="BT1361" t="s">
        <v>105</v>
      </c>
      <c r="BU1361">
        <v>194</v>
      </c>
      <c r="BV1361">
        <v>45</v>
      </c>
      <c r="BW1361">
        <v>0</v>
      </c>
      <c r="BX1361">
        <v>0</v>
      </c>
      <c r="BY1361">
        <v>0</v>
      </c>
      <c r="BZ1361">
        <v>0</v>
      </c>
      <c r="CA1361" t="s">
        <v>83</v>
      </c>
      <c r="CB1361" t="s">
        <v>83</v>
      </c>
      <c r="CC1361" t="s">
        <v>83</v>
      </c>
      <c r="CD1361">
        <v>0</v>
      </c>
      <c r="CE1361">
        <v>9</v>
      </c>
      <c r="CF1361">
        <v>2006</v>
      </c>
      <c r="CG1361" t="str">
        <f t="shared" si="154"/>
        <v>9/2006</v>
      </c>
      <c r="CH1361" t="s">
        <v>110</v>
      </c>
      <c r="CI1361" t="s">
        <v>111</v>
      </c>
      <c r="CJ1361" s="1">
        <v>315000</v>
      </c>
    </row>
    <row r="1362" spans="1:88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 t="str">
        <f t="shared" si="150"/>
        <v>20's</v>
      </c>
      <c r="V1362">
        <v>1998</v>
      </c>
      <c r="W1362">
        <f t="shared" si="148"/>
        <v>77</v>
      </c>
      <c r="X1362" t="str">
        <f t="shared" si="149"/>
        <v>Y</v>
      </c>
      <c r="Y1362" t="str">
        <f t="shared" si="151"/>
        <v>N</v>
      </c>
      <c r="Z1362" t="str">
        <f t="shared" si="152"/>
        <v>N</v>
      </c>
      <c r="AA1362" t="str">
        <f t="shared" si="153"/>
        <v>Y</v>
      </c>
      <c r="AB1362" t="s">
        <v>93</v>
      </c>
      <c r="AC1362" t="s">
        <v>94</v>
      </c>
      <c r="AD1362" t="s">
        <v>116</v>
      </c>
      <c r="AE1362" t="s">
        <v>124</v>
      </c>
      <c r="AF1362" t="s">
        <v>117</v>
      </c>
      <c r="AG1362">
        <v>0</v>
      </c>
      <c r="AH1362" t="s">
        <v>98</v>
      </c>
      <c r="AI1362" t="s">
        <v>98</v>
      </c>
      <c r="AJ1362" t="s">
        <v>126</v>
      </c>
      <c r="AK1362" t="s">
        <v>98</v>
      </c>
      <c r="AL1362" t="s">
        <v>147</v>
      </c>
      <c r="AM1362" t="s">
        <v>100</v>
      </c>
      <c r="AN1362" t="s">
        <v>102</v>
      </c>
      <c r="AO1362">
        <v>0</v>
      </c>
      <c r="AP1362" t="s">
        <v>102</v>
      </c>
      <c r="AQ1362">
        <v>0</v>
      </c>
      <c r="AR1362">
        <v>612</v>
      </c>
      <c r="AS1362">
        <v>612</v>
      </c>
      <c r="AT1362" t="s">
        <v>103</v>
      </c>
      <c r="AU1362" t="s">
        <v>104</v>
      </c>
      <c r="AV1362" t="s">
        <v>105</v>
      </c>
      <c r="AW1362" t="s">
        <v>106</v>
      </c>
      <c r="AX1362">
        <v>990</v>
      </c>
      <c r="AY1362">
        <v>1611</v>
      </c>
      <c r="AZ1362">
        <v>0</v>
      </c>
      <c r="BA1362">
        <v>2601</v>
      </c>
      <c r="BB1362">
        <v>0</v>
      </c>
      <c r="BC1362">
        <v>0</v>
      </c>
      <c r="BD1362">
        <v>3</v>
      </c>
      <c r="BE1362">
        <v>1</v>
      </c>
      <c r="BF1362">
        <v>4</v>
      </c>
      <c r="BG1362">
        <v>1</v>
      </c>
      <c r="BH1362" t="s">
        <v>98</v>
      </c>
      <c r="BI1362">
        <v>8</v>
      </c>
      <c r="BJ1362" t="s">
        <v>107</v>
      </c>
      <c r="BK1362">
        <v>0</v>
      </c>
      <c r="BL1362" t="s">
        <v>83</v>
      </c>
      <c r="BM1362" t="s">
        <v>156</v>
      </c>
      <c r="BN1362">
        <v>1998</v>
      </c>
      <c r="BO1362" t="s">
        <v>109</v>
      </c>
      <c r="BP1362">
        <v>2</v>
      </c>
      <c r="BQ1362">
        <v>621</v>
      </c>
      <c r="BR1362" t="s">
        <v>98</v>
      </c>
      <c r="BS1362" t="s">
        <v>98</v>
      </c>
      <c r="BT1362" t="s">
        <v>105</v>
      </c>
      <c r="BU1362">
        <v>183</v>
      </c>
      <c r="BV1362">
        <v>0</v>
      </c>
      <c r="BW1362">
        <v>301</v>
      </c>
      <c r="BX1362">
        <v>0</v>
      </c>
      <c r="BY1362">
        <v>0</v>
      </c>
      <c r="BZ1362">
        <v>0</v>
      </c>
      <c r="CA1362" t="s">
        <v>83</v>
      </c>
      <c r="CB1362" t="s">
        <v>83</v>
      </c>
      <c r="CC1362" t="s">
        <v>83</v>
      </c>
      <c r="CD1362">
        <v>0</v>
      </c>
      <c r="CE1362">
        <v>5</v>
      </c>
      <c r="CF1362">
        <v>2008</v>
      </c>
      <c r="CG1362" t="str">
        <f t="shared" si="154"/>
        <v>5/2008</v>
      </c>
      <c r="CH1362" t="s">
        <v>110</v>
      </c>
      <c r="CI1362" t="s">
        <v>111</v>
      </c>
      <c r="CJ1362" s="1">
        <v>189000</v>
      </c>
    </row>
    <row r="1363" spans="1:88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 t="str">
        <f t="shared" si="150"/>
        <v>2000's</v>
      </c>
      <c r="V1363">
        <v>2005</v>
      </c>
      <c r="W1363">
        <f t="shared" si="148"/>
        <v>0</v>
      </c>
      <c r="X1363" t="str">
        <f t="shared" si="149"/>
        <v>N</v>
      </c>
      <c r="Y1363" t="str">
        <f t="shared" si="151"/>
        <v>Y</v>
      </c>
      <c r="Z1363" t="str">
        <f t="shared" si="152"/>
        <v>Y</v>
      </c>
      <c r="AA1363" t="str">
        <f t="shared" si="153"/>
        <v>Y</v>
      </c>
      <c r="AB1363" t="s">
        <v>152</v>
      </c>
      <c r="AC1363" t="s">
        <v>94</v>
      </c>
      <c r="AD1363" t="s">
        <v>95</v>
      </c>
      <c r="AE1363" t="s">
        <v>95</v>
      </c>
      <c r="AF1363" t="s">
        <v>137</v>
      </c>
      <c r="AG1363">
        <v>16</v>
      </c>
      <c r="AH1363" t="s">
        <v>97</v>
      </c>
      <c r="AI1363" t="s">
        <v>98</v>
      </c>
      <c r="AJ1363" t="s">
        <v>99</v>
      </c>
      <c r="AK1363" t="s">
        <v>104</v>
      </c>
      <c r="AL1363" t="s">
        <v>98</v>
      </c>
      <c r="AM1363" t="s">
        <v>130</v>
      </c>
      <c r="AN1363" t="s">
        <v>119</v>
      </c>
      <c r="AO1363">
        <v>1274</v>
      </c>
      <c r="AP1363" t="s">
        <v>102</v>
      </c>
      <c r="AQ1363">
        <v>0</v>
      </c>
      <c r="AR1363">
        <v>256</v>
      </c>
      <c r="AS1363">
        <v>1530</v>
      </c>
      <c r="AT1363" t="s">
        <v>103</v>
      </c>
      <c r="AU1363" t="s">
        <v>104</v>
      </c>
      <c r="AV1363" t="s">
        <v>105</v>
      </c>
      <c r="AW1363" t="s">
        <v>106</v>
      </c>
      <c r="AX1363">
        <v>1530</v>
      </c>
      <c r="AY1363">
        <v>0</v>
      </c>
      <c r="AZ1363">
        <v>0</v>
      </c>
      <c r="BA1363">
        <v>1530</v>
      </c>
      <c r="BB1363">
        <v>1</v>
      </c>
      <c r="BC1363">
        <v>0</v>
      </c>
      <c r="BD1363">
        <v>2</v>
      </c>
      <c r="BE1363">
        <v>0</v>
      </c>
      <c r="BF1363">
        <v>3</v>
      </c>
      <c r="BG1363">
        <v>1</v>
      </c>
      <c r="BH1363" t="s">
        <v>97</v>
      </c>
      <c r="BI1363">
        <v>7</v>
      </c>
      <c r="BJ1363" t="s">
        <v>107</v>
      </c>
      <c r="BK1363">
        <v>1</v>
      </c>
      <c r="BL1363" t="s">
        <v>97</v>
      </c>
      <c r="BM1363" t="s">
        <v>108</v>
      </c>
      <c r="BN1363">
        <v>2005</v>
      </c>
      <c r="BO1363" t="s">
        <v>157</v>
      </c>
      <c r="BP1363">
        <v>2</v>
      </c>
      <c r="BQ1363">
        <v>430</v>
      </c>
      <c r="BR1363" t="s">
        <v>98</v>
      </c>
      <c r="BS1363" t="s">
        <v>98</v>
      </c>
      <c r="BT1363" t="s">
        <v>105</v>
      </c>
      <c r="BU1363">
        <v>168</v>
      </c>
      <c r="BV1363">
        <v>36</v>
      </c>
      <c r="BW1363">
        <v>0</v>
      </c>
      <c r="BX1363">
        <v>0</v>
      </c>
      <c r="BY1363">
        <v>0</v>
      </c>
      <c r="BZ1363">
        <v>0</v>
      </c>
      <c r="CA1363" t="s">
        <v>83</v>
      </c>
      <c r="CB1363" t="s">
        <v>83</v>
      </c>
      <c r="CC1363" t="s">
        <v>83</v>
      </c>
      <c r="CD1363">
        <v>0</v>
      </c>
      <c r="CE1363">
        <v>6</v>
      </c>
      <c r="CF1363">
        <v>2009</v>
      </c>
      <c r="CG1363" t="str">
        <f t="shared" si="154"/>
        <v>6/2009</v>
      </c>
      <c r="CH1363" t="s">
        <v>110</v>
      </c>
      <c r="CI1363" t="s">
        <v>111</v>
      </c>
      <c r="CJ1363" s="1">
        <v>260000</v>
      </c>
    </row>
    <row r="1364" spans="1:88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 t="str">
        <f t="shared" si="150"/>
        <v>20's</v>
      </c>
      <c r="V1364">
        <v>2007</v>
      </c>
      <c r="W1364">
        <f t="shared" si="148"/>
        <v>87</v>
      </c>
      <c r="X1364" t="str">
        <f t="shared" si="149"/>
        <v>Y</v>
      </c>
      <c r="Y1364" t="str">
        <f t="shared" si="151"/>
        <v>Y</v>
      </c>
      <c r="Z1364" t="str">
        <f t="shared" si="152"/>
        <v>Y</v>
      </c>
      <c r="AA1364" t="str">
        <f t="shared" si="153"/>
        <v>Y</v>
      </c>
      <c r="AB1364" t="s">
        <v>93</v>
      </c>
      <c r="AC1364" t="s">
        <v>94</v>
      </c>
      <c r="AD1364" t="s">
        <v>95</v>
      </c>
      <c r="AE1364" t="s">
        <v>95</v>
      </c>
      <c r="AF1364" t="s">
        <v>117</v>
      </c>
      <c r="AG1364">
        <v>0</v>
      </c>
      <c r="AH1364" t="s">
        <v>98</v>
      </c>
      <c r="AI1364" t="s">
        <v>97</v>
      </c>
      <c r="AJ1364" t="s">
        <v>126</v>
      </c>
      <c r="AK1364" t="s">
        <v>98</v>
      </c>
      <c r="AL1364" t="s">
        <v>147</v>
      </c>
      <c r="AM1364" t="s">
        <v>100</v>
      </c>
      <c r="AN1364" t="s">
        <v>102</v>
      </c>
      <c r="AO1364">
        <v>0</v>
      </c>
      <c r="AP1364" t="s">
        <v>102</v>
      </c>
      <c r="AQ1364">
        <v>0</v>
      </c>
      <c r="AR1364">
        <v>715</v>
      </c>
      <c r="AS1364">
        <v>715</v>
      </c>
      <c r="AT1364" t="s">
        <v>103</v>
      </c>
      <c r="AU1364" t="s">
        <v>97</v>
      </c>
      <c r="AV1364" t="s">
        <v>105</v>
      </c>
      <c r="AW1364" t="s">
        <v>106</v>
      </c>
      <c r="AX1364">
        <v>1281</v>
      </c>
      <c r="AY1364">
        <v>457</v>
      </c>
      <c r="AZ1364">
        <v>0</v>
      </c>
      <c r="BA1364">
        <v>1738</v>
      </c>
      <c r="BB1364">
        <v>0</v>
      </c>
      <c r="BC1364">
        <v>0</v>
      </c>
      <c r="BD1364">
        <v>2</v>
      </c>
      <c r="BE1364">
        <v>0</v>
      </c>
      <c r="BF1364">
        <v>4</v>
      </c>
      <c r="BG1364">
        <v>1</v>
      </c>
      <c r="BH1364" t="s">
        <v>98</v>
      </c>
      <c r="BI1364">
        <v>7</v>
      </c>
      <c r="BJ1364" t="s">
        <v>107</v>
      </c>
      <c r="BK1364">
        <v>1</v>
      </c>
      <c r="BL1364" t="s">
        <v>97</v>
      </c>
      <c r="BM1364" t="s">
        <v>108</v>
      </c>
      <c r="BN1364">
        <v>1920</v>
      </c>
      <c r="BO1364" t="s">
        <v>102</v>
      </c>
      <c r="BP1364">
        <v>1</v>
      </c>
      <c r="BQ1364">
        <v>368</v>
      </c>
      <c r="BR1364" t="s">
        <v>98</v>
      </c>
      <c r="BS1364" t="s">
        <v>98</v>
      </c>
      <c r="BT1364" t="s">
        <v>105</v>
      </c>
      <c r="BU1364">
        <v>55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 t="s">
        <v>83</v>
      </c>
      <c r="CB1364" t="s">
        <v>83</v>
      </c>
      <c r="CC1364" t="s">
        <v>83</v>
      </c>
      <c r="CD1364">
        <v>0</v>
      </c>
      <c r="CE1364">
        <v>6</v>
      </c>
      <c r="CF1364">
        <v>2009</v>
      </c>
      <c r="CG1364" t="str">
        <f t="shared" si="154"/>
        <v>6/2009</v>
      </c>
      <c r="CH1364" t="s">
        <v>110</v>
      </c>
      <c r="CI1364" t="s">
        <v>111</v>
      </c>
      <c r="CJ1364" s="1">
        <v>104900</v>
      </c>
    </row>
    <row r="1365" spans="1:88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 t="str">
        <f t="shared" si="150"/>
        <v>2000's</v>
      </c>
      <c r="V1365">
        <v>2007</v>
      </c>
      <c r="W1365">
        <f t="shared" si="148"/>
        <v>1</v>
      </c>
      <c r="X1365" t="str">
        <f t="shared" si="149"/>
        <v>Y</v>
      </c>
      <c r="Y1365" t="str">
        <f t="shared" si="151"/>
        <v>Y</v>
      </c>
      <c r="Z1365" t="str">
        <f t="shared" si="152"/>
        <v>Y</v>
      </c>
      <c r="AA1365" t="str">
        <f t="shared" si="153"/>
        <v>Y</v>
      </c>
      <c r="AB1365" t="s">
        <v>93</v>
      </c>
      <c r="AC1365" t="s">
        <v>94</v>
      </c>
      <c r="AD1365" t="s">
        <v>95</v>
      </c>
      <c r="AE1365" t="s">
        <v>95</v>
      </c>
      <c r="AF1365" t="s">
        <v>117</v>
      </c>
      <c r="AG1365">
        <v>0</v>
      </c>
      <c r="AH1365" t="s">
        <v>98</v>
      </c>
      <c r="AI1365" t="s">
        <v>98</v>
      </c>
      <c r="AJ1365" t="s">
        <v>99</v>
      </c>
      <c r="AK1365" t="s">
        <v>97</v>
      </c>
      <c r="AL1365" t="s">
        <v>98</v>
      </c>
      <c r="AM1365" t="s">
        <v>100</v>
      </c>
      <c r="AN1365" t="s">
        <v>102</v>
      </c>
      <c r="AO1365">
        <v>0</v>
      </c>
      <c r="AP1365" t="s">
        <v>102</v>
      </c>
      <c r="AQ1365">
        <v>0</v>
      </c>
      <c r="AR1365">
        <v>616</v>
      </c>
      <c r="AS1365">
        <v>616</v>
      </c>
      <c r="AT1365" t="s">
        <v>103</v>
      </c>
      <c r="AU1365" t="s">
        <v>104</v>
      </c>
      <c r="AV1365" t="s">
        <v>105</v>
      </c>
      <c r="AW1365" t="s">
        <v>106</v>
      </c>
      <c r="AX1365">
        <v>616</v>
      </c>
      <c r="AY1365">
        <v>796</v>
      </c>
      <c r="AZ1365">
        <v>0</v>
      </c>
      <c r="BA1365">
        <v>1412</v>
      </c>
      <c r="BB1365">
        <v>0</v>
      </c>
      <c r="BC1365">
        <v>0</v>
      </c>
      <c r="BD1365">
        <v>2</v>
      </c>
      <c r="BE1365">
        <v>1</v>
      </c>
      <c r="BF1365">
        <v>3</v>
      </c>
      <c r="BG1365">
        <v>1</v>
      </c>
      <c r="BH1365" t="s">
        <v>97</v>
      </c>
      <c r="BI1365">
        <v>6</v>
      </c>
      <c r="BJ1365" t="s">
        <v>107</v>
      </c>
      <c r="BK1365">
        <v>1</v>
      </c>
      <c r="BL1365" t="s">
        <v>97</v>
      </c>
      <c r="BM1365" t="s">
        <v>156</v>
      </c>
      <c r="BN1365">
        <v>2007</v>
      </c>
      <c r="BO1365" t="s">
        <v>157</v>
      </c>
      <c r="BP1365">
        <v>2</v>
      </c>
      <c r="BQ1365">
        <v>432</v>
      </c>
      <c r="BR1365" t="s">
        <v>98</v>
      </c>
      <c r="BS1365" t="s">
        <v>98</v>
      </c>
      <c r="BT1365" t="s">
        <v>105</v>
      </c>
      <c r="BU1365">
        <v>0</v>
      </c>
      <c r="BV1365">
        <v>36</v>
      </c>
      <c r="BW1365">
        <v>0</v>
      </c>
      <c r="BX1365">
        <v>0</v>
      </c>
      <c r="BY1365">
        <v>0</v>
      </c>
      <c r="BZ1365">
        <v>0</v>
      </c>
      <c r="CA1365" t="s">
        <v>83</v>
      </c>
      <c r="CB1365" t="s">
        <v>83</v>
      </c>
      <c r="CC1365" t="s">
        <v>83</v>
      </c>
      <c r="CD1365">
        <v>0</v>
      </c>
      <c r="CE1365">
        <v>3</v>
      </c>
      <c r="CF1365">
        <v>2007</v>
      </c>
      <c r="CG1365" t="str">
        <f t="shared" si="154"/>
        <v>3/2007</v>
      </c>
      <c r="CH1365" t="s">
        <v>158</v>
      </c>
      <c r="CI1365" t="s">
        <v>159</v>
      </c>
      <c r="CJ1365" s="1">
        <v>156932</v>
      </c>
    </row>
    <row r="1366" spans="1:88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 t="str">
        <f t="shared" si="150"/>
        <v>2000's</v>
      </c>
      <c r="V1366">
        <v>2005</v>
      </c>
      <c r="W1366">
        <f t="shared" si="148"/>
        <v>0</v>
      </c>
      <c r="X1366" t="str">
        <f t="shared" si="149"/>
        <v>N</v>
      </c>
      <c r="Y1366" t="str">
        <f t="shared" si="151"/>
        <v>Y</v>
      </c>
      <c r="Z1366" t="str">
        <f t="shared" si="152"/>
        <v>Y</v>
      </c>
      <c r="AA1366" t="str">
        <f t="shared" si="153"/>
        <v>Y</v>
      </c>
      <c r="AB1366" t="s">
        <v>93</v>
      </c>
      <c r="AC1366" t="s">
        <v>94</v>
      </c>
      <c r="AD1366" t="s">
        <v>116</v>
      </c>
      <c r="AE1366" t="s">
        <v>116</v>
      </c>
      <c r="AF1366" t="s">
        <v>117</v>
      </c>
      <c r="AG1366">
        <v>0</v>
      </c>
      <c r="AH1366" t="s">
        <v>97</v>
      </c>
      <c r="AI1366" t="s">
        <v>98</v>
      </c>
      <c r="AJ1366" t="s">
        <v>99</v>
      </c>
      <c r="AK1366" t="s">
        <v>97</v>
      </c>
      <c r="AL1366" t="s">
        <v>98</v>
      </c>
      <c r="AM1366" t="s">
        <v>100</v>
      </c>
      <c r="AN1366" t="s">
        <v>102</v>
      </c>
      <c r="AO1366">
        <v>0</v>
      </c>
      <c r="AP1366" t="s">
        <v>102</v>
      </c>
      <c r="AQ1366">
        <v>0</v>
      </c>
      <c r="AR1366">
        <v>600</v>
      </c>
      <c r="AS1366">
        <v>600</v>
      </c>
      <c r="AT1366" t="s">
        <v>103</v>
      </c>
      <c r="AU1366" t="s">
        <v>104</v>
      </c>
      <c r="AV1366" t="s">
        <v>105</v>
      </c>
      <c r="AW1366" t="s">
        <v>106</v>
      </c>
      <c r="AX1366">
        <v>520</v>
      </c>
      <c r="AY1366">
        <v>600</v>
      </c>
      <c r="AZ1366">
        <v>80</v>
      </c>
      <c r="BA1366">
        <v>1200</v>
      </c>
      <c r="BB1366">
        <v>0</v>
      </c>
      <c r="BC1366">
        <v>0</v>
      </c>
      <c r="BD1366">
        <v>2</v>
      </c>
      <c r="BE1366">
        <v>1</v>
      </c>
      <c r="BF1366">
        <v>2</v>
      </c>
      <c r="BG1366">
        <v>1</v>
      </c>
      <c r="BH1366" t="s">
        <v>97</v>
      </c>
      <c r="BI1366">
        <v>4</v>
      </c>
      <c r="BJ1366" t="s">
        <v>107</v>
      </c>
      <c r="BK1366">
        <v>0</v>
      </c>
      <c r="BL1366" t="s">
        <v>83</v>
      </c>
      <c r="BM1366" t="s">
        <v>127</v>
      </c>
      <c r="BN1366">
        <v>2005</v>
      </c>
      <c r="BO1366" t="s">
        <v>109</v>
      </c>
      <c r="BP1366">
        <v>2</v>
      </c>
      <c r="BQ1366">
        <v>480</v>
      </c>
      <c r="BR1366" t="s">
        <v>98</v>
      </c>
      <c r="BS1366" t="s">
        <v>98</v>
      </c>
      <c r="BT1366" t="s">
        <v>105</v>
      </c>
      <c r="BU1366">
        <v>0</v>
      </c>
      <c r="BV1366">
        <v>166</v>
      </c>
      <c r="BW1366">
        <v>0</v>
      </c>
      <c r="BX1366">
        <v>0</v>
      </c>
      <c r="BY1366">
        <v>0</v>
      </c>
      <c r="BZ1366">
        <v>0</v>
      </c>
      <c r="CA1366" t="s">
        <v>83</v>
      </c>
      <c r="CB1366" t="s">
        <v>83</v>
      </c>
      <c r="CC1366" t="s">
        <v>83</v>
      </c>
      <c r="CD1366">
        <v>0</v>
      </c>
      <c r="CE1366">
        <v>4</v>
      </c>
      <c r="CF1366">
        <v>2006</v>
      </c>
      <c r="CG1366" t="str">
        <f t="shared" si="154"/>
        <v>4/2006</v>
      </c>
      <c r="CH1366" t="s">
        <v>110</v>
      </c>
      <c r="CI1366" t="s">
        <v>128</v>
      </c>
      <c r="CJ1366" s="1">
        <v>144152</v>
      </c>
    </row>
    <row r="1367" spans="1:88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 t="str">
        <f t="shared" si="150"/>
        <v>2000's</v>
      </c>
      <c r="V1367">
        <v>2000</v>
      </c>
      <c r="W1367">
        <f t="shared" si="148"/>
        <v>0</v>
      </c>
      <c r="X1367" t="str">
        <f t="shared" si="149"/>
        <v>N</v>
      </c>
      <c r="Y1367" t="str">
        <f t="shared" si="151"/>
        <v>N</v>
      </c>
      <c r="Z1367" t="str">
        <f t="shared" si="152"/>
        <v>Y</v>
      </c>
      <c r="AA1367" t="str">
        <f t="shared" si="153"/>
        <v>Y</v>
      </c>
      <c r="AB1367" t="s">
        <v>93</v>
      </c>
      <c r="AC1367" t="s">
        <v>94</v>
      </c>
      <c r="AD1367" t="s">
        <v>95</v>
      </c>
      <c r="AE1367" t="s">
        <v>95</v>
      </c>
      <c r="AF1367" t="s">
        <v>117</v>
      </c>
      <c r="AG1367">
        <v>0</v>
      </c>
      <c r="AH1367" t="s">
        <v>97</v>
      </c>
      <c r="AI1367" t="s">
        <v>98</v>
      </c>
      <c r="AJ1367" t="s">
        <v>99</v>
      </c>
      <c r="AK1367" t="s">
        <v>97</v>
      </c>
      <c r="AL1367" t="s">
        <v>98</v>
      </c>
      <c r="AM1367" t="s">
        <v>100</v>
      </c>
      <c r="AN1367" t="s">
        <v>101</v>
      </c>
      <c r="AO1367">
        <v>533</v>
      </c>
      <c r="AP1367" t="s">
        <v>102</v>
      </c>
      <c r="AQ1367">
        <v>0</v>
      </c>
      <c r="AR1367">
        <v>281</v>
      </c>
      <c r="AS1367">
        <v>814</v>
      </c>
      <c r="AT1367" t="s">
        <v>103</v>
      </c>
      <c r="AU1367" t="s">
        <v>104</v>
      </c>
      <c r="AV1367" t="s">
        <v>105</v>
      </c>
      <c r="AW1367" t="s">
        <v>106</v>
      </c>
      <c r="AX1367">
        <v>814</v>
      </c>
      <c r="AY1367">
        <v>860</v>
      </c>
      <c r="AZ1367">
        <v>0</v>
      </c>
      <c r="BA1367">
        <v>1674</v>
      </c>
      <c r="BB1367">
        <v>1</v>
      </c>
      <c r="BC1367">
        <v>0</v>
      </c>
      <c r="BD1367">
        <v>2</v>
      </c>
      <c r="BE1367">
        <v>1</v>
      </c>
      <c r="BF1367">
        <v>3</v>
      </c>
      <c r="BG1367">
        <v>1</v>
      </c>
      <c r="BH1367" t="s">
        <v>97</v>
      </c>
      <c r="BI1367">
        <v>7</v>
      </c>
      <c r="BJ1367" t="s">
        <v>107</v>
      </c>
      <c r="BK1367">
        <v>0</v>
      </c>
      <c r="BL1367" t="s">
        <v>83</v>
      </c>
      <c r="BM1367" t="s">
        <v>108</v>
      </c>
      <c r="BN1367">
        <v>2000</v>
      </c>
      <c r="BO1367" t="s">
        <v>109</v>
      </c>
      <c r="BP1367">
        <v>2</v>
      </c>
      <c r="BQ1367">
        <v>663</v>
      </c>
      <c r="BR1367" t="s">
        <v>98</v>
      </c>
      <c r="BS1367" t="s">
        <v>98</v>
      </c>
      <c r="BT1367" t="s">
        <v>105</v>
      </c>
      <c r="BU1367">
        <v>0</v>
      </c>
      <c r="BV1367">
        <v>96</v>
      </c>
      <c r="BW1367">
        <v>0</v>
      </c>
      <c r="BX1367">
        <v>0</v>
      </c>
      <c r="BY1367">
        <v>0</v>
      </c>
      <c r="BZ1367">
        <v>0</v>
      </c>
      <c r="CA1367" t="s">
        <v>83</v>
      </c>
      <c r="CB1367" t="s">
        <v>83</v>
      </c>
      <c r="CC1367" t="s">
        <v>83</v>
      </c>
      <c r="CD1367">
        <v>0</v>
      </c>
      <c r="CE1367">
        <v>1</v>
      </c>
      <c r="CF1367">
        <v>2010</v>
      </c>
      <c r="CG1367" t="str">
        <f t="shared" si="154"/>
        <v>1/2010</v>
      </c>
      <c r="CH1367" t="s">
        <v>110</v>
      </c>
      <c r="CI1367" t="s">
        <v>111</v>
      </c>
      <c r="CJ1367" s="1">
        <v>216000</v>
      </c>
    </row>
    <row r="1368" spans="1:88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 t="str">
        <f t="shared" si="150"/>
        <v>90's</v>
      </c>
      <c r="V1368">
        <v>1999</v>
      </c>
      <c r="W1368">
        <f t="shared" si="148"/>
        <v>0</v>
      </c>
      <c r="X1368" t="str">
        <f t="shared" si="149"/>
        <v>N</v>
      </c>
      <c r="Y1368" t="str">
        <f t="shared" si="151"/>
        <v>N</v>
      </c>
      <c r="Z1368" t="str">
        <f t="shared" si="152"/>
        <v>N</v>
      </c>
      <c r="AA1368" t="str">
        <f t="shared" si="153"/>
        <v>Y</v>
      </c>
      <c r="AB1368" t="s">
        <v>93</v>
      </c>
      <c r="AC1368" t="s">
        <v>94</v>
      </c>
      <c r="AD1368" t="s">
        <v>95</v>
      </c>
      <c r="AE1368" t="s">
        <v>95</v>
      </c>
      <c r="AF1368" t="s">
        <v>96</v>
      </c>
      <c r="AG1368">
        <v>158</v>
      </c>
      <c r="AH1368" t="s">
        <v>97</v>
      </c>
      <c r="AI1368" t="s">
        <v>98</v>
      </c>
      <c r="AJ1368" t="s">
        <v>99</v>
      </c>
      <c r="AK1368" t="s">
        <v>97</v>
      </c>
      <c r="AL1368" t="s">
        <v>98</v>
      </c>
      <c r="AM1368" t="s">
        <v>100</v>
      </c>
      <c r="AN1368" t="s">
        <v>101</v>
      </c>
      <c r="AO1368">
        <v>633</v>
      </c>
      <c r="AP1368" t="s">
        <v>102</v>
      </c>
      <c r="AQ1368">
        <v>0</v>
      </c>
      <c r="AR1368">
        <v>240</v>
      </c>
      <c r="AS1368">
        <v>873</v>
      </c>
      <c r="AT1368" t="s">
        <v>103</v>
      </c>
      <c r="AU1368" t="s">
        <v>104</v>
      </c>
      <c r="AV1368" t="s">
        <v>105</v>
      </c>
      <c r="AW1368" t="s">
        <v>106</v>
      </c>
      <c r="AX1368">
        <v>882</v>
      </c>
      <c r="AY1368">
        <v>908</v>
      </c>
      <c r="AZ1368">
        <v>0</v>
      </c>
      <c r="BA1368">
        <v>1790</v>
      </c>
      <c r="BB1368">
        <v>1</v>
      </c>
      <c r="BC1368">
        <v>0</v>
      </c>
      <c r="BD1368">
        <v>2</v>
      </c>
      <c r="BE1368">
        <v>1</v>
      </c>
      <c r="BF1368">
        <v>3</v>
      </c>
      <c r="BG1368">
        <v>1</v>
      </c>
      <c r="BH1368" t="s">
        <v>97</v>
      </c>
      <c r="BI1368">
        <v>7</v>
      </c>
      <c r="BJ1368" t="s">
        <v>107</v>
      </c>
      <c r="BK1368">
        <v>0</v>
      </c>
      <c r="BL1368" t="s">
        <v>83</v>
      </c>
      <c r="BM1368" t="s">
        <v>108</v>
      </c>
      <c r="BN1368">
        <v>1999</v>
      </c>
      <c r="BO1368" t="s">
        <v>109</v>
      </c>
      <c r="BP1368">
        <v>2</v>
      </c>
      <c r="BQ1368">
        <v>588</v>
      </c>
      <c r="BR1368" t="s">
        <v>98</v>
      </c>
      <c r="BS1368" t="s">
        <v>98</v>
      </c>
      <c r="BT1368" t="s">
        <v>105</v>
      </c>
      <c r="BU1368">
        <v>0</v>
      </c>
      <c r="BV1368">
        <v>88</v>
      </c>
      <c r="BW1368">
        <v>0</v>
      </c>
      <c r="BX1368">
        <v>0</v>
      </c>
      <c r="BY1368">
        <v>0</v>
      </c>
      <c r="BZ1368">
        <v>0</v>
      </c>
      <c r="CA1368" t="s">
        <v>83</v>
      </c>
      <c r="CB1368" t="s">
        <v>83</v>
      </c>
      <c r="CC1368" t="s">
        <v>83</v>
      </c>
      <c r="CD1368">
        <v>0</v>
      </c>
      <c r="CE1368">
        <v>6</v>
      </c>
      <c r="CF1368">
        <v>2008</v>
      </c>
      <c r="CG1368" t="str">
        <f t="shared" si="154"/>
        <v>6/2008</v>
      </c>
      <c r="CH1368" t="s">
        <v>110</v>
      </c>
      <c r="CI1368" t="s">
        <v>128</v>
      </c>
      <c r="CJ1368" s="1">
        <v>193000</v>
      </c>
    </row>
    <row r="1369" spans="1:88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 t="str">
        <f t="shared" si="150"/>
        <v>70's</v>
      </c>
      <c r="V1369">
        <v>1977</v>
      </c>
      <c r="W1369">
        <f t="shared" si="148"/>
        <v>0</v>
      </c>
      <c r="X1369" t="str">
        <f t="shared" si="149"/>
        <v>N</v>
      </c>
      <c r="Y1369" t="str">
        <f t="shared" si="151"/>
        <v>N</v>
      </c>
      <c r="Z1369" t="str">
        <f t="shared" si="152"/>
        <v>N</v>
      </c>
      <c r="AA1369" t="str">
        <f t="shared" si="153"/>
        <v>N</v>
      </c>
      <c r="AB1369" t="s">
        <v>93</v>
      </c>
      <c r="AC1369" t="s">
        <v>94</v>
      </c>
      <c r="AD1369" t="s">
        <v>180</v>
      </c>
      <c r="AE1369" t="s">
        <v>181</v>
      </c>
      <c r="AF1369" t="s">
        <v>117</v>
      </c>
      <c r="AG1369">
        <v>0</v>
      </c>
      <c r="AH1369" t="s">
        <v>98</v>
      </c>
      <c r="AI1369" t="s">
        <v>98</v>
      </c>
      <c r="AJ1369" t="s">
        <v>99</v>
      </c>
      <c r="AK1369" t="s">
        <v>98</v>
      </c>
      <c r="AL1369" t="s">
        <v>98</v>
      </c>
      <c r="AM1369" t="s">
        <v>100</v>
      </c>
      <c r="AN1369" t="s">
        <v>119</v>
      </c>
      <c r="AO1369">
        <v>548</v>
      </c>
      <c r="AP1369" t="s">
        <v>153</v>
      </c>
      <c r="AQ1369">
        <v>173</v>
      </c>
      <c r="AR1369">
        <v>36</v>
      </c>
      <c r="AS1369">
        <v>757</v>
      </c>
      <c r="AT1369" t="s">
        <v>103</v>
      </c>
      <c r="AU1369" t="s">
        <v>104</v>
      </c>
      <c r="AV1369" t="s">
        <v>105</v>
      </c>
      <c r="AW1369" t="s">
        <v>106</v>
      </c>
      <c r="AX1369">
        <v>925</v>
      </c>
      <c r="AY1369">
        <v>550</v>
      </c>
      <c r="AZ1369">
        <v>0</v>
      </c>
      <c r="BA1369">
        <v>1475</v>
      </c>
      <c r="BB1369">
        <v>0</v>
      </c>
      <c r="BC1369">
        <v>0</v>
      </c>
      <c r="BD1369">
        <v>2</v>
      </c>
      <c r="BE1369">
        <v>0</v>
      </c>
      <c r="BF1369">
        <v>4</v>
      </c>
      <c r="BG1369">
        <v>1</v>
      </c>
      <c r="BH1369" t="s">
        <v>98</v>
      </c>
      <c r="BI1369">
        <v>6</v>
      </c>
      <c r="BJ1369" t="s">
        <v>107</v>
      </c>
      <c r="BK1369">
        <v>1</v>
      </c>
      <c r="BL1369" t="s">
        <v>98</v>
      </c>
      <c r="BM1369" t="s">
        <v>108</v>
      </c>
      <c r="BN1369">
        <v>1977</v>
      </c>
      <c r="BO1369" t="s">
        <v>109</v>
      </c>
      <c r="BP1369">
        <v>1</v>
      </c>
      <c r="BQ1369">
        <v>336</v>
      </c>
      <c r="BR1369" t="s">
        <v>98</v>
      </c>
      <c r="BS1369" t="s">
        <v>98</v>
      </c>
      <c r="BT1369" t="s">
        <v>105</v>
      </c>
      <c r="BU1369">
        <v>104</v>
      </c>
      <c r="BV1369">
        <v>26</v>
      </c>
      <c r="BW1369">
        <v>0</v>
      </c>
      <c r="BX1369">
        <v>0</v>
      </c>
      <c r="BY1369">
        <v>0</v>
      </c>
      <c r="BZ1369">
        <v>0</v>
      </c>
      <c r="CA1369" t="s">
        <v>83</v>
      </c>
      <c r="CB1369" t="s">
        <v>83</v>
      </c>
      <c r="CC1369" t="s">
        <v>83</v>
      </c>
      <c r="CD1369">
        <v>0</v>
      </c>
      <c r="CE1369">
        <v>7</v>
      </c>
      <c r="CF1369">
        <v>2006</v>
      </c>
      <c r="CG1369" t="str">
        <f t="shared" si="154"/>
        <v>7/2006</v>
      </c>
      <c r="CH1369" t="s">
        <v>110</v>
      </c>
      <c r="CI1369" t="s">
        <v>111</v>
      </c>
      <c r="CJ1369" s="1">
        <v>127000</v>
      </c>
    </row>
    <row r="1370" spans="1:88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 t="str">
        <f t="shared" si="150"/>
        <v>2000's</v>
      </c>
      <c r="V1370">
        <v>2004</v>
      </c>
      <c r="W1370">
        <f t="shared" si="148"/>
        <v>1</v>
      </c>
      <c r="X1370" t="str">
        <f t="shared" si="149"/>
        <v>Y</v>
      </c>
      <c r="Y1370" t="str">
        <f t="shared" si="151"/>
        <v>N</v>
      </c>
      <c r="Z1370" t="str">
        <f t="shared" si="152"/>
        <v>Y</v>
      </c>
      <c r="AA1370" t="str">
        <f t="shared" si="153"/>
        <v>Y</v>
      </c>
      <c r="AB1370" t="s">
        <v>93</v>
      </c>
      <c r="AC1370" t="s">
        <v>94</v>
      </c>
      <c r="AD1370" t="s">
        <v>95</v>
      </c>
      <c r="AE1370" t="s">
        <v>95</v>
      </c>
      <c r="AF1370" t="s">
        <v>96</v>
      </c>
      <c r="AG1370">
        <v>170</v>
      </c>
      <c r="AH1370" t="s">
        <v>97</v>
      </c>
      <c r="AI1370" t="s">
        <v>98</v>
      </c>
      <c r="AJ1370" t="s">
        <v>99</v>
      </c>
      <c r="AK1370" t="s">
        <v>97</v>
      </c>
      <c r="AL1370" t="s">
        <v>98</v>
      </c>
      <c r="AM1370" t="s">
        <v>130</v>
      </c>
      <c r="AN1370" t="s">
        <v>101</v>
      </c>
      <c r="AO1370">
        <v>685</v>
      </c>
      <c r="AP1370" t="s">
        <v>102</v>
      </c>
      <c r="AQ1370">
        <v>0</v>
      </c>
      <c r="AR1370">
        <v>163</v>
      </c>
      <c r="AS1370">
        <v>848</v>
      </c>
      <c r="AT1370" t="s">
        <v>103</v>
      </c>
      <c r="AU1370" t="s">
        <v>104</v>
      </c>
      <c r="AV1370" t="s">
        <v>105</v>
      </c>
      <c r="AW1370" t="s">
        <v>106</v>
      </c>
      <c r="AX1370">
        <v>848</v>
      </c>
      <c r="AY1370">
        <v>0</v>
      </c>
      <c r="AZ1370">
        <v>0</v>
      </c>
      <c r="BA1370">
        <v>848</v>
      </c>
      <c r="BB1370">
        <v>1</v>
      </c>
      <c r="BC1370">
        <v>0</v>
      </c>
      <c r="BD1370">
        <v>1</v>
      </c>
      <c r="BE1370">
        <v>0</v>
      </c>
      <c r="BF1370">
        <v>1</v>
      </c>
      <c r="BG1370">
        <v>1</v>
      </c>
      <c r="BH1370" t="s">
        <v>97</v>
      </c>
      <c r="BI1370">
        <v>4</v>
      </c>
      <c r="BJ1370" t="s">
        <v>107</v>
      </c>
      <c r="BK1370">
        <v>0</v>
      </c>
      <c r="BL1370" t="s">
        <v>83</v>
      </c>
      <c r="BM1370" t="s">
        <v>108</v>
      </c>
      <c r="BN1370">
        <v>2003</v>
      </c>
      <c r="BO1370" t="s">
        <v>157</v>
      </c>
      <c r="BP1370">
        <v>2</v>
      </c>
      <c r="BQ1370">
        <v>420</v>
      </c>
      <c r="BR1370" t="s">
        <v>98</v>
      </c>
      <c r="BS1370" t="s">
        <v>98</v>
      </c>
      <c r="BT1370" t="s">
        <v>105</v>
      </c>
      <c r="BU1370">
        <v>140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 t="s">
        <v>83</v>
      </c>
      <c r="CB1370" t="s">
        <v>83</v>
      </c>
      <c r="CC1370" t="s">
        <v>83</v>
      </c>
      <c r="CD1370">
        <v>0</v>
      </c>
      <c r="CE1370">
        <v>6</v>
      </c>
      <c r="CF1370">
        <v>2009</v>
      </c>
      <c r="CG1370" t="str">
        <f t="shared" si="154"/>
        <v>6/2009</v>
      </c>
      <c r="CH1370" t="s">
        <v>110</v>
      </c>
      <c r="CI1370" t="s">
        <v>111</v>
      </c>
      <c r="CJ1370" s="1">
        <v>144000</v>
      </c>
    </row>
    <row r="1371" spans="1:88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 t="str">
        <f t="shared" si="150"/>
        <v>2000's</v>
      </c>
      <c r="V1371">
        <v>2003</v>
      </c>
      <c r="W1371">
        <f t="shared" si="148"/>
        <v>0</v>
      </c>
      <c r="X1371" t="str">
        <f t="shared" si="149"/>
        <v>N</v>
      </c>
      <c r="Y1371" t="str">
        <f t="shared" si="151"/>
        <v>N</v>
      </c>
      <c r="Z1371" t="str">
        <f t="shared" si="152"/>
        <v>Y</v>
      </c>
      <c r="AA1371" t="str">
        <f t="shared" si="153"/>
        <v>Y</v>
      </c>
      <c r="AB1371" t="s">
        <v>152</v>
      </c>
      <c r="AC1371" t="s">
        <v>94</v>
      </c>
      <c r="AD1371" t="s">
        <v>95</v>
      </c>
      <c r="AE1371" t="s">
        <v>95</v>
      </c>
      <c r="AF1371" t="s">
        <v>96</v>
      </c>
      <c r="AG1371">
        <v>171</v>
      </c>
      <c r="AH1371" t="s">
        <v>97</v>
      </c>
      <c r="AI1371" t="s">
        <v>98</v>
      </c>
      <c r="AJ1371" t="s">
        <v>99</v>
      </c>
      <c r="AK1371" t="s">
        <v>97</v>
      </c>
      <c r="AL1371" t="s">
        <v>98</v>
      </c>
      <c r="AM1371" t="s">
        <v>130</v>
      </c>
      <c r="AN1371" t="s">
        <v>141</v>
      </c>
      <c r="AO1371">
        <v>370</v>
      </c>
      <c r="AP1371" t="s">
        <v>101</v>
      </c>
      <c r="AQ1371">
        <v>972</v>
      </c>
      <c r="AR1371">
        <v>315</v>
      </c>
      <c r="AS1371">
        <v>1657</v>
      </c>
      <c r="AT1371" t="s">
        <v>103</v>
      </c>
      <c r="AU1371" t="s">
        <v>104</v>
      </c>
      <c r="AV1371" t="s">
        <v>105</v>
      </c>
      <c r="AW1371" t="s">
        <v>106</v>
      </c>
      <c r="AX1371">
        <v>1668</v>
      </c>
      <c r="AY1371">
        <v>0</v>
      </c>
      <c r="AZ1371">
        <v>0</v>
      </c>
      <c r="BA1371">
        <v>1668</v>
      </c>
      <c r="BB1371">
        <v>1</v>
      </c>
      <c r="BC1371">
        <v>0</v>
      </c>
      <c r="BD1371">
        <v>2</v>
      </c>
      <c r="BE1371">
        <v>0</v>
      </c>
      <c r="BF1371">
        <v>3</v>
      </c>
      <c r="BG1371">
        <v>1</v>
      </c>
      <c r="BH1371" t="s">
        <v>97</v>
      </c>
      <c r="BI1371">
        <v>8</v>
      </c>
      <c r="BJ1371" t="s">
        <v>107</v>
      </c>
      <c r="BK1371">
        <v>1</v>
      </c>
      <c r="BL1371" t="s">
        <v>98</v>
      </c>
      <c r="BM1371" t="s">
        <v>108</v>
      </c>
      <c r="BN1371">
        <v>2003</v>
      </c>
      <c r="BO1371" t="s">
        <v>157</v>
      </c>
      <c r="BP1371">
        <v>2</v>
      </c>
      <c r="BQ1371">
        <v>502</v>
      </c>
      <c r="BR1371" t="s">
        <v>98</v>
      </c>
      <c r="BS1371" t="s">
        <v>98</v>
      </c>
      <c r="BT1371" t="s">
        <v>105</v>
      </c>
      <c r="BU1371">
        <v>0</v>
      </c>
      <c r="BV1371">
        <v>262</v>
      </c>
      <c r="BW1371">
        <v>0</v>
      </c>
      <c r="BX1371">
        <v>0</v>
      </c>
      <c r="BY1371">
        <v>0</v>
      </c>
      <c r="BZ1371">
        <v>0</v>
      </c>
      <c r="CA1371" t="s">
        <v>83</v>
      </c>
      <c r="CB1371" t="s">
        <v>83</v>
      </c>
      <c r="CC1371" t="s">
        <v>83</v>
      </c>
      <c r="CD1371">
        <v>0</v>
      </c>
      <c r="CE1371">
        <v>5</v>
      </c>
      <c r="CF1371">
        <v>2010</v>
      </c>
      <c r="CG1371" t="str">
        <f t="shared" si="154"/>
        <v>5/2010</v>
      </c>
      <c r="CH1371" t="s">
        <v>110</v>
      </c>
      <c r="CI1371" t="s">
        <v>111</v>
      </c>
      <c r="CJ1371" s="1">
        <v>232000</v>
      </c>
    </row>
    <row r="1372" spans="1:88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 t="str">
        <f t="shared" si="150"/>
        <v>20's</v>
      </c>
      <c r="V1372">
        <v>1950</v>
      </c>
      <c r="W1372">
        <f t="shared" si="148"/>
        <v>30</v>
      </c>
      <c r="X1372" t="str">
        <f t="shared" si="149"/>
        <v>Y</v>
      </c>
      <c r="Y1372" t="str">
        <f t="shared" si="151"/>
        <v>N</v>
      </c>
      <c r="Z1372" t="str">
        <f t="shared" si="152"/>
        <v>N</v>
      </c>
      <c r="AA1372" t="str">
        <f t="shared" si="153"/>
        <v>N</v>
      </c>
      <c r="AB1372" t="s">
        <v>93</v>
      </c>
      <c r="AC1372" t="s">
        <v>94</v>
      </c>
      <c r="AD1372" t="s">
        <v>118</v>
      </c>
      <c r="AE1372" t="s">
        <v>118</v>
      </c>
      <c r="AF1372" t="s">
        <v>117</v>
      </c>
      <c r="AG1372">
        <v>0</v>
      </c>
      <c r="AH1372" t="s">
        <v>147</v>
      </c>
      <c r="AI1372" t="s">
        <v>98</v>
      </c>
      <c r="AJ1372" t="s">
        <v>99</v>
      </c>
      <c r="AK1372" t="s">
        <v>98</v>
      </c>
      <c r="AL1372" t="s">
        <v>98</v>
      </c>
      <c r="AM1372" t="s">
        <v>100</v>
      </c>
      <c r="AN1372" t="s">
        <v>119</v>
      </c>
      <c r="AO1372">
        <v>315</v>
      </c>
      <c r="AP1372" t="s">
        <v>153</v>
      </c>
      <c r="AQ1372">
        <v>105</v>
      </c>
      <c r="AR1372">
        <v>420</v>
      </c>
      <c r="AS1372">
        <v>840</v>
      </c>
      <c r="AT1372" t="s">
        <v>103</v>
      </c>
      <c r="AU1372" t="s">
        <v>104</v>
      </c>
      <c r="AV1372" t="s">
        <v>105</v>
      </c>
      <c r="AW1372" t="s">
        <v>106</v>
      </c>
      <c r="AX1372">
        <v>840</v>
      </c>
      <c r="AY1372">
        <v>534</v>
      </c>
      <c r="AZ1372">
        <v>0</v>
      </c>
      <c r="BA1372">
        <v>1374</v>
      </c>
      <c r="BB1372">
        <v>0</v>
      </c>
      <c r="BC1372">
        <v>0</v>
      </c>
      <c r="BD1372">
        <v>1</v>
      </c>
      <c r="BE1372">
        <v>0</v>
      </c>
      <c r="BF1372">
        <v>2</v>
      </c>
      <c r="BG1372">
        <v>1</v>
      </c>
      <c r="BH1372" t="s">
        <v>98</v>
      </c>
      <c r="BI1372">
        <v>6</v>
      </c>
      <c r="BJ1372" t="s">
        <v>107</v>
      </c>
      <c r="BK1372">
        <v>0</v>
      </c>
      <c r="BL1372" t="s">
        <v>83</v>
      </c>
      <c r="BM1372" t="s">
        <v>127</v>
      </c>
      <c r="BN1372">
        <v>1967</v>
      </c>
      <c r="BO1372" t="s">
        <v>157</v>
      </c>
      <c r="BP1372">
        <v>1</v>
      </c>
      <c r="BQ1372">
        <v>338</v>
      </c>
      <c r="BR1372" t="s">
        <v>98</v>
      </c>
      <c r="BS1372" t="s">
        <v>98</v>
      </c>
      <c r="BT1372" t="s">
        <v>105</v>
      </c>
      <c r="BU1372">
        <v>0</v>
      </c>
      <c r="BV1372">
        <v>0</v>
      </c>
      <c r="BW1372">
        <v>198</v>
      </c>
      <c r="BX1372">
        <v>0</v>
      </c>
      <c r="BY1372">
        <v>0</v>
      </c>
      <c r="BZ1372">
        <v>0</v>
      </c>
      <c r="CA1372" t="s">
        <v>83</v>
      </c>
      <c r="CB1372" t="s">
        <v>83</v>
      </c>
      <c r="CC1372" t="s">
        <v>83</v>
      </c>
      <c r="CD1372">
        <v>0</v>
      </c>
      <c r="CE1372">
        <v>10</v>
      </c>
      <c r="CF1372">
        <v>2009</v>
      </c>
      <c r="CG1372" t="str">
        <f t="shared" si="154"/>
        <v>10/2009</v>
      </c>
      <c r="CH1372" t="s">
        <v>110</v>
      </c>
      <c r="CI1372" t="s">
        <v>111</v>
      </c>
      <c r="CJ1372" s="1">
        <v>105000</v>
      </c>
    </row>
    <row r="1373" spans="1:88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 t="str">
        <f t="shared" si="150"/>
        <v>50's</v>
      </c>
      <c r="V1373">
        <v>1996</v>
      </c>
      <c r="W1373">
        <f t="shared" si="148"/>
        <v>41</v>
      </c>
      <c r="X1373" t="str">
        <f t="shared" si="149"/>
        <v>Y</v>
      </c>
      <c r="Y1373" t="str">
        <f t="shared" si="151"/>
        <v>N</v>
      </c>
      <c r="Z1373" t="str">
        <f t="shared" si="152"/>
        <v>N</v>
      </c>
      <c r="AA1373" t="str">
        <f t="shared" si="153"/>
        <v>Y</v>
      </c>
      <c r="AB1373" t="s">
        <v>152</v>
      </c>
      <c r="AC1373" t="s">
        <v>94</v>
      </c>
      <c r="AD1373" t="s">
        <v>186</v>
      </c>
      <c r="AE1373" t="s">
        <v>186</v>
      </c>
      <c r="AF1373" t="s">
        <v>117</v>
      </c>
      <c r="AG1373">
        <v>0</v>
      </c>
      <c r="AH1373" t="s">
        <v>98</v>
      </c>
      <c r="AI1373" t="s">
        <v>98</v>
      </c>
      <c r="AJ1373" t="s">
        <v>118</v>
      </c>
      <c r="AK1373" t="s">
        <v>98</v>
      </c>
      <c r="AL1373" t="s">
        <v>98</v>
      </c>
      <c r="AM1373" t="s">
        <v>130</v>
      </c>
      <c r="AN1373" t="s">
        <v>141</v>
      </c>
      <c r="AO1373">
        <v>831</v>
      </c>
      <c r="AP1373" t="s">
        <v>102</v>
      </c>
      <c r="AQ1373">
        <v>0</v>
      </c>
      <c r="AR1373">
        <v>161</v>
      </c>
      <c r="AS1373">
        <v>992</v>
      </c>
      <c r="AT1373" t="s">
        <v>103</v>
      </c>
      <c r="AU1373" t="s">
        <v>97</v>
      </c>
      <c r="AV1373" t="s">
        <v>105</v>
      </c>
      <c r="AW1373" t="s">
        <v>106</v>
      </c>
      <c r="AX1373">
        <v>1661</v>
      </c>
      <c r="AY1373">
        <v>0</v>
      </c>
      <c r="AZ1373">
        <v>0</v>
      </c>
      <c r="BA1373">
        <v>1661</v>
      </c>
      <c r="BB1373">
        <v>1</v>
      </c>
      <c r="BC1373">
        <v>0</v>
      </c>
      <c r="BD1373">
        <v>1</v>
      </c>
      <c r="BE1373">
        <v>0</v>
      </c>
      <c r="BF1373">
        <v>3</v>
      </c>
      <c r="BG1373">
        <v>1</v>
      </c>
      <c r="BH1373" t="s">
        <v>97</v>
      </c>
      <c r="BI1373">
        <v>8</v>
      </c>
      <c r="BJ1373" t="s">
        <v>107</v>
      </c>
      <c r="BK1373">
        <v>1</v>
      </c>
      <c r="BL1373" t="s">
        <v>98</v>
      </c>
      <c r="BM1373" t="s">
        <v>156</v>
      </c>
      <c r="BN1373">
        <v>1955</v>
      </c>
      <c r="BO1373" t="s">
        <v>109</v>
      </c>
      <c r="BP1373">
        <v>1</v>
      </c>
      <c r="BQ1373">
        <v>377</v>
      </c>
      <c r="BR1373" t="s">
        <v>98</v>
      </c>
      <c r="BS1373" t="s">
        <v>98</v>
      </c>
      <c r="BT1373" t="s">
        <v>105</v>
      </c>
      <c r="BU1373">
        <v>0</v>
      </c>
      <c r="BV1373">
        <v>28</v>
      </c>
      <c r="BW1373">
        <v>0</v>
      </c>
      <c r="BX1373">
        <v>0</v>
      </c>
      <c r="BY1373">
        <v>178</v>
      </c>
      <c r="BZ1373">
        <v>0</v>
      </c>
      <c r="CA1373" t="s">
        <v>83</v>
      </c>
      <c r="CB1373" t="s">
        <v>134</v>
      </c>
      <c r="CC1373" t="s">
        <v>83</v>
      </c>
      <c r="CD1373">
        <v>0</v>
      </c>
      <c r="CE1373">
        <v>10</v>
      </c>
      <c r="CF1373">
        <v>2008</v>
      </c>
      <c r="CG1373" t="str">
        <f t="shared" si="154"/>
        <v>10/2008</v>
      </c>
      <c r="CH1373" t="s">
        <v>110</v>
      </c>
      <c r="CI1373" t="s">
        <v>111</v>
      </c>
      <c r="CJ1373" s="1">
        <v>165500</v>
      </c>
    </row>
    <row r="1374" spans="1:88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 t="str">
        <f t="shared" si="150"/>
        <v>90's</v>
      </c>
      <c r="V1374">
        <v>1998</v>
      </c>
      <c r="W1374">
        <f t="shared" si="148"/>
        <v>0</v>
      </c>
      <c r="X1374" t="str">
        <f t="shared" si="149"/>
        <v>N</v>
      </c>
      <c r="Y1374" t="str">
        <f t="shared" si="151"/>
        <v>N</v>
      </c>
      <c r="Z1374" t="str">
        <f t="shared" si="152"/>
        <v>N</v>
      </c>
      <c r="AA1374" t="str">
        <f t="shared" si="153"/>
        <v>Y</v>
      </c>
      <c r="AB1374" t="s">
        <v>93</v>
      </c>
      <c r="AC1374" t="s">
        <v>94</v>
      </c>
      <c r="AD1374" t="s">
        <v>95</v>
      </c>
      <c r="AE1374" t="s">
        <v>95</v>
      </c>
      <c r="AF1374" t="s">
        <v>117</v>
      </c>
      <c r="AG1374">
        <v>0</v>
      </c>
      <c r="AH1374" t="s">
        <v>98</v>
      </c>
      <c r="AI1374" t="s">
        <v>98</v>
      </c>
      <c r="AJ1374" t="s">
        <v>99</v>
      </c>
      <c r="AK1374" t="s">
        <v>97</v>
      </c>
      <c r="AL1374" t="s">
        <v>98</v>
      </c>
      <c r="AM1374" t="s">
        <v>130</v>
      </c>
      <c r="AN1374" t="s">
        <v>101</v>
      </c>
      <c r="AO1374">
        <v>975</v>
      </c>
      <c r="AP1374" t="s">
        <v>102</v>
      </c>
      <c r="AQ1374">
        <v>0</v>
      </c>
      <c r="AR1374">
        <v>133</v>
      </c>
      <c r="AS1374">
        <v>1108</v>
      </c>
      <c r="AT1374" t="s">
        <v>103</v>
      </c>
      <c r="AU1374" t="s">
        <v>104</v>
      </c>
      <c r="AV1374" t="s">
        <v>105</v>
      </c>
      <c r="AW1374" t="s">
        <v>106</v>
      </c>
      <c r="AX1374">
        <v>1108</v>
      </c>
      <c r="AY1374">
        <v>989</v>
      </c>
      <c r="AZ1374">
        <v>0</v>
      </c>
      <c r="BA1374">
        <v>2097</v>
      </c>
      <c r="BB1374">
        <v>1</v>
      </c>
      <c r="BC1374">
        <v>0</v>
      </c>
      <c r="BD1374">
        <v>2</v>
      </c>
      <c r="BE1374">
        <v>1</v>
      </c>
      <c r="BF1374">
        <v>3</v>
      </c>
      <c r="BG1374">
        <v>1</v>
      </c>
      <c r="BH1374" t="s">
        <v>97</v>
      </c>
      <c r="BI1374">
        <v>8</v>
      </c>
      <c r="BJ1374" t="s">
        <v>107</v>
      </c>
      <c r="BK1374">
        <v>1</v>
      </c>
      <c r="BL1374" t="s">
        <v>98</v>
      </c>
      <c r="BM1374" t="s">
        <v>127</v>
      </c>
      <c r="BN1374">
        <v>1998</v>
      </c>
      <c r="BO1374" t="s">
        <v>109</v>
      </c>
      <c r="BP1374">
        <v>2</v>
      </c>
      <c r="BQ1374">
        <v>583</v>
      </c>
      <c r="BR1374" t="s">
        <v>98</v>
      </c>
      <c r="BS1374" t="s">
        <v>98</v>
      </c>
      <c r="BT1374" t="s">
        <v>105</v>
      </c>
      <c r="BU1374">
        <v>253</v>
      </c>
      <c r="BV1374">
        <v>170</v>
      </c>
      <c r="BW1374">
        <v>0</v>
      </c>
      <c r="BX1374">
        <v>0</v>
      </c>
      <c r="BY1374">
        <v>0</v>
      </c>
      <c r="BZ1374">
        <v>0</v>
      </c>
      <c r="CA1374" t="s">
        <v>83</v>
      </c>
      <c r="CB1374" t="s">
        <v>83</v>
      </c>
      <c r="CC1374" t="s">
        <v>83</v>
      </c>
      <c r="CD1374">
        <v>0</v>
      </c>
      <c r="CE1374">
        <v>6</v>
      </c>
      <c r="CF1374">
        <v>2006</v>
      </c>
      <c r="CG1374" t="str">
        <f t="shared" si="154"/>
        <v>6/2006</v>
      </c>
      <c r="CH1374" t="s">
        <v>110</v>
      </c>
      <c r="CI1374" t="s">
        <v>111</v>
      </c>
      <c r="CJ1374" s="1">
        <v>274300</v>
      </c>
    </row>
    <row r="1375" spans="1:88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 t="str">
        <f t="shared" si="150"/>
        <v>2000's</v>
      </c>
      <c r="V1375">
        <v>2002</v>
      </c>
      <c r="W1375">
        <f t="shared" si="148"/>
        <v>1</v>
      </c>
      <c r="X1375" t="str">
        <f t="shared" si="149"/>
        <v>Y</v>
      </c>
      <c r="Y1375" t="str">
        <f t="shared" si="151"/>
        <v>N</v>
      </c>
      <c r="Z1375" t="str">
        <f t="shared" si="152"/>
        <v>Y</v>
      </c>
      <c r="AA1375" t="str">
        <f t="shared" si="153"/>
        <v>Y</v>
      </c>
      <c r="AB1375" t="s">
        <v>152</v>
      </c>
      <c r="AC1375" t="s">
        <v>94</v>
      </c>
      <c r="AD1375" t="s">
        <v>95</v>
      </c>
      <c r="AE1375" t="s">
        <v>95</v>
      </c>
      <c r="AF1375" t="s">
        <v>96</v>
      </c>
      <c r="AG1375">
        <v>705</v>
      </c>
      <c r="AH1375" t="s">
        <v>104</v>
      </c>
      <c r="AI1375" t="s">
        <v>98</v>
      </c>
      <c r="AJ1375" t="s">
        <v>99</v>
      </c>
      <c r="AK1375" t="s">
        <v>104</v>
      </c>
      <c r="AL1375" t="s">
        <v>98</v>
      </c>
      <c r="AM1375" t="s">
        <v>97</v>
      </c>
      <c r="AN1375" t="s">
        <v>101</v>
      </c>
      <c r="AO1375">
        <v>1282</v>
      </c>
      <c r="AP1375" t="s">
        <v>102</v>
      </c>
      <c r="AQ1375">
        <v>0</v>
      </c>
      <c r="AR1375">
        <v>1351</v>
      </c>
      <c r="AS1375">
        <v>2633</v>
      </c>
      <c r="AT1375" t="s">
        <v>103</v>
      </c>
      <c r="AU1375" t="s">
        <v>104</v>
      </c>
      <c r="AV1375" t="s">
        <v>105</v>
      </c>
      <c r="AW1375" t="s">
        <v>106</v>
      </c>
      <c r="AX1375">
        <v>2633</v>
      </c>
      <c r="AY1375">
        <v>0</v>
      </c>
      <c r="AZ1375">
        <v>0</v>
      </c>
      <c r="BA1375">
        <v>2633</v>
      </c>
      <c r="BB1375">
        <v>1</v>
      </c>
      <c r="BC1375">
        <v>0</v>
      </c>
      <c r="BD1375">
        <v>2</v>
      </c>
      <c r="BE1375">
        <v>1</v>
      </c>
      <c r="BF1375">
        <v>2</v>
      </c>
      <c r="BG1375">
        <v>1</v>
      </c>
      <c r="BH1375" t="s">
        <v>104</v>
      </c>
      <c r="BI1375">
        <v>8</v>
      </c>
      <c r="BJ1375" t="s">
        <v>107</v>
      </c>
      <c r="BK1375">
        <v>2</v>
      </c>
      <c r="BL1375" t="s">
        <v>97</v>
      </c>
      <c r="BM1375" t="s">
        <v>108</v>
      </c>
      <c r="BN1375">
        <v>2001</v>
      </c>
      <c r="BO1375" t="s">
        <v>109</v>
      </c>
      <c r="BP1375">
        <v>3</v>
      </c>
      <c r="BQ1375">
        <v>804</v>
      </c>
      <c r="BR1375" t="s">
        <v>98</v>
      </c>
      <c r="BS1375" t="s">
        <v>98</v>
      </c>
      <c r="BT1375" t="s">
        <v>105</v>
      </c>
      <c r="BU1375">
        <v>314</v>
      </c>
      <c r="BV1375">
        <v>140</v>
      </c>
      <c r="BW1375">
        <v>0</v>
      </c>
      <c r="BX1375">
        <v>0</v>
      </c>
      <c r="BY1375">
        <v>0</v>
      </c>
      <c r="BZ1375">
        <v>0</v>
      </c>
      <c r="CA1375" t="s">
        <v>83</v>
      </c>
      <c r="CB1375" t="s">
        <v>83</v>
      </c>
      <c r="CC1375" t="s">
        <v>83</v>
      </c>
      <c r="CD1375">
        <v>0</v>
      </c>
      <c r="CE1375">
        <v>3</v>
      </c>
      <c r="CF1375">
        <v>2007</v>
      </c>
      <c r="CG1375" t="str">
        <f t="shared" si="154"/>
        <v>3/2007</v>
      </c>
      <c r="CH1375" t="s">
        <v>110</v>
      </c>
      <c r="CI1375" t="s">
        <v>111</v>
      </c>
      <c r="CJ1375" s="1">
        <v>466500</v>
      </c>
    </row>
    <row r="1376" spans="1:88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 t="str">
        <f t="shared" si="150"/>
        <v>2000's</v>
      </c>
      <c r="V1376">
        <v>2005</v>
      </c>
      <c r="W1376">
        <f t="shared" si="148"/>
        <v>0</v>
      </c>
      <c r="X1376" t="str">
        <f t="shared" si="149"/>
        <v>N</v>
      </c>
      <c r="Y1376" t="str">
        <f t="shared" si="151"/>
        <v>Y</v>
      </c>
      <c r="Z1376" t="str">
        <f t="shared" si="152"/>
        <v>Y</v>
      </c>
      <c r="AA1376" t="str">
        <f t="shared" si="153"/>
        <v>Y</v>
      </c>
      <c r="AB1376" t="s">
        <v>93</v>
      </c>
      <c r="AC1376" t="s">
        <v>94</v>
      </c>
      <c r="AD1376" t="s">
        <v>180</v>
      </c>
      <c r="AE1376" t="s">
        <v>181</v>
      </c>
      <c r="AF1376" t="s">
        <v>117</v>
      </c>
      <c r="AG1376">
        <v>0</v>
      </c>
      <c r="AH1376" t="s">
        <v>97</v>
      </c>
      <c r="AI1376" t="s">
        <v>98</v>
      </c>
      <c r="AJ1376" t="s">
        <v>99</v>
      </c>
      <c r="AK1376" t="s">
        <v>97</v>
      </c>
      <c r="AL1376" t="s">
        <v>98</v>
      </c>
      <c r="AM1376" t="s">
        <v>100</v>
      </c>
      <c r="AN1376" t="s">
        <v>102</v>
      </c>
      <c r="AO1376">
        <v>0</v>
      </c>
      <c r="AP1376" t="s">
        <v>102</v>
      </c>
      <c r="AQ1376">
        <v>0</v>
      </c>
      <c r="AR1376">
        <v>1026</v>
      </c>
      <c r="AS1376">
        <v>1026</v>
      </c>
      <c r="AT1376" t="s">
        <v>103</v>
      </c>
      <c r="AU1376" t="s">
        <v>104</v>
      </c>
      <c r="AV1376" t="s">
        <v>105</v>
      </c>
      <c r="AW1376" t="s">
        <v>106</v>
      </c>
      <c r="AX1376">
        <v>1026</v>
      </c>
      <c r="AY1376">
        <v>932</v>
      </c>
      <c r="AZ1376">
        <v>0</v>
      </c>
      <c r="BA1376">
        <v>1958</v>
      </c>
      <c r="BB1376">
        <v>0</v>
      </c>
      <c r="BC1376">
        <v>0</v>
      </c>
      <c r="BD1376">
        <v>2</v>
      </c>
      <c r="BE1376">
        <v>1</v>
      </c>
      <c r="BF1376">
        <v>3</v>
      </c>
      <c r="BG1376">
        <v>1</v>
      </c>
      <c r="BH1376" t="s">
        <v>97</v>
      </c>
      <c r="BI1376">
        <v>9</v>
      </c>
      <c r="BJ1376" t="s">
        <v>107</v>
      </c>
      <c r="BK1376">
        <v>1</v>
      </c>
      <c r="BL1376" t="s">
        <v>97</v>
      </c>
      <c r="BM1376" t="s">
        <v>108</v>
      </c>
      <c r="BN1376">
        <v>2005</v>
      </c>
      <c r="BO1376" t="s">
        <v>157</v>
      </c>
      <c r="BP1376">
        <v>3</v>
      </c>
      <c r="BQ1376">
        <v>936</v>
      </c>
      <c r="BR1376" t="s">
        <v>98</v>
      </c>
      <c r="BS1376" t="s">
        <v>98</v>
      </c>
      <c r="BT1376" t="s">
        <v>105</v>
      </c>
      <c r="BU1376">
        <v>154</v>
      </c>
      <c r="BV1376">
        <v>210</v>
      </c>
      <c r="BW1376">
        <v>0</v>
      </c>
      <c r="BX1376">
        <v>0</v>
      </c>
      <c r="BY1376">
        <v>0</v>
      </c>
      <c r="BZ1376">
        <v>0</v>
      </c>
      <c r="CA1376" t="s">
        <v>83</v>
      </c>
      <c r="CB1376" t="s">
        <v>83</v>
      </c>
      <c r="CC1376" t="s">
        <v>83</v>
      </c>
      <c r="CD1376">
        <v>0</v>
      </c>
      <c r="CE1376">
        <v>7</v>
      </c>
      <c r="CF1376">
        <v>2008</v>
      </c>
      <c r="CG1376" t="str">
        <f t="shared" si="154"/>
        <v>7/2008</v>
      </c>
      <c r="CH1376" t="s">
        <v>110</v>
      </c>
      <c r="CI1376" t="s">
        <v>111</v>
      </c>
      <c r="CJ1376" s="1">
        <v>250000</v>
      </c>
    </row>
    <row r="1377" spans="1:88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 t="str">
        <f t="shared" si="150"/>
        <v>2000's</v>
      </c>
      <c r="V1377">
        <v>2007</v>
      </c>
      <c r="W1377">
        <f t="shared" si="148"/>
        <v>0</v>
      </c>
      <c r="X1377" t="str">
        <f t="shared" si="149"/>
        <v>N</v>
      </c>
      <c r="Y1377" t="str">
        <f t="shared" si="151"/>
        <v>Y</v>
      </c>
      <c r="Z1377" t="str">
        <f t="shared" si="152"/>
        <v>Y</v>
      </c>
      <c r="AA1377" t="str">
        <f t="shared" si="153"/>
        <v>Y</v>
      </c>
      <c r="AB1377" t="s">
        <v>93</v>
      </c>
      <c r="AC1377" t="s">
        <v>94</v>
      </c>
      <c r="AD1377" t="s">
        <v>95</v>
      </c>
      <c r="AE1377" t="s">
        <v>95</v>
      </c>
      <c r="AF1377" t="s">
        <v>96</v>
      </c>
      <c r="AG1377">
        <v>80</v>
      </c>
      <c r="AH1377" t="s">
        <v>97</v>
      </c>
      <c r="AI1377" t="s">
        <v>98</v>
      </c>
      <c r="AJ1377" t="s">
        <v>99</v>
      </c>
      <c r="AK1377" t="s">
        <v>97</v>
      </c>
      <c r="AL1377" t="s">
        <v>98</v>
      </c>
      <c r="AM1377" t="s">
        <v>97</v>
      </c>
      <c r="AN1377" t="s">
        <v>102</v>
      </c>
      <c r="AO1377">
        <v>0</v>
      </c>
      <c r="AP1377" t="s">
        <v>102</v>
      </c>
      <c r="AQ1377">
        <v>0</v>
      </c>
      <c r="AR1377">
        <v>1571</v>
      </c>
      <c r="AS1377">
        <v>1571</v>
      </c>
      <c r="AT1377" t="s">
        <v>103</v>
      </c>
      <c r="AU1377" t="s">
        <v>104</v>
      </c>
      <c r="AV1377" t="s">
        <v>105</v>
      </c>
      <c r="AW1377" t="s">
        <v>106</v>
      </c>
      <c r="AX1377">
        <v>1571</v>
      </c>
      <c r="AY1377">
        <v>0</v>
      </c>
      <c r="AZ1377">
        <v>0</v>
      </c>
      <c r="BA1377">
        <v>1571</v>
      </c>
      <c r="BB1377">
        <v>0</v>
      </c>
      <c r="BC1377">
        <v>0</v>
      </c>
      <c r="BD1377">
        <v>2</v>
      </c>
      <c r="BE1377">
        <v>0</v>
      </c>
      <c r="BF1377">
        <v>3</v>
      </c>
      <c r="BG1377">
        <v>1</v>
      </c>
      <c r="BH1377" t="s">
        <v>97</v>
      </c>
      <c r="BI1377">
        <v>7</v>
      </c>
      <c r="BJ1377" t="s">
        <v>107</v>
      </c>
      <c r="BK1377">
        <v>1</v>
      </c>
      <c r="BL1377" t="s">
        <v>97</v>
      </c>
      <c r="BM1377" t="s">
        <v>108</v>
      </c>
      <c r="BN1377">
        <v>2007</v>
      </c>
      <c r="BO1377" t="s">
        <v>157</v>
      </c>
      <c r="BP1377">
        <v>3</v>
      </c>
      <c r="BQ1377">
        <v>722</v>
      </c>
      <c r="BR1377" t="s">
        <v>98</v>
      </c>
      <c r="BS1377" t="s">
        <v>98</v>
      </c>
      <c r="BT1377" t="s">
        <v>105</v>
      </c>
      <c r="BU1377">
        <v>100</v>
      </c>
      <c r="BV1377">
        <v>36</v>
      </c>
      <c r="BW1377">
        <v>0</v>
      </c>
      <c r="BX1377">
        <v>0</v>
      </c>
      <c r="BY1377">
        <v>0</v>
      </c>
      <c r="BZ1377">
        <v>0</v>
      </c>
      <c r="CA1377" t="s">
        <v>83</v>
      </c>
      <c r="CB1377" t="s">
        <v>83</v>
      </c>
      <c r="CC1377" t="s">
        <v>83</v>
      </c>
      <c r="CD1377">
        <v>0</v>
      </c>
      <c r="CE1377">
        <v>12</v>
      </c>
      <c r="CF1377">
        <v>2007</v>
      </c>
      <c r="CG1377" t="str">
        <f t="shared" si="154"/>
        <v>12/2007</v>
      </c>
      <c r="CH1377" t="s">
        <v>158</v>
      </c>
      <c r="CI1377" t="s">
        <v>159</v>
      </c>
      <c r="CJ1377" s="1">
        <v>239000</v>
      </c>
    </row>
    <row r="1378" spans="1:88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 t="str">
        <f t="shared" si="150"/>
        <v>30's</v>
      </c>
      <c r="V1378">
        <v>1950</v>
      </c>
      <c r="W1378">
        <f t="shared" si="148"/>
        <v>20</v>
      </c>
      <c r="X1378" t="str">
        <f t="shared" si="149"/>
        <v>Y</v>
      </c>
      <c r="Y1378" t="str">
        <f t="shared" si="151"/>
        <v>N</v>
      </c>
      <c r="Z1378" t="str">
        <f t="shared" si="152"/>
        <v>N</v>
      </c>
      <c r="AA1378" t="str">
        <f t="shared" si="153"/>
        <v>N</v>
      </c>
      <c r="AB1378" t="s">
        <v>93</v>
      </c>
      <c r="AC1378" t="s">
        <v>94</v>
      </c>
      <c r="AD1378" t="s">
        <v>124</v>
      </c>
      <c r="AE1378" t="s">
        <v>124</v>
      </c>
      <c r="AF1378" t="s">
        <v>117</v>
      </c>
      <c r="AG1378">
        <v>0</v>
      </c>
      <c r="AH1378" t="s">
        <v>98</v>
      </c>
      <c r="AI1378" t="s">
        <v>98</v>
      </c>
      <c r="AJ1378" t="s">
        <v>126</v>
      </c>
      <c r="AK1378" t="s">
        <v>97</v>
      </c>
      <c r="AL1378" t="s">
        <v>98</v>
      </c>
      <c r="AM1378" t="s">
        <v>121</v>
      </c>
      <c r="AN1378" t="s">
        <v>153</v>
      </c>
      <c r="AO1378">
        <v>384</v>
      </c>
      <c r="AP1378" t="s">
        <v>102</v>
      </c>
      <c r="AQ1378">
        <v>0</v>
      </c>
      <c r="AR1378">
        <v>384</v>
      </c>
      <c r="AS1378">
        <v>768</v>
      </c>
      <c r="AT1378" t="s">
        <v>103</v>
      </c>
      <c r="AU1378" t="s">
        <v>98</v>
      </c>
      <c r="AV1378" t="s">
        <v>177</v>
      </c>
      <c r="AW1378" t="s">
        <v>106</v>
      </c>
      <c r="AX1378">
        <v>790</v>
      </c>
      <c r="AY1378">
        <v>0</v>
      </c>
      <c r="AZ1378">
        <v>0</v>
      </c>
      <c r="BA1378">
        <v>790</v>
      </c>
      <c r="BB1378">
        <v>0</v>
      </c>
      <c r="BC1378">
        <v>0</v>
      </c>
      <c r="BD1378">
        <v>1</v>
      </c>
      <c r="BE1378">
        <v>0</v>
      </c>
      <c r="BF1378">
        <v>2</v>
      </c>
      <c r="BG1378">
        <v>1</v>
      </c>
      <c r="BH1378" t="s">
        <v>98</v>
      </c>
      <c r="BI1378">
        <v>4</v>
      </c>
      <c r="BJ1378" t="s">
        <v>107</v>
      </c>
      <c r="BK1378">
        <v>0</v>
      </c>
      <c r="BL1378" t="s">
        <v>83</v>
      </c>
      <c r="BM1378" t="s">
        <v>127</v>
      </c>
      <c r="BN1378">
        <v>1925</v>
      </c>
      <c r="BO1378" t="s">
        <v>102</v>
      </c>
      <c r="BP1378">
        <v>1</v>
      </c>
      <c r="BQ1378">
        <v>160</v>
      </c>
      <c r="BR1378" t="s">
        <v>147</v>
      </c>
      <c r="BS1378" t="s">
        <v>98</v>
      </c>
      <c r="BT1378" t="s">
        <v>105</v>
      </c>
      <c r="BU1378">
        <v>0</v>
      </c>
      <c r="BV1378">
        <v>141</v>
      </c>
      <c r="BW1378">
        <v>0</v>
      </c>
      <c r="BX1378">
        <v>0</v>
      </c>
      <c r="BY1378">
        <v>0</v>
      </c>
      <c r="BZ1378">
        <v>0</v>
      </c>
      <c r="CA1378" t="s">
        <v>83</v>
      </c>
      <c r="CB1378" t="s">
        <v>83</v>
      </c>
      <c r="CC1378" t="s">
        <v>83</v>
      </c>
      <c r="CD1378">
        <v>0</v>
      </c>
      <c r="CE1378">
        <v>4</v>
      </c>
      <c r="CF1378">
        <v>2008</v>
      </c>
      <c r="CG1378" t="str">
        <f t="shared" si="154"/>
        <v>4/2008</v>
      </c>
      <c r="CH1378" t="s">
        <v>110</v>
      </c>
      <c r="CI1378" t="s">
        <v>111</v>
      </c>
      <c r="CJ1378" s="1">
        <v>91000</v>
      </c>
    </row>
    <row r="1379" spans="1:88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 t="str">
        <f t="shared" si="150"/>
        <v>40's</v>
      </c>
      <c r="V1379">
        <v>1960</v>
      </c>
      <c r="W1379">
        <f t="shared" si="148"/>
        <v>19</v>
      </c>
      <c r="X1379" t="str">
        <f t="shared" si="149"/>
        <v>Y</v>
      </c>
      <c r="Y1379" t="str">
        <f t="shared" ref="Y1379:Y1410" si="155">IF($V1379&gt;2004, "Y", "N")</f>
        <v>N</v>
      </c>
      <c r="Z1379" t="str">
        <f t="shared" si="152"/>
        <v>N</v>
      </c>
      <c r="AA1379" t="str">
        <f t="shared" si="153"/>
        <v>N</v>
      </c>
      <c r="AB1379" t="s">
        <v>93</v>
      </c>
      <c r="AC1379" t="s">
        <v>94</v>
      </c>
      <c r="AD1379" t="s">
        <v>124</v>
      </c>
      <c r="AE1379" t="s">
        <v>124</v>
      </c>
      <c r="AF1379" t="s">
        <v>117</v>
      </c>
      <c r="AG1379">
        <v>0</v>
      </c>
      <c r="AH1379" t="s">
        <v>98</v>
      </c>
      <c r="AI1379" t="s">
        <v>98</v>
      </c>
      <c r="AJ1379" t="s">
        <v>118</v>
      </c>
      <c r="AK1379" t="s">
        <v>98</v>
      </c>
      <c r="AL1379" t="s">
        <v>98</v>
      </c>
      <c r="AM1379" t="s">
        <v>100</v>
      </c>
      <c r="AN1379" t="s">
        <v>172</v>
      </c>
      <c r="AO1379">
        <v>408</v>
      </c>
      <c r="AP1379" t="s">
        <v>141</v>
      </c>
      <c r="AQ1379">
        <v>420</v>
      </c>
      <c r="AR1379">
        <v>156</v>
      </c>
      <c r="AS1379">
        <v>984</v>
      </c>
      <c r="AT1379" t="s">
        <v>103</v>
      </c>
      <c r="AU1379" t="s">
        <v>104</v>
      </c>
      <c r="AV1379" t="s">
        <v>105</v>
      </c>
      <c r="AW1379" t="s">
        <v>106</v>
      </c>
      <c r="AX1379">
        <v>984</v>
      </c>
      <c r="AY1379">
        <v>620</v>
      </c>
      <c r="AZ1379">
        <v>0</v>
      </c>
      <c r="BA1379">
        <v>1604</v>
      </c>
      <c r="BB1379">
        <v>0</v>
      </c>
      <c r="BC1379">
        <v>0</v>
      </c>
      <c r="BD1379">
        <v>2</v>
      </c>
      <c r="BE1379">
        <v>0</v>
      </c>
      <c r="BF1379">
        <v>3</v>
      </c>
      <c r="BG1379">
        <v>1</v>
      </c>
      <c r="BH1379" t="s">
        <v>98</v>
      </c>
      <c r="BI1379">
        <v>6</v>
      </c>
      <c r="BJ1379" t="s">
        <v>224</v>
      </c>
      <c r="BK1379">
        <v>0</v>
      </c>
      <c r="BL1379" t="s">
        <v>83</v>
      </c>
      <c r="BM1379" t="s">
        <v>127</v>
      </c>
      <c r="BN1379">
        <v>1977</v>
      </c>
      <c r="BO1379" t="s">
        <v>102</v>
      </c>
      <c r="BP1379">
        <v>2</v>
      </c>
      <c r="BQ1379">
        <v>660</v>
      </c>
      <c r="BR1379" t="s">
        <v>98</v>
      </c>
      <c r="BS1379" t="s">
        <v>98</v>
      </c>
      <c r="BT1379" t="s">
        <v>105</v>
      </c>
      <c r="BU1379">
        <v>0</v>
      </c>
      <c r="BV1379">
        <v>68</v>
      </c>
      <c r="BW1379">
        <v>0</v>
      </c>
      <c r="BX1379">
        <v>0</v>
      </c>
      <c r="BY1379">
        <v>0</v>
      </c>
      <c r="BZ1379">
        <v>0</v>
      </c>
      <c r="CA1379" t="s">
        <v>83</v>
      </c>
      <c r="CB1379" t="s">
        <v>83</v>
      </c>
      <c r="CC1379" t="s">
        <v>83</v>
      </c>
      <c r="CD1379">
        <v>0</v>
      </c>
      <c r="CE1379">
        <v>7</v>
      </c>
      <c r="CF1379">
        <v>2009</v>
      </c>
      <c r="CG1379" t="str">
        <f t="shared" si="154"/>
        <v>7/2009</v>
      </c>
      <c r="CH1379" t="s">
        <v>110</v>
      </c>
      <c r="CI1379" t="s">
        <v>111</v>
      </c>
      <c r="CJ1379" s="1">
        <v>117000</v>
      </c>
    </row>
    <row r="1380" spans="1:88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 t="str">
        <f t="shared" si="150"/>
        <v>70's</v>
      </c>
      <c r="V1380">
        <v>1973</v>
      </c>
      <c r="W1380">
        <f t="shared" si="148"/>
        <v>0</v>
      </c>
      <c r="X1380" t="str">
        <f t="shared" si="149"/>
        <v>N</v>
      </c>
      <c r="Y1380" t="str">
        <f t="shared" si="155"/>
        <v>N</v>
      </c>
      <c r="Z1380" t="str">
        <f t="shared" si="152"/>
        <v>N</v>
      </c>
      <c r="AA1380" t="str">
        <f t="shared" si="153"/>
        <v>N</v>
      </c>
      <c r="AB1380" t="s">
        <v>93</v>
      </c>
      <c r="AC1380" t="s">
        <v>94</v>
      </c>
      <c r="AD1380" t="s">
        <v>140</v>
      </c>
      <c r="AE1380" t="s">
        <v>140</v>
      </c>
      <c r="AF1380" t="s">
        <v>96</v>
      </c>
      <c r="AG1380">
        <v>408</v>
      </c>
      <c r="AH1380" t="s">
        <v>98</v>
      </c>
      <c r="AI1380" t="s">
        <v>98</v>
      </c>
      <c r="AJ1380" t="s">
        <v>118</v>
      </c>
      <c r="AK1380" t="s">
        <v>98</v>
      </c>
      <c r="AL1380" t="s">
        <v>147</v>
      </c>
      <c r="AM1380" t="s">
        <v>100</v>
      </c>
      <c r="AN1380" t="s">
        <v>141</v>
      </c>
      <c r="AO1380">
        <v>309</v>
      </c>
      <c r="AP1380" t="s">
        <v>102</v>
      </c>
      <c r="AQ1380">
        <v>0</v>
      </c>
      <c r="AR1380">
        <v>174</v>
      </c>
      <c r="AS1380">
        <v>483</v>
      </c>
      <c r="AT1380" t="s">
        <v>103</v>
      </c>
      <c r="AU1380" t="s">
        <v>98</v>
      </c>
      <c r="AV1380" t="s">
        <v>105</v>
      </c>
      <c r="AW1380" t="s">
        <v>106</v>
      </c>
      <c r="AX1380">
        <v>483</v>
      </c>
      <c r="AY1380">
        <v>504</v>
      </c>
      <c r="AZ1380">
        <v>0</v>
      </c>
      <c r="BA1380">
        <v>987</v>
      </c>
      <c r="BB1380">
        <v>0</v>
      </c>
      <c r="BC1380">
        <v>0</v>
      </c>
      <c r="BD1380">
        <v>1</v>
      </c>
      <c r="BE1380">
        <v>1</v>
      </c>
      <c r="BF1380">
        <v>2</v>
      </c>
      <c r="BG1380">
        <v>1</v>
      </c>
      <c r="BH1380" t="s">
        <v>98</v>
      </c>
      <c r="BI1380">
        <v>5</v>
      </c>
      <c r="BJ1380" t="s">
        <v>107</v>
      </c>
      <c r="BK1380">
        <v>0</v>
      </c>
      <c r="BL1380" t="s">
        <v>83</v>
      </c>
      <c r="BM1380" t="s">
        <v>127</v>
      </c>
      <c r="BN1380">
        <v>1973</v>
      </c>
      <c r="BO1380" t="s">
        <v>102</v>
      </c>
      <c r="BP1380">
        <v>1</v>
      </c>
      <c r="BQ1380">
        <v>264</v>
      </c>
      <c r="BR1380" t="s">
        <v>98</v>
      </c>
      <c r="BS1380" t="s">
        <v>98</v>
      </c>
      <c r="BT1380" t="s">
        <v>105</v>
      </c>
      <c r="BU1380">
        <v>72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 t="s">
        <v>83</v>
      </c>
      <c r="CB1380" t="s">
        <v>83</v>
      </c>
      <c r="CC1380" t="s">
        <v>83</v>
      </c>
      <c r="CD1380">
        <v>0</v>
      </c>
      <c r="CE1380">
        <v>6</v>
      </c>
      <c r="CF1380">
        <v>2006</v>
      </c>
      <c r="CG1380" t="str">
        <f t="shared" si="154"/>
        <v>6/2006</v>
      </c>
      <c r="CH1380" t="s">
        <v>110</v>
      </c>
      <c r="CI1380" t="s">
        <v>111</v>
      </c>
      <c r="CJ1380" s="1">
        <v>83000</v>
      </c>
    </row>
    <row r="1381" spans="1:88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 t="str">
        <f t="shared" si="150"/>
        <v>2000's</v>
      </c>
      <c r="V1381">
        <v>2007</v>
      </c>
      <c r="W1381">
        <f t="shared" si="148"/>
        <v>1</v>
      </c>
      <c r="X1381" t="str">
        <f t="shared" si="149"/>
        <v>Y</v>
      </c>
      <c r="Y1381" t="str">
        <f t="shared" si="155"/>
        <v>Y</v>
      </c>
      <c r="Z1381" t="str">
        <f t="shared" si="152"/>
        <v>Y</v>
      </c>
      <c r="AA1381" t="str">
        <f t="shared" si="153"/>
        <v>Y</v>
      </c>
      <c r="AB1381" t="s">
        <v>93</v>
      </c>
      <c r="AC1381" t="s">
        <v>94</v>
      </c>
      <c r="AD1381" t="s">
        <v>95</v>
      </c>
      <c r="AE1381" t="s">
        <v>95</v>
      </c>
      <c r="AF1381" t="s">
        <v>117</v>
      </c>
      <c r="AG1381">
        <v>0</v>
      </c>
      <c r="AH1381" t="s">
        <v>98</v>
      </c>
      <c r="AI1381" t="s">
        <v>98</v>
      </c>
      <c r="AJ1381" t="s">
        <v>99</v>
      </c>
      <c r="AK1381" t="s">
        <v>97</v>
      </c>
      <c r="AL1381" t="s">
        <v>98</v>
      </c>
      <c r="AM1381" t="s">
        <v>100</v>
      </c>
      <c r="AN1381" t="s">
        <v>102</v>
      </c>
      <c r="AO1381">
        <v>0</v>
      </c>
      <c r="AP1381" t="s">
        <v>102</v>
      </c>
      <c r="AQ1381">
        <v>0</v>
      </c>
      <c r="AR1381">
        <v>384</v>
      </c>
      <c r="AS1381">
        <v>384</v>
      </c>
      <c r="AT1381" t="s">
        <v>103</v>
      </c>
      <c r="AU1381" t="s">
        <v>97</v>
      </c>
      <c r="AV1381" t="s">
        <v>105</v>
      </c>
      <c r="AW1381" t="s">
        <v>83</v>
      </c>
      <c r="AX1381">
        <v>754</v>
      </c>
      <c r="AY1381">
        <v>640</v>
      </c>
      <c r="AZ1381">
        <v>0</v>
      </c>
      <c r="BA1381">
        <v>1394</v>
      </c>
      <c r="BB1381">
        <v>0</v>
      </c>
      <c r="BC1381">
        <v>0</v>
      </c>
      <c r="BD1381">
        <v>2</v>
      </c>
      <c r="BE1381">
        <v>1</v>
      </c>
      <c r="BF1381">
        <v>3</v>
      </c>
      <c r="BG1381">
        <v>1</v>
      </c>
      <c r="BH1381" t="s">
        <v>97</v>
      </c>
      <c r="BI1381">
        <v>7</v>
      </c>
      <c r="BJ1381" t="s">
        <v>107</v>
      </c>
      <c r="BK1381">
        <v>0</v>
      </c>
      <c r="BL1381" t="s">
        <v>83</v>
      </c>
      <c r="BM1381" t="s">
        <v>156</v>
      </c>
      <c r="BN1381">
        <v>2007</v>
      </c>
      <c r="BO1381" t="s">
        <v>157</v>
      </c>
      <c r="BP1381">
        <v>2</v>
      </c>
      <c r="BQ1381">
        <v>400</v>
      </c>
      <c r="BR1381" t="s">
        <v>98</v>
      </c>
      <c r="BS1381" t="s">
        <v>98</v>
      </c>
      <c r="BT1381" t="s">
        <v>105</v>
      </c>
      <c r="BU1381">
        <v>100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 t="s">
        <v>83</v>
      </c>
      <c r="CB1381" t="s">
        <v>83</v>
      </c>
      <c r="CC1381" t="s">
        <v>83</v>
      </c>
      <c r="CD1381">
        <v>0</v>
      </c>
      <c r="CE1381">
        <v>5</v>
      </c>
      <c r="CF1381">
        <v>2008</v>
      </c>
      <c r="CG1381" t="str">
        <f t="shared" si="154"/>
        <v>5/2008</v>
      </c>
      <c r="CH1381" t="s">
        <v>110</v>
      </c>
      <c r="CI1381" t="s">
        <v>111</v>
      </c>
      <c r="CJ1381" s="1">
        <v>167500</v>
      </c>
    </row>
    <row r="1382" spans="1:88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 t="str">
        <f t="shared" si="150"/>
        <v>10's</v>
      </c>
      <c r="V1382">
        <v>1950</v>
      </c>
      <c r="W1382">
        <f t="shared" si="148"/>
        <v>36</v>
      </c>
      <c r="X1382" t="str">
        <f t="shared" si="149"/>
        <v>Y</v>
      </c>
      <c r="Y1382" t="str">
        <f t="shared" si="155"/>
        <v>N</v>
      </c>
      <c r="Z1382" t="str">
        <f t="shared" si="152"/>
        <v>N</v>
      </c>
      <c r="AA1382" t="str">
        <f t="shared" si="153"/>
        <v>N</v>
      </c>
      <c r="AB1382" t="s">
        <v>93</v>
      </c>
      <c r="AC1382" t="s">
        <v>94</v>
      </c>
      <c r="AD1382" t="s">
        <v>203</v>
      </c>
      <c r="AE1382" t="s">
        <v>203</v>
      </c>
      <c r="AF1382" t="s">
        <v>117</v>
      </c>
      <c r="AG1382">
        <v>0</v>
      </c>
      <c r="AH1382" t="s">
        <v>98</v>
      </c>
      <c r="AI1382" t="s">
        <v>147</v>
      </c>
      <c r="AJ1382" t="s">
        <v>126</v>
      </c>
      <c r="AK1382" t="s">
        <v>98</v>
      </c>
      <c r="AL1382" t="s">
        <v>147</v>
      </c>
      <c r="AM1382" t="s">
        <v>100</v>
      </c>
      <c r="AN1382" t="s">
        <v>153</v>
      </c>
      <c r="AO1382">
        <v>203</v>
      </c>
      <c r="AP1382" t="s">
        <v>102</v>
      </c>
      <c r="AQ1382">
        <v>0</v>
      </c>
      <c r="AR1382">
        <v>661</v>
      </c>
      <c r="AS1382">
        <v>864</v>
      </c>
      <c r="AT1382" t="s">
        <v>103</v>
      </c>
      <c r="AU1382" t="s">
        <v>98</v>
      </c>
      <c r="AV1382" t="s">
        <v>177</v>
      </c>
      <c r="AW1382" t="s">
        <v>145</v>
      </c>
      <c r="AX1382">
        <v>864</v>
      </c>
      <c r="AY1382">
        <v>0</v>
      </c>
      <c r="AZ1382">
        <v>0</v>
      </c>
      <c r="BA1382">
        <v>864</v>
      </c>
      <c r="BB1382">
        <v>1</v>
      </c>
      <c r="BC1382">
        <v>0</v>
      </c>
      <c r="BD1382">
        <v>1</v>
      </c>
      <c r="BE1382">
        <v>0</v>
      </c>
      <c r="BF1382">
        <v>2</v>
      </c>
      <c r="BG1382">
        <v>1</v>
      </c>
      <c r="BH1382" t="s">
        <v>98</v>
      </c>
      <c r="BI1382">
        <v>5</v>
      </c>
      <c r="BJ1382" t="s">
        <v>107</v>
      </c>
      <c r="BK1382">
        <v>0</v>
      </c>
      <c r="BL1382" t="s">
        <v>83</v>
      </c>
      <c r="BM1382" t="s">
        <v>127</v>
      </c>
      <c r="BN1382">
        <v>1938</v>
      </c>
      <c r="BO1382" t="s">
        <v>102</v>
      </c>
      <c r="BP1382">
        <v>1</v>
      </c>
      <c r="BQ1382">
        <v>200</v>
      </c>
      <c r="BR1382" t="s">
        <v>98</v>
      </c>
      <c r="BS1382" t="s">
        <v>147</v>
      </c>
      <c r="BT1382" t="s">
        <v>105</v>
      </c>
      <c r="BU1382">
        <v>0</v>
      </c>
      <c r="BV1382">
        <v>0</v>
      </c>
      <c r="BW1382">
        <v>96</v>
      </c>
      <c r="BX1382">
        <v>0</v>
      </c>
      <c r="BY1382">
        <v>0</v>
      </c>
      <c r="BZ1382">
        <v>0</v>
      </c>
      <c r="CA1382" t="s">
        <v>83</v>
      </c>
      <c r="CB1382" t="s">
        <v>83</v>
      </c>
      <c r="CC1382" t="s">
        <v>83</v>
      </c>
      <c r="CD1382">
        <v>0</v>
      </c>
      <c r="CE1382">
        <v>6</v>
      </c>
      <c r="CF1382">
        <v>2010</v>
      </c>
      <c r="CG1382" t="str">
        <f t="shared" si="154"/>
        <v>6/2010</v>
      </c>
      <c r="CH1382" t="s">
        <v>110</v>
      </c>
      <c r="CI1382" t="s">
        <v>111</v>
      </c>
      <c r="CJ1382" s="1">
        <v>58500</v>
      </c>
    </row>
    <row r="1383" spans="1:88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 t="str">
        <f t="shared" si="150"/>
        <v>70's</v>
      </c>
      <c r="V1383">
        <v>1970</v>
      </c>
      <c r="W1383">
        <f t="shared" si="148"/>
        <v>0</v>
      </c>
      <c r="X1383" t="str">
        <f t="shared" si="149"/>
        <v>N</v>
      </c>
      <c r="Y1383" t="str">
        <f t="shared" si="155"/>
        <v>N</v>
      </c>
      <c r="Z1383" t="str">
        <f t="shared" si="152"/>
        <v>N</v>
      </c>
      <c r="AA1383" t="str">
        <f t="shared" si="153"/>
        <v>N</v>
      </c>
      <c r="AB1383" t="s">
        <v>93</v>
      </c>
      <c r="AC1383" t="s">
        <v>94</v>
      </c>
      <c r="AD1383" t="s">
        <v>96</v>
      </c>
      <c r="AE1383" t="s">
        <v>161</v>
      </c>
      <c r="AF1383" t="s">
        <v>117</v>
      </c>
      <c r="AG1383">
        <v>0</v>
      </c>
      <c r="AH1383" t="s">
        <v>98</v>
      </c>
      <c r="AI1383" t="s">
        <v>98</v>
      </c>
      <c r="AJ1383" t="s">
        <v>118</v>
      </c>
      <c r="AK1383" t="s">
        <v>98</v>
      </c>
      <c r="AL1383" t="s">
        <v>98</v>
      </c>
      <c r="AM1383" t="s">
        <v>121</v>
      </c>
      <c r="AN1383" t="s">
        <v>141</v>
      </c>
      <c r="AO1383">
        <v>865</v>
      </c>
      <c r="AP1383" t="s">
        <v>102</v>
      </c>
      <c r="AQ1383">
        <v>0</v>
      </c>
      <c r="AR1383">
        <v>340</v>
      </c>
      <c r="AS1383">
        <v>1205</v>
      </c>
      <c r="AT1383" t="s">
        <v>103</v>
      </c>
      <c r="AU1383" t="s">
        <v>104</v>
      </c>
      <c r="AV1383" t="s">
        <v>105</v>
      </c>
      <c r="AW1383" t="s">
        <v>106</v>
      </c>
      <c r="AX1383">
        <v>2117</v>
      </c>
      <c r="AY1383">
        <v>0</v>
      </c>
      <c r="AZ1383">
        <v>0</v>
      </c>
      <c r="BA1383">
        <v>2117</v>
      </c>
      <c r="BB1383">
        <v>0</v>
      </c>
      <c r="BC1383">
        <v>0</v>
      </c>
      <c r="BD1383">
        <v>2</v>
      </c>
      <c r="BE1383">
        <v>1</v>
      </c>
      <c r="BF1383">
        <v>4</v>
      </c>
      <c r="BG1383">
        <v>1</v>
      </c>
      <c r="BH1383" t="s">
        <v>98</v>
      </c>
      <c r="BI1383">
        <v>7</v>
      </c>
      <c r="BJ1383" t="s">
        <v>107</v>
      </c>
      <c r="BK1383">
        <v>2</v>
      </c>
      <c r="BL1383" t="s">
        <v>97</v>
      </c>
      <c r="BM1383" t="s">
        <v>108</v>
      </c>
      <c r="BN1383">
        <v>1970</v>
      </c>
      <c r="BO1383" t="s">
        <v>157</v>
      </c>
      <c r="BP1383">
        <v>2</v>
      </c>
      <c r="BQ1383">
        <v>550</v>
      </c>
      <c r="BR1383" t="s">
        <v>98</v>
      </c>
      <c r="BS1383" t="s">
        <v>98</v>
      </c>
      <c r="BT1383" t="s">
        <v>105</v>
      </c>
      <c r="BU1383">
        <v>0</v>
      </c>
      <c r="BV1383">
        <v>42</v>
      </c>
      <c r="BW1383">
        <v>0</v>
      </c>
      <c r="BX1383">
        <v>0</v>
      </c>
      <c r="BY1383">
        <v>0</v>
      </c>
      <c r="BZ1383">
        <v>0</v>
      </c>
      <c r="CA1383" t="s">
        <v>83</v>
      </c>
      <c r="CB1383" t="s">
        <v>83</v>
      </c>
      <c r="CC1383" t="s">
        <v>83</v>
      </c>
      <c r="CD1383">
        <v>0</v>
      </c>
      <c r="CE1383">
        <v>5</v>
      </c>
      <c r="CF1383">
        <v>2008</v>
      </c>
      <c r="CG1383" t="str">
        <f t="shared" si="154"/>
        <v>5/2008</v>
      </c>
      <c r="CH1383" t="s">
        <v>110</v>
      </c>
      <c r="CI1383" t="s">
        <v>111</v>
      </c>
      <c r="CJ1383" s="1">
        <v>237500</v>
      </c>
    </row>
    <row r="1384" spans="1:88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 t="str">
        <f t="shared" si="150"/>
        <v>20's</v>
      </c>
      <c r="V1384">
        <v>1950</v>
      </c>
      <c r="W1384">
        <f t="shared" si="148"/>
        <v>30</v>
      </c>
      <c r="X1384" t="str">
        <f t="shared" si="149"/>
        <v>Y</v>
      </c>
      <c r="Y1384" t="str">
        <f t="shared" si="155"/>
        <v>N</v>
      </c>
      <c r="Z1384" t="str">
        <f t="shared" si="152"/>
        <v>N</v>
      </c>
      <c r="AA1384" t="str">
        <f t="shared" si="153"/>
        <v>N</v>
      </c>
      <c r="AB1384" t="s">
        <v>152</v>
      </c>
      <c r="AC1384" t="s">
        <v>94</v>
      </c>
      <c r="AD1384" t="s">
        <v>124</v>
      </c>
      <c r="AE1384" t="s">
        <v>124</v>
      </c>
      <c r="AF1384" t="s">
        <v>117</v>
      </c>
      <c r="AG1384">
        <v>0</v>
      </c>
      <c r="AH1384" t="s">
        <v>98</v>
      </c>
      <c r="AI1384" t="s">
        <v>98</v>
      </c>
      <c r="AJ1384" t="s">
        <v>126</v>
      </c>
      <c r="AK1384" t="s">
        <v>147</v>
      </c>
      <c r="AL1384" t="s">
        <v>98</v>
      </c>
      <c r="AM1384" t="s">
        <v>100</v>
      </c>
      <c r="AN1384" t="s">
        <v>102</v>
      </c>
      <c r="AO1384">
        <v>0</v>
      </c>
      <c r="AP1384" t="s">
        <v>102</v>
      </c>
      <c r="AQ1384">
        <v>0</v>
      </c>
      <c r="AR1384">
        <v>596</v>
      </c>
      <c r="AS1384">
        <v>596</v>
      </c>
      <c r="AT1384" t="s">
        <v>103</v>
      </c>
      <c r="AU1384" t="s">
        <v>104</v>
      </c>
      <c r="AV1384" t="s">
        <v>105</v>
      </c>
      <c r="AW1384" t="s">
        <v>106</v>
      </c>
      <c r="AX1384">
        <v>998</v>
      </c>
      <c r="AY1384">
        <v>764</v>
      </c>
      <c r="AZ1384">
        <v>0</v>
      </c>
      <c r="BA1384">
        <v>1762</v>
      </c>
      <c r="BB1384">
        <v>1</v>
      </c>
      <c r="BC1384">
        <v>0</v>
      </c>
      <c r="BD1384">
        <v>1</v>
      </c>
      <c r="BE1384">
        <v>1</v>
      </c>
      <c r="BF1384">
        <v>4</v>
      </c>
      <c r="BG1384">
        <v>1</v>
      </c>
      <c r="BH1384" t="s">
        <v>97</v>
      </c>
      <c r="BI1384">
        <v>8</v>
      </c>
      <c r="BJ1384" t="s">
        <v>107</v>
      </c>
      <c r="BK1384">
        <v>0</v>
      </c>
      <c r="BL1384" t="s">
        <v>83</v>
      </c>
      <c r="BM1384" t="s">
        <v>127</v>
      </c>
      <c r="BN1384">
        <v>1989</v>
      </c>
      <c r="BO1384" t="s">
        <v>102</v>
      </c>
      <c r="BP1384">
        <v>2</v>
      </c>
      <c r="BQ1384">
        <v>576</v>
      </c>
      <c r="BR1384" t="s">
        <v>98</v>
      </c>
      <c r="BS1384" t="s">
        <v>98</v>
      </c>
      <c r="BT1384" t="s">
        <v>177</v>
      </c>
      <c r="BU1384">
        <v>36</v>
      </c>
      <c r="BV1384">
        <v>0</v>
      </c>
      <c r="BW1384">
        <v>221</v>
      </c>
      <c r="BX1384">
        <v>0</v>
      </c>
      <c r="BY1384">
        <v>0</v>
      </c>
      <c r="BZ1384">
        <v>0</v>
      </c>
      <c r="CA1384" t="s">
        <v>83</v>
      </c>
      <c r="CB1384" t="s">
        <v>83</v>
      </c>
      <c r="CC1384" t="s">
        <v>83</v>
      </c>
      <c r="CD1384">
        <v>0</v>
      </c>
      <c r="CE1384">
        <v>10</v>
      </c>
      <c r="CF1384">
        <v>2006</v>
      </c>
      <c r="CG1384" t="str">
        <f t="shared" si="154"/>
        <v>10/2006</v>
      </c>
      <c r="CH1384" t="s">
        <v>110</v>
      </c>
      <c r="CI1384" t="s">
        <v>111</v>
      </c>
      <c r="CJ1384" s="1">
        <v>157000</v>
      </c>
    </row>
    <row r="1385" spans="1:88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 t="str">
        <f t="shared" si="150"/>
        <v>10's</v>
      </c>
      <c r="V1385">
        <v>2007</v>
      </c>
      <c r="W1385">
        <f t="shared" si="148"/>
        <v>89</v>
      </c>
      <c r="X1385" t="str">
        <f t="shared" si="149"/>
        <v>Y</v>
      </c>
      <c r="Y1385" t="str">
        <f t="shared" si="155"/>
        <v>Y</v>
      </c>
      <c r="Z1385" t="str">
        <f t="shared" si="152"/>
        <v>Y</v>
      </c>
      <c r="AA1385" t="str">
        <f t="shared" si="153"/>
        <v>Y</v>
      </c>
      <c r="AB1385" t="s">
        <v>93</v>
      </c>
      <c r="AC1385" t="s">
        <v>94</v>
      </c>
      <c r="AD1385" t="s">
        <v>124</v>
      </c>
      <c r="AE1385" t="s">
        <v>124</v>
      </c>
      <c r="AF1385" t="s">
        <v>117</v>
      </c>
      <c r="AG1385">
        <v>0</v>
      </c>
      <c r="AH1385" t="s">
        <v>98</v>
      </c>
      <c r="AI1385" t="s">
        <v>97</v>
      </c>
      <c r="AJ1385" t="s">
        <v>126</v>
      </c>
      <c r="AK1385" t="s">
        <v>98</v>
      </c>
      <c r="AL1385" t="s">
        <v>98</v>
      </c>
      <c r="AM1385" t="s">
        <v>100</v>
      </c>
      <c r="AN1385" t="s">
        <v>102</v>
      </c>
      <c r="AO1385">
        <v>0</v>
      </c>
      <c r="AP1385" t="s">
        <v>102</v>
      </c>
      <c r="AQ1385">
        <v>0</v>
      </c>
      <c r="AR1385">
        <v>816</v>
      </c>
      <c r="AS1385">
        <v>816</v>
      </c>
      <c r="AT1385" t="s">
        <v>103</v>
      </c>
      <c r="AU1385" t="s">
        <v>104</v>
      </c>
      <c r="AV1385" t="s">
        <v>105</v>
      </c>
      <c r="AW1385" t="s">
        <v>106</v>
      </c>
      <c r="AX1385">
        <v>1416</v>
      </c>
      <c r="AY1385">
        <v>0</v>
      </c>
      <c r="AZ1385">
        <v>0</v>
      </c>
      <c r="BA1385">
        <v>1416</v>
      </c>
      <c r="BB1385">
        <v>0</v>
      </c>
      <c r="BC1385">
        <v>0</v>
      </c>
      <c r="BD1385">
        <v>2</v>
      </c>
      <c r="BE1385">
        <v>0</v>
      </c>
      <c r="BF1385">
        <v>3</v>
      </c>
      <c r="BG1385">
        <v>1</v>
      </c>
      <c r="BH1385" t="s">
        <v>97</v>
      </c>
      <c r="BI1385">
        <v>7</v>
      </c>
      <c r="BJ1385" t="s">
        <v>107</v>
      </c>
      <c r="BK1385">
        <v>0</v>
      </c>
      <c r="BL1385" t="s">
        <v>83</v>
      </c>
      <c r="BM1385" t="s">
        <v>108</v>
      </c>
      <c r="BN1385">
        <v>2007</v>
      </c>
      <c r="BO1385" t="s">
        <v>102</v>
      </c>
      <c r="BP1385">
        <v>2</v>
      </c>
      <c r="BQ1385">
        <v>576</v>
      </c>
      <c r="BR1385" t="s">
        <v>98</v>
      </c>
      <c r="BS1385" t="s">
        <v>98</v>
      </c>
      <c r="BT1385" t="s">
        <v>177</v>
      </c>
      <c r="BU1385">
        <v>0</v>
      </c>
      <c r="BV1385">
        <v>0</v>
      </c>
      <c r="BW1385">
        <v>112</v>
      </c>
      <c r="BX1385">
        <v>0</v>
      </c>
      <c r="BY1385">
        <v>0</v>
      </c>
      <c r="BZ1385">
        <v>0</v>
      </c>
      <c r="CA1385" t="s">
        <v>83</v>
      </c>
      <c r="CB1385" t="s">
        <v>83</v>
      </c>
      <c r="CC1385" t="s">
        <v>83</v>
      </c>
      <c r="CD1385">
        <v>0</v>
      </c>
      <c r="CE1385">
        <v>8</v>
      </c>
      <c r="CF1385">
        <v>2007</v>
      </c>
      <c r="CG1385" t="str">
        <f t="shared" si="154"/>
        <v>8/2007</v>
      </c>
      <c r="CH1385" t="s">
        <v>110</v>
      </c>
      <c r="CI1385" t="s">
        <v>111</v>
      </c>
      <c r="CJ1385" s="1">
        <v>112000</v>
      </c>
    </row>
    <row r="1386" spans="1:88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 t="str">
        <f t="shared" si="150"/>
        <v>30's</v>
      </c>
      <c r="V1386">
        <v>1950</v>
      </c>
      <c r="W1386">
        <f t="shared" si="148"/>
        <v>11</v>
      </c>
      <c r="X1386" t="str">
        <f t="shared" si="149"/>
        <v>Y</v>
      </c>
      <c r="Y1386" t="str">
        <f t="shared" si="155"/>
        <v>N</v>
      </c>
      <c r="Z1386" t="str">
        <f t="shared" si="152"/>
        <v>N</v>
      </c>
      <c r="AA1386" t="str">
        <f t="shared" si="153"/>
        <v>N</v>
      </c>
      <c r="AB1386" t="s">
        <v>93</v>
      </c>
      <c r="AC1386" t="s">
        <v>94</v>
      </c>
      <c r="AD1386" t="s">
        <v>155</v>
      </c>
      <c r="AE1386" t="s">
        <v>125</v>
      </c>
      <c r="AF1386" t="s">
        <v>117</v>
      </c>
      <c r="AG1386">
        <v>0</v>
      </c>
      <c r="AH1386" t="s">
        <v>98</v>
      </c>
      <c r="AI1386" t="s">
        <v>98</v>
      </c>
      <c r="AJ1386" t="s">
        <v>126</v>
      </c>
      <c r="AK1386" t="s">
        <v>98</v>
      </c>
      <c r="AL1386" t="s">
        <v>98</v>
      </c>
      <c r="AM1386" t="s">
        <v>121</v>
      </c>
      <c r="AN1386" t="s">
        <v>153</v>
      </c>
      <c r="AO1386">
        <v>204</v>
      </c>
      <c r="AP1386" t="s">
        <v>102</v>
      </c>
      <c r="AQ1386">
        <v>0</v>
      </c>
      <c r="AR1386">
        <v>356</v>
      </c>
      <c r="AS1386">
        <v>560</v>
      </c>
      <c r="AT1386" t="s">
        <v>103</v>
      </c>
      <c r="AU1386" t="s">
        <v>98</v>
      </c>
      <c r="AV1386" t="s">
        <v>105</v>
      </c>
      <c r="AW1386" t="s">
        <v>106</v>
      </c>
      <c r="AX1386">
        <v>698</v>
      </c>
      <c r="AY1386">
        <v>560</v>
      </c>
      <c r="AZ1386">
        <v>0</v>
      </c>
      <c r="BA1386">
        <v>1258</v>
      </c>
      <c r="BB1386">
        <v>0</v>
      </c>
      <c r="BC1386">
        <v>0</v>
      </c>
      <c r="BD1386">
        <v>1</v>
      </c>
      <c r="BE1386">
        <v>0</v>
      </c>
      <c r="BF1386">
        <v>2</v>
      </c>
      <c r="BG1386">
        <v>1</v>
      </c>
      <c r="BH1386" t="s">
        <v>98</v>
      </c>
      <c r="BI1386">
        <v>6</v>
      </c>
      <c r="BJ1386" t="s">
        <v>107</v>
      </c>
      <c r="BK1386">
        <v>0</v>
      </c>
      <c r="BL1386" t="s">
        <v>83</v>
      </c>
      <c r="BM1386" t="s">
        <v>127</v>
      </c>
      <c r="BN1386">
        <v>1939</v>
      </c>
      <c r="BO1386" t="s">
        <v>102</v>
      </c>
      <c r="BP1386">
        <v>1</v>
      </c>
      <c r="BQ1386">
        <v>280</v>
      </c>
      <c r="BR1386" t="s">
        <v>98</v>
      </c>
      <c r="BS1386" t="s">
        <v>98</v>
      </c>
      <c r="BT1386" t="s">
        <v>190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 t="s">
        <v>83</v>
      </c>
      <c r="CB1386" t="s">
        <v>134</v>
      </c>
      <c r="CC1386" t="s">
        <v>83</v>
      </c>
      <c r="CD1386">
        <v>0</v>
      </c>
      <c r="CE1386">
        <v>10</v>
      </c>
      <c r="CF1386">
        <v>2009</v>
      </c>
      <c r="CG1386" t="str">
        <f t="shared" si="154"/>
        <v>10/2009</v>
      </c>
      <c r="CH1386" t="s">
        <v>110</v>
      </c>
      <c r="CI1386" t="s">
        <v>111</v>
      </c>
      <c r="CJ1386" s="1">
        <v>105000</v>
      </c>
    </row>
    <row r="1387" spans="1:88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 t="str">
        <f t="shared" si="150"/>
        <v>20's</v>
      </c>
      <c r="V1387">
        <v>2007</v>
      </c>
      <c r="W1387">
        <f t="shared" si="148"/>
        <v>85</v>
      </c>
      <c r="X1387" t="str">
        <f t="shared" si="149"/>
        <v>Y</v>
      </c>
      <c r="Y1387" t="str">
        <f t="shared" si="155"/>
        <v>Y</v>
      </c>
      <c r="Z1387" t="str">
        <f t="shared" si="152"/>
        <v>Y</v>
      </c>
      <c r="AA1387" t="str">
        <f t="shared" si="153"/>
        <v>Y</v>
      </c>
      <c r="AB1387" t="s">
        <v>93</v>
      </c>
      <c r="AC1387" t="s">
        <v>94</v>
      </c>
      <c r="AD1387" t="s">
        <v>95</v>
      </c>
      <c r="AE1387" t="s">
        <v>95</v>
      </c>
      <c r="AF1387" t="s">
        <v>117</v>
      </c>
      <c r="AG1387">
        <v>0</v>
      </c>
      <c r="AH1387" t="s">
        <v>98</v>
      </c>
      <c r="AI1387" t="s">
        <v>97</v>
      </c>
      <c r="AJ1387" t="s">
        <v>126</v>
      </c>
      <c r="AK1387" t="s">
        <v>98</v>
      </c>
      <c r="AL1387" t="s">
        <v>98</v>
      </c>
      <c r="AM1387" t="s">
        <v>100</v>
      </c>
      <c r="AN1387" t="s">
        <v>141</v>
      </c>
      <c r="AO1387">
        <v>735</v>
      </c>
      <c r="AP1387" t="s">
        <v>102</v>
      </c>
      <c r="AQ1387">
        <v>0</v>
      </c>
      <c r="AR1387">
        <v>61</v>
      </c>
      <c r="AS1387">
        <v>796</v>
      </c>
      <c r="AT1387" t="s">
        <v>103</v>
      </c>
      <c r="AU1387" t="s">
        <v>97</v>
      </c>
      <c r="AV1387" t="s">
        <v>105</v>
      </c>
      <c r="AW1387" t="s">
        <v>106</v>
      </c>
      <c r="AX1387">
        <v>796</v>
      </c>
      <c r="AY1387">
        <v>358</v>
      </c>
      <c r="AZ1387">
        <v>0</v>
      </c>
      <c r="BA1387">
        <v>1154</v>
      </c>
      <c r="BB1387">
        <v>1</v>
      </c>
      <c r="BC1387">
        <v>0</v>
      </c>
      <c r="BD1387">
        <v>1</v>
      </c>
      <c r="BE1387">
        <v>0</v>
      </c>
      <c r="BF1387">
        <v>3</v>
      </c>
      <c r="BG1387">
        <v>1</v>
      </c>
      <c r="BH1387" t="s">
        <v>97</v>
      </c>
      <c r="BI1387">
        <v>7</v>
      </c>
      <c r="BJ1387" t="s">
        <v>107</v>
      </c>
      <c r="BK1387">
        <v>0</v>
      </c>
      <c r="BL1387" t="s">
        <v>83</v>
      </c>
      <c r="BM1387" t="s">
        <v>127</v>
      </c>
      <c r="BN1387">
        <v>1922</v>
      </c>
      <c r="BO1387" t="s">
        <v>102</v>
      </c>
      <c r="BP1387">
        <v>1</v>
      </c>
      <c r="BQ1387">
        <v>240</v>
      </c>
      <c r="BR1387" t="s">
        <v>98</v>
      </c>
      <c r="BS1387" t="s">
        <v>98</v>
      </c>
      <c r="BT1387" t="s">
        <v>177</v>
      </c>
      <c r="BU1387">
        <v>0</v>
      </c>
      <c r="BV1387">
        <v>96</v>
      </c>
      <c r="BW1387">
        <v>0</v>
      </c>
      <c r="BX1387">
        <v>0</v>
      </c>
      <c r="BY1387">
        <v>0</v>
      </c>
      <c r="BZ1387">
        <v>0</v>
      </c>
      <c r="CA1387" t="s">
        <v>83</v>
      </c>
      <c r="CB1387" t="s">
        <v>134</v>
      </c>
      <c r="CC1387" t="s">
        <v>83</v>
      </c>
      <c r="CD1387">
        <v>0</v>
      </c>
      <c r="CE1387">
        <v>5</v>
      </c>
      <c r="CF1387">
        <v>2010</v>
      </c>
      <c r="CG1387" t="str">
        <f t="shared" si="154"/>
        <v>5/2010</v>
      </c>
      <c r="CH1387" t="s">
        <v>110</v>
      </c>
      <c r="CI1387" t="s">
        <v>111</v>
      </c>
      <c r="CJ1387" s="1">
        <v>125500</v>
      </c>
    </row>
    <row r="1388" spans="1:88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 t="str">
        <f t="shared" si="150"/>
        <v>70's</v>
      </c>
      <c r="V1388">
        <v>1978</v>
      </c>
      <c r="W1388">
        <f t="shared" si="148"/>
        <v>0</v>
      </c>
      <c r="X1388" t="str">
        <f t="shared" si="149"/>
        <v>N</v>
      </c>
      <c r="Y1388" t="str">
        <f t="shared" si="155"/>
        <v>N</v>
      </c>
      <c r="Z1388" t="str">
        <f t="shared" si="152"/>
        <v>N</v>
      </c>
      <c r="AA1388" t="str">
        <f t="shared" si="153"/>
        <v>N</v>
      </c>
      <c r="AB1388" t="s">
        <v>93</v>
      </c>
      <c r="AC1388" t="s">
        <v>94</v>
      </c>
      <c r="AD1388" t="s">
        <v>161</v>
      </c>
      <c r="AE1388" t="s">
        <v>161</v>
      </c>
      <c r="AF1388" t="s">
        <v>96</v>
      </c>
      <c r="AG1388">
        <v>184</v>
      </c>
      <c r="AH1388" t="s">
        <v>98</v>
      </c>
      <c r="AI1388" t="s">
        <v>98</v>
      </c>
      <c r="AJ1388" t="s">
        <v>118</v>
      </c>
      <c r="AK1388" t="s">
        <v>97</v>
      </c>
      <c r="AL1388" t="s">
        <v>98</v>
      </c>
      <c r="AM1388" t="s">
        <v>100</v>
      </c>
      <c r="AN1388" t="s">
        <v>141</v>
      </c>
      <c r="AO1388">
        <v>790</v>
      </c>
      <c r="AP1388" t="s">
        <v>172</v>
      </c>
      <c r="AQ1388">
        <v>469</v>
      </c>
      <c r="AR1388">
        <v>133</v>
      </c>
      <c r="AS1388">
        <v>1392</v>
      </c>
      <c r="AT1388" t="s">
        <v>103</v>
      </c>
      <c r="AU1388" t="s">
        <v>98</v>
      </c>
      <c r="AV1388" t="s">
        <v>105</v>
      </c>
      <c r="AW1388" t="s">
        <v>106</v>
      </c>
      <c r="AX1388">
        <v>1392</v>
      </c>
      <c r="AY1388">
        <v>1392</v>
      </c>
      <c r="AZ1388">
        <v>0</v>
      </c>
      <c r="BA1388">
        <v>2784</v>
      </c>
      <c r="BB1388">
        <v>1</v>
      </c>
      <c r="BC1388">
        <v>0</v>
      </c>
      <c r="BD1388">
        <v>3</v>
      </c>
      <c r="BE1388">
        <v>1</v>
      </c>
      <c r="BF1388">
        <v>5</v>
      </c>
      <c r="BG1388">
        <v>1</v>
      </c>
      <c r="BH1388" t="s">
        <v>97</v>
      </c>
      <c r="BI1388">
        <v>12</v>
      </c>
      <c r="BJ1388" t="s">
        <v>107</v>
      </c>
      <c r="BK1388">
        <v>2</v>
      </c>
      <c r="BL1388" t="s">
        <v>98</v>
      </c>
      <c r="BM1388" t="s">
        <v>108</v>
      </c>
      <c r="BN1388">
        <v>1978</v>
      </c>
      <c r="BO1388" t="s">
        <v>109</v>
      </c>
      <c r="BP1388">
        <v>2</v>
      </c>
      <c r="BQ1388">
        <v>564</v>
      </c>
      <c r="BR1388" t="s">
        <v>98</v>
      </c>
      <c r="BS1388" t="s">
        <v>98</v>
      </c>
      <c r="BT1388" t="s">
        <v>105</v>
      </c>
      <c r="BU1388">
        <v>0</v>
      </c>
      <c r="BV1388">
        <v>112</v>
      </c>
      <c r="BW1388">
        <v>0</v>
      </c>
      <c r="BX1388">
        <v>0</v>
      </c>
      <c r="BY1388">
        <v>440</v>
      </c>
      <c r="BZ1388">
        <v>519</v>
      </c>
      <c r="CA1388" t="s">
        <v>147</v>
      </c>
      <c r="CB1388" t="s">
        <v>134</v>
      </c>
      <c r="CC1388" t="s">
        <v>255</v>
      </c>
      <c r="CD1388">
        <v>2000</v>
      </c>
      <c r="CE1388">
        <v>7</v>
      </c>
      <c r="CF1388">
        <v>2006</v>
      </c>
      <c r="CG1388" t="str">
        <f t="shared" si="154"/>
        <v>7/2006</v>
      </c>
      <c r="CH1388" t="s">
        <v>110</v>
      </c>
      <c r="CI1388" t="s">
        <v>111</v>
      </c>
      <c r="CJ1388" s="1">
        <v>250000</v>
      </c>
    </row>
    <row r="1389" spans="1:88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 t="str">
        <f t="shared" si="150"/>
        <v>10's</v>
      </c>
      <c r="V1389">
        <v>1950</v>
      </c>
      <c r="W1389">
        <f t="shared" si="148"/>
        <v>34</v>
      </c>
      <c r="X1389" t="str">
        <f t="shared" si="149"/>
        <v>Y</v>
      </c>
      <c r="Y1389" t="str">
        <f t="shared" si="155"/>
        <v>N</v>
      </c>
      <c r="Z1389" t="str">
        <f t="shared" si="152"/>
        <v>N</v>
      </c>
      <c r="AA1389" t="str">
        <f t="shared" si="153"/>
        <v>N</v>
      </c>
      <c r="AB1389" t="s">
        <v>93</v>
      </c>
      <c r="AC1389" t="s">
        <v>94</v>
      </c>
      <c r="AD1389" t="s">
        <v>203</v>
      </c>
      <c r="AE1389" t="s">
        <v>203</v>
      </c>
      <c r="AF1389" t="s">
        <v>117</v>
      </c>
      <c r="AG1389">
        <v>0</v>
      </c>
      <c r="AH1389" t="s">
        <v>98</v>
      </c>
      <c r="AI1389" t="s">
        <v>97</v>
      </c>
      <c r="AJ1389" t="s">
        <v>126</v>
      </c>
      <c r="AK1389" t="s">
        <v>98</v>
      </c>
      <c r="AL1389" t="s">
        <v>98</v>
      </c>
      <c r="AM1389" t="s">
        <v>100</v>
      </c>
      <c r="AN1389" t="s">
        <v>153</v>
      </c>
      <c r="AO1389">
        <v>168</v>
      </c>
      <c r="AP1389" t="s">
        <v>172</v>
      </c>
      <c r="AQ1389">
        <v>546</v>
      </c>
      <c r="AR1389">
        <v>0</v>
      </c>
      <c r="AS1389">
        <v>714</v>
      </c>
      <c r="AT1389" t="s">
        <v>206</v>
      </c>
      <c r="AU1389" t="s">
        <v>98</v>
      </c>
      <c r="AV1389" t="s">
        <v>177</v>
      </c>
      <c r="AW1389" t="s">
        <v>106</v>
      </c>
      <c r="AX1389">
        <v>1664</v>
      </c>
      <c r="AY1389">
        <v>862</v>
      </c>
      <c r="AZ1389">
        <v>0</v>
      </c>
      <c r="BA1389">
        <v>2526</v>
      </c>
      <c r="BB1389">
        <v>0</v>
      </c>
      <c r="BC1389">
        <v>0</v>
      </c>
      <c r="BD1389">
        <v>2</v>
      </c>
      <c r="BE1389">
        <v>0</v>
      </c>
      <c r="BF1389">
        <v>5</v>
      </c>
      <c r="BG1389">
        <v>1</v>
      </c>
      <c r="BH1389" t="s">
        <v>97</v>
      </c>
      <c r="BI1389">
        <v>10</v>
      </c>
      <c r="BJ1389" t="s">
        <v>107</v>
      </c>
      <c r="BK1389">
        <v>1</v>
      </c>
      <c r="BL1389" t="s">
        <v>97</v>
      </c>
      <c r="BM1389" t="s">
        <v>127</v>
      </c>
      <c r="BN1389">
        <v>1916</v>
      </c>
      <c r="BO1389" t="s">
        <v>102</v>
      </c>
      <c r="BP1389">
        <v>1</v>
      </c>
      <c r="BQ1389">
        <v>216</v>
      </c>
      <c r="BR1389" t="s">
        <v>98</v>
      </c>
      <c r="BS1389" t="s">
        <v>98</v>
      </c>
      <c r="BT1389" t="s">
        <v>105</v>
      </c>
      <c r="BU1389">
        <v>88</v>
      </c>
      <c r="BV1389">
        <v>15</v>
      </c>
      <c r="BW1389">
        <v>0</v>
      </c>
      <c r="BX1389">
        <v>0</v>
      </c>
      <c r="BY1389">
        <v>0</v>
      </c>
      <c r="BZ1389">
        <v>0</v>
      </c>
      <c r="CA1389" t="s">
        <v>83</v>
      </c>
      <c r="CB1389" t="s">
        <v>163</v>
      </c>
      <c r="CC1389" t="s">
        <v>83</v>
      </c>
      <c r="CD1389">
        <v>0</v>
      </c>
      <c r="CE1389">
        <v>8</v>
      </c>
      <c r="CF1389">
        <v>2007</v>
      </c>
      <c r="CG1389" t="str">
        <f t="shared" si="154"/>
        <v>8/2007</v>
      </c>
      <c r="CH1389" t="s">
        <v>230</v>
      </c>
      <c r="CI1389" t="s">
        <v>219</v>
      </c>
      <c r="CJ1389" s="1">
        <v>136000</v>
      </c>
    </row>
    <row r="1390" spans="1:88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 t="str">
        <f t="shared" si="150"/>
        <v>2000's</v>
      </c>
      <c r="V1390">
        <v>2007</v>
      </c>
      <c r="W1390">
        <f t="shared" si="148"/>
        <v>1</v>
      </c>
      <c r="X1390" t="str">
        <f t="shared" si="149"/>
        <v>Y</v>
      </c>
      <c r="Y1390" t="str">
        <f t="shared" si="155"/>
        <v>Y</v>
      </c>
      <c r="Z1390" t="str">
        <f t="shared" si="152"/>
        <v>Y</v>
      </c>
      <c r="AA1390" t="str">
        <f t="shared" si="153"/>
        <v>Y</v>
      </c>
      <c r="AB1390" t="s">
        <v>93</v>
      </c>
      <c r="AC1390" t="s">
        <v>94</v>
      </c>
      <c r="AD1390" t="s">
        <v>95</v>
      </c>
      <c r="AE1390" t="s">
        <v>95</v>
      </c>
      <c r="AF1390" t="s">
        <v>137</v>
      </c>
      <c r="AG1390">
        <v>160</v>
      </c>
      <c r="AH1390" t="s">
        <v>104</v>
      </c>
      <c r="AI1390" t="s">
        <v>98</v>
      </c>
      <c r="AJ1390" t="s">
        <v>99</v>
      </c>
      <c r="AK1390" t="s">
        <v>104</v>
      </c>
      <c r="AL1390" t="s">
        <v>98</v>
      </c>
      <c r="AM1390" t="s">
        <v>97</v>
      </c>
      <c r="AN1390" t="s">
        <v>101</v>
      </c>
      <c r="AO1390">
        <v>1320</v>
      </c>
      <c r="AP1390" t="s">
        <v>102</v>
      </c>
      <c r="AQ1390">
        <v>0</v>
      </c>
      <c r="AR1390">
        <v>426</v>
      </c>
      <c r="AS1390">
        <v>1746</v>
      </c>
      <c r="AT1390" t="s">
        <v>103</v>
      </c>
      <c r="AU1390" t="s">
        <v>104</v>
      </c>
      <c r="AV1390" t="s">
        <v>105</v>
      </c>
      <c r="AW1390" t="s">
        <v>106</v>
      </c>
      <c r="AX1390">
        <v>1746</v>
      </c>
      <c r="AY1390">
        <v>0</v>
      </c>
      <c r="AZ1390">
        <v>0</v>
      </c>
      <c r="BA1390">
        <v>1746</v>
      </c>
      <c r="BB1390">
        <v>1</v>
      </c>
      <c r="BC1390">
        <v>0</v>
      </c>
      <c r="BD1390">
        <v>2</v>
      </c>
      <c r="BE1390">
        <v>0</v>
      </c>
      <c r="BF1390">
        <v>3</v>
      </c>
      <c r="BG1390">
        <v>1</v>
      </c>
      <c r="BH1390" t="s">
        <v>104</v>
      </c>
      <c r="BI1390">
        <v>7</v>
      </c>
      <c r="BJ1390" t="s">
        <v>107</v>
      </c>
      <c r="BK1390">
        <v>2</v>
      </c>
      <c r="BL1390" t="s">
        <v>97</v>
      </c>
      <c r="BM1390" t="s">
        <v>108</v>
      </c>
      <c r="BN1390">
        <v>2006</v>
      </c>
      <c r="BO1390" t="s">
        <v>157</v>
      </c>
      <c r="BP1390">
        <v>3</v>
      </c>
      <c r="BQ1390">
        <v>758</v>
      </c>
      <c r="BR1390" t="s">
        <v>98</v>
      </c>
      <c r="BS1390" t="s">
        <v>98</v>
      </c>
      <c r="BT1390" t="s">
        <v>105</v>
      </c>
      <c r="BU1390">
        <v>201</v>
      </c>
      <c r="BV1390">
        <v>39</v>
      </c>
      <c r="BW1390">
        <v>0</v>
      </c>
      <c r="BX1390">
        <v>0</v>
      </c>
      <c r="BY1390">
        <v>0</v>
      </c>
      <c r="BZ1390">
        <v>0</v>
      </c>
      <c r="CA1390" t="s">
        <v>83</v>
      </c>
      <c r="CB1390" t="s">
        <v>83</v>
      </c>
      <c r="CC1390" t="s">
        <v>83</v>
      </c>
      <c r="CD1390">
        <v>0</v>
      </c>
      <c r="CE1390">
        <v>10</v>
      </c>
      <c r="CF1390">
        <v>2009</v>
      </c>
      <c r="CG1390" t="str">
        <f t="shared" si="154"/>
        <v>10/2009</v>
      </c>
      <c r="CH1390" t="s">
        <v>110</v>
      </c>
      <c r="CI1390" t="s">
        <v>111</v>
      </c>
      <c r="CJ1390" s="1">
        <v>377500</v>
      </c>
    </row>
    <row r="1391" spans="1:88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 t="str">
        <f t="shared" si="150"/>
        <v>40's</v>
      </c>
      <c r="V1391">
        <v>1950</v>
      </c>
      <c r="W1391">
        <f t="shared" si="148"/>
        <v>9</v>
      </c>
      <c r="X1391" t="str">
        <f t="shared" si="149"/>
        <v>Y</v>
      </c>
      <c r="Y1391" t="str">
        <f t="shared" si="155"/>
        <v>N</v>
      </c>
      <c r="Z1391" t="str">
        <f t="shared" si="152"/>
        <v>N</v>
      </c>
      <c r="AA1391" t="str">
        <f t="shared" si="153"/>
        <v>N</v>
      </c>
      <c r="AB1391" t="s">
        <v>93</v>
      </c>
      <c r="AC1391" t="s">
        <v>94</v>
      </c>
      <c r="AD1391" t="s">
        <v>124</v>
      </c>
      <c r="AE1391" t="s">
        <v>124</v>
      </c>
      <c r="AF1391" t="s">
        <v>117</v>
      </c>
      <c r="AG1391">
        <v>0</v>
      </c>
      <c r="AH1391" t="s">
        <v>98</v>
      </c>
      <c r="AI1391" t="s">
        <v>97</v>
      </c>
      <c r="AJ1391" t="s">
        <v>126</v>
      </c>
      <c r="AK1391" t="s">
        <v>98</v>
      </c>
      <c r="AL1391" t="s">
        <v>97</v>
      </c>
      <c r="AM1391" t="s">
        <v>100</v>
      </c>
      <c r="AN1391" t="s">
        <v>119</v>
      </c>
      <c r="AO1391">
        <v>375</v>
      </c>
      <c r="AP1391" t="s">
        <v>102</v>
      </c>
      <c r="AQ1391">
        <v>0</v>
      </c>
      <c r="AR1391">
        <v>360</v>
      </c>
      <c r="AS1391">
        <v>735</v>
      </c>
      <c r="AT1391" t="s">
        <v>103</v>
      </c>
      <c r="AU1391" t="s">
        <v>104</v>
      </c>
      <c r="AV1391" t="s">
        <v>105</v>
      </c>
      <c r="AW1391" t="s">
        <v>106</v>
      </c>
      <c r="AX1391">
        <v>869</v>
      </c>
      <c r="AY1391">
        <v>349</v>
      </c>
      <c r="AZ1391">
        <v>0</v>
      </c>
      <c r="BA1391">
        <v>1218</v>
      </c>
      <c r="BB1391">
        <v>0</v>
      </c>
      <c r="BC1391">
        <v>1</v>
      </c>
      <c r="BD1391">
        <v>1</v>
      </c>
      <c r="BE1391">
        <v>0</v>
      </c>
      <c r="BF1391">
        <v>3</v>
      </c>
      <c r="BG1391">
        <v>1</v>
      </c>
      <c r="BH1391" t="s">
        <v>98</v>
      </c>
      <c r="BI1391">
        <v>6</v>
      </c>
      <c r="BJ1391" t="s">
        <v>107</v>
      </c>
      <c r="BK1391">
        <v>1</v>
      </c>
      <c r="BL1391" t="s">
        <v>97</v>
      </c>
      <c r="BM1391" t="s">
        <v>127</v>
      </c>
      <c r="BN1391">
        <v>2003</v>
      </c>
      <c r="BO1391" t="s">
        <v>102</v>
      </c>
      <c r="BP1391">
        <v>2</v>
      </c>
      <c r="BQ1391">
        <v>440</v>
      </c>
      <c r="BR1391" t="s">
        <v>98</v>
      </c>
      <c r="BS1391" t="s">
        <v>98</v>
      </c>
      <c r="BT1391" t="s">
        <v>105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 t="s">
        <v>83</v>
      </c>
      <c r="CB1391" t="s">
        <v>83</v>
      </c>
      <c r="CC1391" t="s">
        <v>83</v>
      </c>
      <c r="CD1391">
        <v>0</v>
      </c>
      <c r="CE1391">
        <v>3</v>
      </c>
      <c r="CF1391">
        <v>2007</v>
      </c>
      <c r="CG1391" t="str">
        <f t="shared" si="154"/>
        <v>3/2007</v>
      </c>
      <c r="CH1391" t="s">
        <v>110</v>
      </c>
      <c r="CI1391" t="s">
        <v>111</v>
      </c>
      <c r="CJ1391" s="1">
        <v>131000</v>
      </c>
    </row>
    <row r="1392" spans="1:88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 t="str">
        <f t="shared" si="150"/>
        <v>2000's</v>
      </c>
      <c r="V1392">
        <v>2000</v>
      </c>
      <c r="W1392">
        <f t="shared" si="148"/>
        <v>0</v>
      </c>
      <c r="X1392" t="str">
        <f t="shared" si="149"/>
        <v>N</v>
      </c>
      <c r="Y1392" t="str">
        <f t="shared" si="155"/>
        <v>N</v>
      </c>
      <c r="Z1392" t="str">
        <f t="shared" si="152"/>
        <v>Y</v>
      </c>
      <c r="AA1392" t="str">
        <f t="shared" si="153"/>
        <v>Y</v>
      </c>
      <c r="AB1392" t="s">
        <v>93</v>
      </c>
      <c r="AC1392" t="s">
        <v>94</v>
      </c>
      <c r="AD1392" t="s">
        <v>95</v>
      </c>
      <c r="AE1392" t="s">
        <v>95</v>
      </c>
      <c r="AF1392" t="s">
        <v>96</v>
      </c>
      <c r="AG1392">
        <v>244</v>
      </c>
      <c r="AH1392" t="s">
        <v>97</v>
      </c>
      <c r="AI1392" t="s">
        <v>98</v>
      </c>
      <c r="AJ1392" t="s">
        <v>99</v>
      </c>
      <c r="AK1392" t="s">
        <v>97</v>
      </c>
      <c r="AL1392" t="s">
        <v>98</v>
      </c>
      <c r="AM1392" t="s">
        <v>130</v>
      </c>
      <c r="AN1392" t="s">
        <v>101</v>
      </c>
      <c r="AO1392">
        <v>1400</v>
      </c>
      <c r="AP1392" t="s">
        <v>102</v>
      </c>
      <c r="AQ1392">
        <v>0</v>
      </c>
      <c r="AR1392">
        <v>125</v>
      </c>
      <c r="AS1392">
        <v>1525</v>
      </c>
      <c r="AT1392" t="s">
        <v>103</v>
      </c>
      <c r="AU1392" t="s">
        <v>104</v>
      </c>
      <c r="AV1392" t="s">
        <v>105</v>
      </c>
      <c r="AW1392" t="s">
        <v>106</v>
      </c>
      <c r="AX1392">
        <v>1525</v>
      </c>
      <c r="AY1392">
        <v>0</v>
      </c>
      <c r="AZ1392">
        <v>0</v>
      </c>
      <c r="BA1392">
        <v>1525</v>
      </c>
      <c r="BB1392">
        <v>1</v>
      </c>
      <c r="BC1392">
        <v>0</v>
      </c>
      <c r="BD1392">
        <v>2</v>
      </c>
      <c r="BE1392">
        <v>0</v>
      </c>
      <c r="BF1392">
        <v>3</v>
      </c>
      <c r="BG1392">
        <v>1</v>
      </c>
      <c r="BH1392" t="s">
        <v>97</v>
      </c>
      <c r="BI1392">
        <v>6</v>
      </c>
      <c r="BJ1392" t="s">
        <v>107</v>
      </c>
      <c r="BK1392">
        <v>0</v>
      </c>
      <c r="BL1392" t="s">
        <v>83</v>
      </c>
      <c r="BM1392" t="s">
        <v>108</v>
      </c>
      <c r="BN1392">
        <v>2000</v>
      </c>
      <c r="BO1392" t="s">
        <v>109</v>
      </c>
      <c r="BP1392">
        <v>2</v>
      </c>
      <c r="BQ1392">
        <v>541</v>
      </c>
      <c r="BR1392" t="s">
        <v>98</v>
      </c>
      <c r="BS1392" t="s">
        <v>98</v>
      </c>
      <c r="BT1392" t="s">
        <v>105</v>
      </c>
      <c r="BU1392">
        <v>219</v>
      </c>
      <c r="BV1392">
        <v>36</v>
      </c>
      <c r="BW1392">
        <v>0</v>
      </c>
      <c r="BX1392">
        <v>0</v>
      </c>
      <c r="BY1392">
        <v>0</v>
      </c>
      <c r="BZ1392">
        <v>0</v>
      </c>
      <c r="CA1392" t="s">
        <v>83</v>
      </c>
      <c r="CB1392" t="s">
        <v>83</v>
      </c>
      <c r="CC1392" t="s">
        <v>83</v>
      </c>
      <c r="CD1392">
        <v>0</v>
      </c>
      <c r="CE1392">
        <v>9</v>
      </c>
      <c r="CF1392">
        <v>2006</v>
      </c>
      <c r="CG1392" t="str">
        <f t="shared" si="154"/>
        <v>9/2006</v>
      </c>
      <c r="CH1392" t="s">
        <v>110</v>
      </c>
      <c r="CI1392" t="s">
        <v>111</v>
      </c>
      <c r="CJ1392" s="1">
        <v>235000</v>
      </c>
    </row>
    <row r="1393" spans="1:88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 t="str">
        <f t="shared" si="150"/>
        <v>60's</v>
      </c>
      <c r="V1393">
        <v>1967</v>
      </c>
      <c r="W1393">
        <f t="shared" si="148"/>
        <v>0</v>
      </c>
      <c r="X1393" t="str">
        <f t="shared" si="149"/>
        <v>N</v>
      </c>
      <c r="Y1393" t="str">
        <f t="shared" si="155"/>
        <v>N</v>
      </c>
      <c r="Z1393" t="str">
        <f t="shared" si="152"/>
        <v>N</v>
      </c>
      <c r="AA1393" t="str">
        <f t="shared" si="153"/>
        <v>N</v>
      </c>
      <c r="AB1393" t="s">
        <v>93</v>
      </c>
      <c r="AC1393" t="s">
        <v>94</v>
      </c>
      <c r="AD1393" t="s">
        <v>161</v>
      </c>
      <c r="AE1393" t="s">
        <v>161</v>
      </c>
      <c r="AF1393" t="s">
        <v>117</v>
      </c>
      <c r="AG1393">
        <v>0</v>
      </c>
      <c r="AH1393" t="s">
        <v>98</v>
      </c>
      <c r="AI1393" t="s">
        <v>98</v>
      </c>
      <c r="AJ1393" t="s">
        <v>118</v>
      </c>
      <c r="AK1393" t="s">
        <v>98</v>
      </c>
      <c r="AL1393" t="s">
        <v>98</v>
      </c>
      <c r="AM1393" t="s">
        <v>100</v>
      </c>
      <c r="AN1393" t="s">
        <v>102</v>
      </c>
      <c r="AO1393">
        <v>0</v>
      </c>
      <c r="AP1393" t="s">
        <v>102</v>
      </c>
      <c r="AQ1393">
        <v>0</v>
      </c>
      <c r="AR1393">
        <v>1584</v>
      </c>
      <c r="AS1393">
        <v>1584</v>
      </c>
      <c r="AT1393" t="s">
        <v>103</v>
      </c>
      <c r="AU1393" t="s">
        <v>98</v>
      </c>
      <c r="AV1393" t="s">
        <v>105</v>
      </c>
      <c r="AW1393" t="s">
        <v>106</v>
      </c>
      <c r="AX1393">
        <v>1584</v>
      </c>
      <c r="AY1393">
        <v>0</v>
      </c>
      <c r="AZ1393">
        <v>0</v>
      </c>
      <c r="BA1393">
        <v>1584</v>
      </c>
      <c r="BB1393">
        <v>0</v>
      </c>
      <c r="BC1393">
        <v>0</v>
      </c>
      <c r="BD1393">
        <v>2</v>
      </c>
      <c r="BE1393">
        <v>0</v>
      </c>
      <c r="BF1393">
        <v>4</v>
      </c>
      <c r="BG1393">
        <v>2</v>
      </c>
      <c r="BH1393" t="s">
        <v>98</v>
      </c>
      <c r="BI1393">
        <v>8</v>
      </c>
      <c r="BJ1393" t="s">
        <v>194</v>
      </c>
      <c r="BK1393">
        <v>0</v>
      </c>
      <c r="BL1393" t="s">
        <v>83</v>
      </c>
      <c r="BM1393" t="s">
        <v>127</v>
      </c>
      <c r="BN1393">
        <v>1967</v>
      </c>
      <c r="BO1393" t="s">
        <v>102</v>
      </c>
      <c r="BP1393">
        <v>3</v>
      </c>
      <c r="BQ1393">
        <v>792</v>
      </c>
      <c r="BR1393" t="s">
        <v>98</v>
      </c>
      <c r="BS1393" t="s">
        <v>98</v>
      </c>
      <c r="BT1393" t="s">
        <v>105</v>
      </c>
      <c r="BU1393">
        <v>0</v>
      </c>
      <c r="BV1393">
        <v>152</v>
      </c>
      <c r="BW1393">
        <v>0</v>
      </c>
      <c r="BX1393">
        <v>0</v>
      </c>
      <c r="BY1393">
        <v>0</v>
      </c>
      <c r="BZ1393">
        <v>0</v>
      </c>
      <c r="CA1393" t="s">
        <v>83</v>
      </c>
      <c r="CB1393" t="s">
        <v>83</v>
      </c>
      <c r="CC1393" t="s">
        <v>83</v>
      </c>
      <c r="CD1393">
        <v>0</v>
      </c>
      <c r="CE1393">
        <v>4</v>
      </c>
      <c r="CF1393">
        <v>2009</v>
      </c>
      <c r="CG1393" t="str">
        <f t="shared" si="154"/>
        <v>4/2009</v>
      </c>
      <c r="CH1393" t="s">
        <v>110</v>
      </c>
      <c r="CI1393" t="s">
        <v>111</v>
      </c>
      <c r="CJ1393" s="1">
        <v>124000</v>
      </c>
    </row>
    <row r="1394" spans="1:88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 t="str">
        <f t="shared" si="150"/>
        <v>60's</v>
      </c>
      <c r="V1394">
        <v>1967</v>
      </c>
      <c r="W1394">
        <f t="shared" si="148"/>
        <v>0</v>
      </c>
      <c r="X1394" t="str">
        <f t="shared" si="149"/>
        <v>N</v>
      </c>
      <c r="Y1394" t="str">
        <f t="shared" si="155"/>
        <v>N</v>
      </c>
      <c r="Z1394" t="str">
        <f t="shared" si="152"/>
        <v>N</v>
      </c>
      <c r="AA1394" t="str">
        <f t="shared" si="153"/>
        <v>N</v>
      </c>
      <c r="AB1394" t="s">
        <v>93</v>
      </c>
      <c r="AC1394" t="s">
        <v>94</v>
      </c>
      <c r="AD1394" t="s">
        <v>140</v>
      </c>
      <c r="AE1394" t="s">
        <v>140</v>
      </c>
      <c r="AF1394" t="s">
        <v>117</v>
      </c>
      <c r="AG1394">
        <v>0</v>
      </c>
      <c r="AH1394" t="s">
        <v>98</v>
      </c>
      <c r="AI1394" t="s">
        <v>98</v>
      </c>
      <c r="AJ1394" t="s">
        <v>118</v>
      </c>
      <c r="AK1394" t="s">
        <v>98</v>
      </c>
      <c r="AL1394" t="s">
        <v>98</v>
      </c>
      <c r="AM1394" t="s">
        <v>130</v>
      </c>
      <c r="AN1394" t="s">
        <v>119</v>
      </c>
      <c r="AO1394">
        <v>769</v>
      </c>
      <c r="AP1394" t="s">
        <v>102</v>
      </c>
      <c r="AQ1394">
        <v>0</v>
      </c>
      <c r="AR1394">
        <v>95</v>
      </c>
      <c r="AS1394">
        <v>864</v>
      </c>
      <c r="AT1394" t="s">
        <v>103</v>
      </c>
      <c r="AU1394" t="s">
        <v>98</v>
      </c>
      <c r="AV1394" t="s">
        <v>105</v>
      </c>
      <c r="AW1394" t="s">
        <v>106</v>
      </c>
      <c r="AX1394">
        <v>900</v>
      </c>
      <c r="AY1394">
        <v>0</v>
      </c>
      <c r="AZ1394">
        <v>0</v>
      </c>
      <c r="BA1394">
        <v>900</v>
      </c>
      <c r="BB1394">
        <v>1</v>
      </c>
      <c r="BC1394">
        <v>0</v>
      </c>
      <c r="BD1394">
        <v>1</v>
      </c>
      <c r="BE1394">
        <v>0</v>
      </c>
      <c r="BF1394">
        <v>3</v>
      </c>
      <c r="BG1394">
        <v>1</v>
      </c>
      <c r="BH1394" t="s">
        <v>98</v>
      </c>
      <c r="BI1394">
        <v>6</v>
      </c>
      <c r="BJ1394" t="s">
        <v>107</v>
      </c>
      <c r="BK1394">
        <v>1</v>
      </c>
      <c r="BL1394" t="s">
        <v>212</v>
      </c>
      <c r="BM1394" t="s">
        <v>108</v>
      </c>
      <c r="BN1394">
        <v>1967</v>
      </c>
      <c r="BO1394" t="s">
        <v>109</v>
      </c>
      <c r="BP1394">
        <v>1</v>
      </c>
      <c r="BQ1394">
        <v>288</v>
      </c>
      <c r="BR1394" t="s">
        <v>98</v>
      </c>
      <c r="BS1394" t="s">
        <v>98</v>
      </c>
      <c r="BT1394" t="s">
        <v>105</v>
      </c>
      <c r="BU1394">
        <v>175</v>
      </c>
      <c r="BV1394">
        <v>144</v>
      </c>
      <c r="BW1394">
        <v>0</v>
      </c>
      <c r="BX1394">
        <v>0</v>
      </c>
      <c r="BY1394">
        <v>0</v>
      </c>
      <c r="BZ1394">
        <v>0</v>
      </c>
      <c r="CA1394" t="s">
        <v>83</v>
      </c>
      <c r="CB1394" t="s">
        <v>218</v>
      </c>
      <c r="CC1394" t="s">
        <v>83</v>
      </c>
      <c r="CD1394">
        <v>0</v>
      </c>
      <c r="CE1394">
        <v>12</v>
      </c>
      <c r="CF1394">
        <v>2006</v>
      </c>
      <c r="CG1394" t="str">
        <f t="shared" si="154"/>
        <v>12/2006</v>
      </c>
      <c r="CH1394" t="s">
        <v>110</v>
      </c>
      <c r="CI1394" t="s">
        <v>111</v>
      </c>
      <c r="CJ1394" s="1">
        <v>123000</v>
      </c>
    </row>
    <row r="1395" spans="1:88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 t="str">
        <f t="shared" si="150"/>
        <v>1900's</v>
      </c>
      <c r="V1395">
        <v>2000</v>
      </c>
      <c r="W1395">
        <f t="shared" si="148"/>
        <v>95</v>
      </c>
      <c r="X1395" t="str">
        <f t="shared" si="149"/>
        <v>Y</v>
      </c>
      <c r="Y1395" t="str">
        <f t="shared" si="155"/>
        <v>N</v>
      </c>
      <c r="Z1395" t="str">
        <f t="shared" si="152"/>
        <v>Y</v>
      </c>
      <c r="AA1395" t="str">
        <f t="shared" si="153"/>
        <v>Y</v>
      </c>
      <c r="AB1395" t="s">
        <v>93</v>
      </c>
      <c r="AC1395" t="s">
        <v>94</v>
      </c>
      <c r="AD1395" t="s">
        <v>124</v>
      </c>
      <c r="AE1395" t="s">
        <v>124</v>
      </c>
      <c r="AF1395" t="s">
        <v>117</v>
      </c>
      <c r="AG1395">
        <v>0</v>
      </c>
      <c r="AH1395" t="s">
        <v>98</v>
      </c>
      <c r="AI1395" t="s">
        <v>98</v>
      </c>
      <c r="AJ1395" t="s">
        <v>126</v>
      </c>
      <c r="AK1395" t="s">
        <v>147</v>
      </c>
      <c r="AL1395" t="s">
        <v>98</v>
      </c>
      <c r="AM1395" t="s">
        <v>100</v>
      </c>
      <c r="AN1395" t="s">
        <v>102</v>
      </c>
      <c r="AO1395">
        <v>0</v>
      </c>
      <c r="AP1395" t="s">
        <v>102</v>
      </c>
      <c r="AQ1395">
        <v>0</v>
      </c>
      <c r="AR1395">
        <v>482</v>
      </c>
      <c r="AS1395">
        <v>482</v>
      </c>
      <c r="AT1395" t="s">
        <v>103</v>
      </c>
      <c r="AU1395" t="s">
        <v>104</v>
      </c>
      <c r="AV1395" t="s">
        <v>177</v>
      </c>
      <c r="AW1395" t="s">
        <v>106</v>
      </c>
      <c r="AX1395">
        <v>1221</v>
      </c>
      <c r="AY1395">
        <v>691</v>
      </c>
      <c r="AZ1395">
        <v>0</v>
      </c>
      <c r="BA1395">
        <v>1912</v>
      </c>
      <c r="BB1395">
        <v>0</v>
      </c>
      <c r="BC1395">
        <v>0</v>
      </c>
      <c r="BD1395">
        <v>2</v>
      </c>
      <c r="BE1395">
        <v>0</v>
      </c>
      <c r="BF1395">
        <v>3</v>
      </c>
      <c r="BG1395">
        <v>2</v>
      </c>
      <c r="BH1395" t="s">
        <v>98</v>
      </c>
      <c r="BI1395">
        <v>7</v>
      </c>
      <c r="BJ1395" t="s">
        <v>107</v>
      </c>
      <c r="BK1395">
        <v>1</v>
      </c>
      <c r="BL1395" t="s">
        <v>98</v>
      </c>
      <c r="BM1395" t="s">
        <v>127</v>
      </c>
      <c r="BN1395">
        <v>2003</v>
      </c>
      <c r="BO1395" t="s">
        <v>102</v>
      </c>
      <c r="BP1395">
        <v>2</v>
      </c>
      <c r="BQ1395">
        <v>672</v>
      </c>
      <c r="BR1395" t="s">
        <v>97</v>
      </c>
      <c r="BS1395" t="s">
        <v>98</v>
      </c>
      <c r="BT1395" t="s">
        <v>105</v>
      </c>
      <c r="BU1395">
        <v>0</v>
      </c>
      <c r="BV1395">
        <v>25</v>
      </c>
      <c r="BW1395">
        <v>212</v>
      </c>
      <c r="BX1395">
        <v>0</v>
      </c>
      <c r="BY1395">
        <v>0</v>
      </c>
      <c r="BZ1395">
        <v>0</v>
      </c>
      <c r="CA1395" t="s">
        <v>83</v>
      </c>
      <c r="CB1395" t="s">
        <v>83</v>
      </c>
      <c r="CC1395" t="s">
        <v>83</v>
      </c>
      <c r="CD1395">
        <v>0</v>
      </c>
      <c r="CE1395">
        <v>4</v>
      </c>
      <c r="CF1395">
        <v>2008</v>
      </c>
      <c r="CG1395" t="str">
        <f t="shared" si="154"/>
        <v>4/2008</v>
      </c>
      <c r="CH1395" t="s">
        <v>110</v>
      </c>
      <c r="CI1395" t="s">
        <v>111</v>
      </c>
      <c r="CJ1395" s="1">
        <v>163000</v>
      </c>
    </row>
    <row r="1396" spans="1:88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 t="str">
        <f t="shared" si="150"/>
        <v>2000's</v>
      </c>
      <c r="V1396">
        <v>2006</v>
      </c>
      <c r="W1396">
        <f t="shared" si="148"/>
        <v>0</v>
      </c>
      <c r="X1396" t="str">
        <f t="shared" si="149"/>
        <v>N</v>
      </c>
      <c r="Y1396" t="str">
        <f t="shared" si="155"/>
        <v>Y</v>
      </c>
      <c r="Z1396" t="str">
        <f t="shared" si="152"/>
        <v>Y</v>
      </c>
      <c r="AA1396" t="str">
        <f t="shared" si="153"/>
        <v>Y</v>
      </c>
      <c r="AB1396" t="s">
        <v>152</v>
      </c>
      <c r="AC1396" t="s">
        <v>94</v>
      </c>
      <c r="AD1396" t="s">
        <v>95</v>
      </c>
      <c r="AE1396" t="s">
        <v>95</v>
      </c>
      <c r="AF1396" t="s">
        <v>96</v>
      </c>
      <c r="AG1396">
        <v>45</v>
      </c>
      <c r="AH1396" t="s">
        <v>97</v>
      </c>
      <c r="AI1396" t="s">
        <v>98</v>
      </c>
      <c r="AJ1396" t="s">
        <v>99</v>
      </c>
      <c r="AK1396" t="s">
        <v>97</v>
      </c>
      <c r="AL1396" t="s">
        <v>98</v>
      </c>
      <c r="AM1396" t="s">
        <v>130</v>
      </c>
      <c r="AN1396" t="s">
        <v>101</v>
      </c>
      <c r="AO1396">
        <v>1070</v>
      </c>
      <c r="AP1396" t="s">
        <v>102</v>
      </c>
      <c r="AQ1396">
        <v>0</v>
      </c>
      <c r="AR1396">
        <v>286</v>
      </c>
      <c r="AS1396">
        <v>1356</v>
      </c>
      <c r="AT1396" t="s">
        <v>103</v>
      </c>
      <c r="AU1396" t="s">
        <v>104</v>
      </c>
      <c r="AV1396" t="s">
        <v>105</v>
      </c>
      <c r="AW1396" t="s">
        <v>106</v>
      </c>
      <c r="AX1396">
        <v>1500</v>
      </c>
      <c r="AY1396">
        <v>0</v>
      </c>
      <c r="AZ1396">
        <v>0</v>
      </c>
      <c r="BA1396">
        <v>1500</v>
      </c>
      <c r="BB1396">
        <v>1</v>
      </c>
      <c r="BC1396">
        <v>0</v>
      </c>
      <c r="BD1396">
        <v>2</v>
      </c>
      <c r="BE1396">
        <v>0</v>
      </c>
      <c r="BF1396">
        <v>2</v>
      </c>
      <c r="BG1396">
        <v>1</v>
      </c>
      <c r="BH1396" t="s">
        <v>97</v>
      </c>
      <c r="BI1396">
        <v>6</v>
      </c>
      <c r="BJ1396" t="s">
        <v>107</v>
      </c>
      <c r="BK1396">
        <v>1</v>
      </c>
      <c r="BL1396" t="s">
        <v>97</v>
      </c>
      <c r="BM1396" t="s">
        <v>108</v>
      </c>
      <c r="BN1396">
        <v>2006</v>
      </c>
      <c r="BO1396" t="s">
        <v>157</v>
      </c>
      <c r="BP1396">
        <v>3</v>
      </c>
      <c r="BQ1396">
        <v>648</v>
      </c>
      <c r="BR1396" t="s">
        <v>98</v>
      </c>
      <c r="BS1396" t="s">
        <v>98</v>
      </c>
      <c r="BT1396" t="s">
        <v>105</v>
      </c>
      <c r="BU1396">
        <v>161</v>
      </c>
      <c r="BV1396">
        <v>20</v>
      </c>
      <c r="BW1396">
        <v>0</v>
      </c>
      <c r="BX1396">
        <v>0</v>
      </c>
      <c r="BY1396">
        <v>0</v>
      </c>
      <c r="BZ1396">
        <v>0</v>
      </c>
      <c r="CA1396" t="s">
        <v>83</v>
      </c>
      <c r="CB1396" t="s">
        <v>83</v>
      </c>
      <c r="CC1396" t="s">
        <v>83</v>
      </c>
      <c r="CD1396">
        <v>0</v>
      </c>
      <c r="CE1396">
        <v>10</v>
      </c>
      <c r="CF1396">
        <v>2006</v>
      </c>
      <c r="CG1396" t="str">
        <f t="shared" si="154"/>
        <v>10/2006</v>
      </c>
      <c r="CH1396" t="s">
        <v>158</v>
      </c>
      <c r="CI1396" t="s">
        <v>159</v>
      </c>
      <c r="CJ1396" s="1">
        <v>246578</v>
      </c>
    </row>
    <row r="1397" spans="1:88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 t="str">
        <f t="shared" si="150"/>
        <v>2000's</v>
      </c>
      <c r="V1397">
        <v>2006</v>
      </c>
      <c r="W1397">
        <f t="shared" si="148"/>
        <v>1</v>
      </c>
      <c r="X1397" t="str">
        <f t="shared" si="149"/>
        <v>Y</v>
      </c>
      <c r="Y1397" t="str">
        <f t="shared" si="155"/>
        <v>Y</v>
      </c>
      <c r="Z1397" t="str">
        <f t="shared" si="152"/>
        <v>Y</v>
      </c>
      <c r="AA1397" t="str">
        <f t="shared" si="153"/>
        <v>Y</v>
      </c>
      <c r="AB1397" t="s">
        <v>152</v>
      </c>
      <c r="AC1397" t="s">
        <v>94</v>
      </c>
      <c r="AD1397" t="s">
        <v>95</v>
      </c>
      <c r="AE1397" t="s">
        <v>95</v>
      </c>
      <c r="AF1397" t="s">
        <v>96</v>
      </c>
      <c r="AG1397">
        <v>245</v>
      </c>
      <c r="AH1397" t="s">
        <v>97</v>
      </c>
      <c r="AI1397" t="s">
        <v>98</v>
      </c>
      <c r="AJ1397" t="s">
        <v>99</v>
      </c>
      <c r="AK1397" t="s">
        <v>97</v>
      </c>
      <c r="AL1397" t="s">
        <v>97</v>
      </c>
      <c r="AM1397" t="s">
        <v>97</v>
      </c>
      <c r="AN1397" t="s">
        <v>102</v>
      </c>
      <c r="AO1397">
        <v>0</v>
      </c>
      <c r="AP1397" t="s">
        <v>102</v>
      </c>
      <c r="AQ1397">
        <v>0</v>
      </c>
      <c r="AR1397">
        <v>1094</v>
      </c>
      <c r="AS1397">
        <v>1094</v>
      </c>
      <c r="AT1397" t="s">
        <v>103</v>
      </c>
      <c r="AU1397" t="s">
        <v>104</v>
      </c>
      <c r="AV1397" t="s">
        <v>105</v>
      </c>
      <c r="AW1397" t="s">
        <v>106</v>
      </c>
      <c r="AX1397">
        <v>1133</v>
      </c>
      <c r="AY1397">
        <v>1349</v>
      </c>
      <c r="AZ1397">
        <v>0</v>
      </c>
      <c r="BA1397">
        <v>2482</v>
      </c>
      <c r="BB1397">
        <v>0</v>
      </c>
      <c r="BC1397">
        <v>0</v>
      </c>
      <c r="BD1397">
        <v>2</v>
      </c>
      <c r="BE1397">
        <v>1</v>
      </c>
      <c r="BF1397">
        <v>4</v>
      </c>
      <c r="BG1397">
        <v>1</v>
      </c>
      <c r="BH1397" t="s">
        <v>97</v>
      </c>
      <c r="BI1397">
        <v>9</v>
      </c>
      <c r="BJ1397" t="s">
        <v>107</v>
      </c>
      <c r="BK1397">
        <v>1</v>
      </c>
      <c r="BL1397" t="s">
        <v>97</v>
      </c>
      <c r="BM1397" t="s">
        <v>156</v>
      </c>
      <c r="BN1397">
        <v>2005</v>
      </c>
      <c r="BO1397" t="s">
        <v>157</v>
      </c>
      <c r="BP1397">
        <v>3</v>
      </c>
      <c r="BQ1397">
        <v>642</v>
      </c>
      <c r="BR1397" t="s">
        <v>98</v>
      </c>
      <c r="BS1397" t="s">
        <v>98</v>
      </c>
      <c r="BT1397" t="s">
        <v>105</v>
      </c>
      <c r="BU1397">
        <v>144</v>
      </c>
      <c r="BV1397">
        <v>39</v>
      </c>
      <c r="BW1397">
        <v>0</v>
      </c>
      <c r="BX1397">
        <v>0</v>
      </c>
      <c r="BY1397">
        <v>0</v>
      </c>
      <c r="BZ1397">
        <v>0</v>
      </c>
      <c r="CA1397" t="s">
        <v>83</v>
      </c>
      <c r="CB1397" t="s">
        <v>83</v>
      </c>
      <c r="CC1397" t="s">
        <v>83</v>
      </c>
      <c r="CD1397">
        <v>0</v>
      </c>
      <c r="CE1397">
        <v>2</v>
      </c>
      <c r="CF1397">
        <v>2007</v>
      </c>
      <c r="CG1397" t="str">
        <f t="shared" si="154"/>
        <v>2/2007</v>
      </c>
      <c r="CH1397" t="s">
        <v>110</v>
      </c>
      <c r="CI1397" t="s">
        <v>111</v>
      </c>
      <c r="CJ1397" s="1">
        <v>281213</v>
      </c>
    </row>
    <row r="1398" spans="1:88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 t="str">
        <f t="shared" si="150"/>
        <v>40's</v>
      </c>
      <c r="V1398">
        <v>1950</v>
      </c>
      <c r="W1398">
        <f t="shared" si="148"/>
        <v>2</v>
      </c>
      <c r="X1398" t="str">
        <f t="shared" si="149"/>
        <v>Y</v>
      </c>
      <c r="Y1398" t="str">
        <f t="shared" si="155"/>
        <v>N</v>
      </c>
      <c r="Z1398" t="str">
        <f t="shared" si="152"/>
        <v>N</v>
      </c>
      <c r="AA1398" t="str">
        <f t="shared" si="153"/>
        <v>N</v>
      </c>
      <c r="AB1398" t="s">
        <v>93</v>
      </c>
      <c r="AC1398" t="s">
        <v>94</v>
      </c>
      <c r="AD1398" t="s">
        <v>124</v>
      </c>
      <c r="AE1398" t="s">
        <v>124</v>
      </c>
      <c r="AF1398" t="s">
        <v>117</v>
      </c>
      <c r="AG1398">
        <v>0</v>
      </c>
      <c r="AH1398" t="s">
        <v>98</v>
      </c>
      <c r="AI1398" t="s">
        <v>98</v>
      </c>
      <c r="AJ1398" t="s">
        <v>118</v>
      </c>
      <c r="AK1398" t="s">
        <v>98</v>
      </c>
      <c r="AL1398" t="s">
        <v>98</v>
      </c>
      <c r="AM1398" t="s">
        <v>130</v>
      </c>
      <c r="AN1398" t="s">
        <v>141</v>
      </c>
      <c r="AO1398">
        <v>353</v>
      </c>
      <c r="AP1398" t="s">
        <v>153</v>
      </c>
      <c r="AQ1398">
        <v>334</v>
      </c>
      <c r="AR1398">
        <v>60</v>
      </c>
      <c r="AS1398">
        <v>747</v>
      </c>
      <c r="AT1398" t="s">
        <v>103</v>
      </c>
      <c r="AU1398" t="s">
        <v>98</v>
      </c>
      <c r="AV1398" t="s">
        <v>105</v>
      </c>
      <c r="AW1398" t="s">
        <v>106</v>
      </c>
      <c r="AX1398">
        <v>1687</v>
      </c>
      <c r="AY1398">
        <v>0</v>
      </c>
      <c r="AZ1398">
        <v>0</v>
      </c>
      <c r="BA1398">
        <v>1687</v>
      </c>
      <c r="BB1398">
        <v>1</v>
      </c>
      <c r="BC1398">
        <v>0</v>
      </c>
      <c r="BD1398">
        <v>1</v>
      </c>
      <c r="BE1398">
        <v>0</v>
      </c>
      <c r="BF1398">
        <v>3</v>
      </c>
      <c r="BG1398">
        <v>1</v>
      </c>
      <c r="BH1398" t="s">
        <v>98</v>
      </c>
      <c r="BI1398">
        <v>7</v>
      </c>
      <c r="BJ1398" t="s">
        <v>146</v>
      </c>
      <c r="BK1398">
        <v>2</v>
      </c>
      <c r="BL1398" t="s">
        <v>98</v>
      </c>
      <c r="BM1398" t="s">
        <v>127</v>
      </c>
      <c r="BN1398">
        <v>1966</v>
      </c>
      <c r="BO1398" t="s">
        <v>102</v>
      </c>
      <c r="BP1398">
        <v>2</v>
      </c>
      <c r="BQ1398">
        <v>572</v>
      </c>
      <c r="BR1398" t="s">
        <v>98</v>
      </c>
      <c r="BS1398" t="s">
        <v>98</v>
      </c>
      <c r="BT1398" t="s">
        <v>177</v>
      </c>
      <c r="BU1398">
        <v>0</v>
      </c>
      <c r="BV1398">
        <v>0</v>
      </c>
      <c r="BW1398">
        <v>50</v>
      </c>
      <c r="BX1398">
        <v>0</v>
      </c>
      <c r="BY1398">
        <v>0</v>
      </c>
      <c r="BZ1398">
        <v>0</v>
      </c>
      <c r="CA1398" t="s">
        <v>83</v>
      </c>
      <c r="CB1398" t="s">
        <v>83</v>
      </c>
      <c r="CC1398" t="s">
        <v>83</v>
      </c>
      <c r="CD1398">
        <v>0</v>
      </c>
      <c r="CE1398">
        <v>6</v>
      </c>
      <c r="CF1398">
        <v>2010</v>
      </c>
      <c r="CG1398" t="str">
        <f t="shared" si="154"/>
        <v>6/2010</v>
      </c>
      <c r="CH1398" t="s">
        <v>110</v>
      </c>
      <c r="CI1398" t="s">
        <v>111</v>
      </c>
      <c r="CJ1398" s="1">
        <v>160000</v>
      </c>
    </row>
    <row r="1399" spans="1:88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 t="str">
        <f t="shared" si="150"/>
        <v>20's</v>
      </c>
      <c r="V1399">
        <v>2004</v>
      </c>
      <c r="W1399">
        <f t="shared" si="148"/>
        <v>84</v>
      </c>
      <c r="X1399" t="str">
        <f t="shared" si="149"/>
        <v>Y</v>
      </c>
      <c r="Y1399" t="str">
        <f t="shared" si="155"/>
        <v>N</v>
      </c>
      <c r="Z1399" t="str">
        <f t="shared" si="152"/>
        <v>Y</v>
      </c>
      <c r="AA1399" t="str">
        <f t="shared" si="153"/>
        <v>Y</v>
      </c>
      <c r="AB1399" t="s">
        <v>93</v>
      </c>
      <c r="AC1399" t="s">
        <v>94</v>
      </c>
      <c r="AD1399" t="s">
        <v>116</v>
      </c>
      <c r="AE1399" t="s">
        <v>116</v>
      </c>
      <c r="AF1399" t="s">
        <v>117</v>
      </c>
      <c r="AG1399">
        <v>0</v>
      </c>
      <c r="AH1399" t="s">
        <v>98</v>
      </c>
      <c r="AI1399" t="s">
        <v>98</v>
      </c>
      <c r="AJ1399" t="s">
        <v>126</v>
      </c>
      <c r="AK1399" t="s">
        <v>98</v>
      </c>
      <c r="AL1399" t="s">
        <v>98</v>
      </c>
      <c r="AM1399" t="s">
        <v>121</v>
      </c>
      <c r="AN1399" t="s">
        <v>102</v>
      </c>
      <c r="AO1399">
        <v>0</v>
      </c>
      <c r="AP1399" t="s">
        <v>102</v>
      </c>
      <c r="AQ1399">
        <v>0</v>
      </c>
      <c r="AR1399">
        <v>939</v>
      </c>
      <c r="AS1399">
        <v>939</v>
      </c>
      <c r="AT1399" t="s">
        <v>103</v>
      </c>
      <c r="AU1399" t="s">
        <v>104</v>
      </c>
      <c r="AV1399" t="s">
        <v>105</v>
      </c>
      <c r="AW1399" t="s">
        <v>106</v>
      </c>
      <c r="AX1399">
        <v>939</v>
      </c>
      <c r="AY1399">
        <v>574</v>
      </c>
      <c r="AZ1399">
        <v>0</v>
      </c>
      <c r="BA1399">
        <v>1513</v>
      </c>
      <c r="BB1399">
        <v>0</v>
      </c>
      <c r="BC1399">
        <v>0</v>
      </c>
      <c r="BD1399">
        <v>1</v>
      </c>
      <c r="BE1399">
        <v>1</v>
      </c>
      <c r="BF1399">
        <v>4</v>
      </c>
      <c r="BG1399">
        <v>1</v>
      </c>
      <c r="BH1399" t="s">
        <v>98</v>
      </c>
      <c r="BI1399">
        <v>8</v>
      </c>
      <c r="BJ1399" t="s">
        <v>107</v>
      </c>
      <c r="BK1399">
        <v>0</v>
      </c>
      <c r="BL1399" t="s">
        <v>83</v>
      </c>
      <c r="BM1399" t="s">
        <v>127</v>
      </c>
      <c r="BN1399">
        <v>1933</v>
      </c>
      <c r="BO1399" t="s">
        <v>102</v>
      </c>
      <c r="BP1399">
        <v>1</v>
      </c>
      <c r="BQ1399">
        <v>180</v>
      </c>
      <c r="BR1399" t="s">
        <v>147</v>
      </c>
      <c r="BS1399" t="s">
        <v>147</v>
      </c>
      <c r="BT1399" t="s">
        <v>177</v>
      </c>
      <c r="BU1399">
        <v>24</v>
      </c>
      <c r="BV1399">
        <v>0</v>
      </c>
      <c r="BW1399">
        <v>150</v>
      </c>
      <c r="BX1399">
        <v>0</v>
      </c>
      <c r="BY1399">
        <v>0</v>
      </c>
      <c r="BZ1399">
        <v>0</v>
      </c>
      <c r="CA1399" t="s">
        <v>83</v>
      </c>
      <c r="CB1399" t="s">
        <v>83</v>
      </c>
      <c r="CC1399" t="s">
        <v>83</v>
      </c>
      <c r="CD1399">
        <v>0</v>
      </c>
      <c r="CE1399">
        <v>5</v>
      </c>
      <c r="CF1399">
        <v>2007</v>
      </c>
      <c r="CG1399" t="str">
        <f t="shared" si="154"/>
        <v>5/2007</v>
      </c>
      <c r="CH1399" t="s">
        <v>110</v>
      </c>
      <c r="CI1399" t="s">
        <v>111</v>
      </c>
      <c r="CJ1399" s="1">
        <v>137500</v>
      </c>
    </row>
    <row r="1400" spans="1:88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 t="str">
        <f t="shared" si="150"/>
        <v>50's</v>
      </c>
      <c r="V1400">
        <v>1982</v>
      </c>
      <c r="W1400">
        <f t="shared" si="148"/>
        <v>32</v>
      </c>
      <c r="X1400" t="str">
        <f t="shared" si="149"/>
        <v>Y</v>
      </c>
      <c r="Y1400" t="str">
        <f t="shared" si="155"/>
        <v>N</v>
      </c>
      <c r="Z1400" t="str">
        <f t="shared" si="152"/>
        <v>N</v>
      </c>
      <c r="AA1400" t="str">
        <f t="shared" si="153"/>
        <v>N</v>
      </c>
      <c r="AB1400" t="s">
        <v>93</v>
      </c>
      <c r="AC1400" t="s">
        <v>94</v>
      </c>
      <c r="AD1400" t="s">
        <v>95</v>
      </c>
      <c r="AE1400" t="s">
        <v>124</v>
      </c>
      <c r="AF1400" t="s">
        <v>117</v>
      </c>
      <c r="AG1400">
        <v>0</v>
      </c>
      <c r="AH1400" t="s">
        <v>98</v>
      </c>
      <c r="AI1400" t="s">
        <v>98</v>
      </c>
      <c r="AJ1400" t="s">
        <v>118</v>
      </c>
      <c r="AK1400" t="s">
        <v>98</v>
      </c>
      <c r="AL1400" t="s">
        <v>98</v>
      </c>
      <c r="AM1400" t="s">
        <v>100</v>
      </c>
      <c r="AN1400" t="s">
        <v>153</v>
      </c>
      <c r="AO1400">
        <v>180</v>
      </c>
      <c r="AP1400" t="s">
        <v>141</v>
      </c>
      <c r="AQ1400">
        <v>352</v>
      </c>
      <c r="AR1400">
        <v>676</v>
      </c>
      <c r="AS1400">
        <v>1208</v>
      </c>
      <c r="AT1400" t="s">
        <v>103</v>
      </c>
      <c r="AU1400" t="s">
        <v>97</v>
      </c>
      <c r="AV1400" t="s">
        <v>105</v>
      </c>
      <c r="AW1400" t="s">
        <v>164</v>
      </c>
      <c r="AX1400">
        <v>1136</v>
      </c>
      <c r="AY1400">
        <v>768</v>
      </c>
      <c r="AZ1400">
        <v>0</v>
      </c>
      <c r="BA1400">
        <v>1904</v>
      </c>
      <c r="BB1400">
        <v>1</v>
      </c>
      <c r="BC1400">
        <v>0</v>
      </c>
      <c r="BD1400">
        <v>1</v>
      </c>
      <c r="BE1400">
        <v>1</v>
      </c>
      <c r="BF1400">
        <v>3</v>
      </c>
      <c r="BG1400">
        <v>1</v>
      </c>
      <c r="BH1400" t="s">
        <v>98</v>
      </c>
      <c r="BI1400">
        <v>7</v>
      </c>
      <c r="BJ1400" t="s">
        <v>146</v>
      </c>
      <c r="BK1400">
        <v>0</v>
      </c>
      <c r="BL1400" t="s">
        <v>83</v>
      </c>
      <c r="BM1400" t="s">
        <v>108</v>
      </c>
      <c r="BN1400">
        <v>1950</v>
      </c>
      <c r="BO1400" t="s">
        <v>102</v>
      </c>
      <c r="BP1400">
        <v>1</v>
      </c>
      <c r="BQ1400">
        <v>240</v>
      </c>
      <c r="BR1400" t="s">
        <v>98</v>
      </c>
      <c r="BS1400" t="s">
        <v>98</v>
      </c>
      <c r="BT1400" t="s">
        <v>105</v>
      </c>
      <c r="BU1400">
        <v>0</v>
      </c>
      <c r="BV1400">
        <v>0</v>
      </c>
      <c r="BW1400">
        <v>168</v>
      </c>
      <c r="BX1400">
        <v>0</v>
      </c>
      <c r="BY1400">
        <v>0</v>
      </c>
      <c r="BZ1400">
        <v>0</v>
      </c>
      <c r="CA1400" t="s">
        <v>83</v>
      </c>
      <c r="CB1400" t="s">
        <v>165</v>
      </c>
      <c r="CC1400" t="s">
        <v>83</v>
      </c>
      <c r="CD1400">
        <v>0</v>
      </c>
      <c r="CE1400">
        <v>5</v>
      </c>
      <c r="CF1400">
        <v>2009</v>
      </c>
      <c r="CG1400" t="str">
        <f t="shared" si="154"/>
        <v>5/2009</v>
      </c>
      <c r="CH1400" t="s">
        <v>110</v>
      </c>
      <c r="CI1400" t="s">
        <v>111</v>
      </c>
      <c r="CJ1400" s="1">
        <v>138000</v>
      </c>
    </row>
    <row r="1401" spans="1:88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 t="str">
        <f t="shared" si="150"/>
        <v>20's</v>
      </c>
      <c r="V1401">
        <v>1990</v>
      </c>
      <c r="W1401">
        <f t="shared" si="148"/>
        <v>65</v>
      </c>
      <c r="X1401" t="str">
        <f t="shared" si="149"/>
        <v>Y</v>
      </c>
      <c r="Y1401" t="str">
        <f t="shared" si="155"/>
        <v>N</v>
      </c>
      <c r="Z1401" t="str">
        <f t="shared" si="152"/>
        <v>N</v>
      </c>
      <c r="AA1401" t="str">
        <f t="shared" si="153"/>
        <v>N</v>
      </c>
      <c r="AB1401" t="s">
        <v>93</v>
      </c>
      <c r="AC1401" t="s">
        <v>94</v>
      </c>
      <c r="AD1401" t="s">
        <v>155</v>
      </c>
      <c r="AE1401" t="s">
        <v>125</v>
      </c>
      <c r="AF1401" t="s">
        <v>117</v>
      </c>
      <c r="AG1401">
        <v>0</v>
      </c>
      <c r="AH1401" t="s">
        <v>98</v>
      </c>
      <c r="AI1401" t="s">
        <v>98</v>
      </c>
      <c r="AJ1401" t="s">
        <v>126</v>
      </c>
      <c r="AK1401" t="s">
        <v>98</v>
      </c>
      <c r="AL1401" t="s">
        <v>98</v>
      </c>
      <c r="AM1401" t="s">
        <v>100</v>
      </c>
      <c r="AN1401" t="s">
        <v>141</v>
      </c>
      <c r="AO1401">
        <v>264</v>
      </c>
      <c r="AP1401" t="s">
        <v>102</v>
      </c>
      <c r="AQ1401">
        <v>0</v>
      </c>
      <c r="AR1401">
        <v>712</v>
      </c>
      <c r="AS1401">
        <v>976</v>
      </c>
      <c r="AT1401" t="s">
        <v>103</v>
      </c>
      <c r="AU1401" t="s">
        <v>104</v>
      </c>
      <c r="AV1401" t="s">
        <v>105</v>
      </c>
      <c r="AW1401" t="s">
        <v>106</v>
      </c>
      <c r="AX1401">
        <v>1160</v>
      </c>
      <c r="AY1401">
        <v>448</v>
      </c>
      <c r="AZ1401">
        <v>0</v>
      </c>
      <c r="BA1401">
        <v>1608</v>
      </c>
      <c r="BB1401">
        <v>0</v>
      </c>
      <c r="BC1401">
        <v>0</v>
      </c>
      <c r="BD1401">
        <v>2</v>
      </c>
      <c r="BE1401">
        <v>1</v>
      </c>
      <c r="BF1401">
        <v>3</v>
      </c>
      <c r="BG1401">
        <v>1</v>
      </c>
      <c r="BH1401" t="s">
        <v>97</v>
      </c>
      <c r="BI1401">
        <v>7</v>
      </c>
      <c r="BJ1401" t="s">
        <v>107</v>
      </c>
      <c r="BK1401">
        <v>1</v>
      </c>
      <c r="BL1401" t="s">
        <v>97</v>
      </c>
      <c r="BM1401" t="s">
        <v>127</v>
      </c>
      <c r="BN1401">
        <v>1925</v>
      </c>
      <c r="BO1401" t="s">
        <v>102</v>
      </c>
      <c r="BP1401">
        <v>1</v>
      </c>
      <c r="BQ1401">
        <v>216</v>
      </c>
      <c r="BR1401" t="s">
        <v>147</v>
      </c>
      <c r="BS1401" t="s">
        <v>98</v>
      </c>
      <c r="BT1401" t="s">
        <v>105</v>
      </c>
      <c r="BU1401">
        <v>147</v>
      </c>
      <c r="BV1401">
        <v>16</v>
      </c>
      <c r="BW1401">
        <v>0</v>
      </c>
      <c r="BX1401">
        <v>0</v>
      </c>
      <c r="BY1401">
        <v>0</v>
      </c>
      <c r="BZ1401">
        <v>0</v>
      </c>
      <c r="CA1401" t="s">
        <v>83</v>
      </c>
      <c r="CB1401" t="s">
        <v>134</v>
      </c>
      <c r="CC1401" t="s">
        <v>83</v>
      </c>
      <c r="CD1401">
        <v>0</v>
      </c>
      <c r="CE1401">
        <v>10</v>
      </c>
      <c r="CF1401">
        <v>2009</v>
      </c>
      <c r="CG1401" t="str">
        <f t="shared" si="154"/>
        <v>10/2009</v>
      </c>
      <c r="CH1401" t="s">
        <v>110</v>
      </c>
      <c r="CI1401" t="s">
        <v>111</v>
      </c>
      <c r="CJ1401" s="1">
        <v>137450</v>
      </c>
    </row>
    <row r="1402" spans="1:88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 t="str">
        <f t="shared" si="150"/>
        <v>20's</v>
      </c>
      <c r="V1402">
        <v>1950</v>
      </c>
      <c r="W1402">
        <f t="shared" si="148"/>
        <v>21</v>
      </c>
      <c r="X1402" t="str">
        <f t="shared" si="149"/>
        <v>Y</v>
      </c>
      <c r="Y1402" t="str">
        <f t="shared" si="155"/>
        <v>N</v>
      </c>
      <c r="Z1402" t="str">
        <f t="shared" si="152"/>
        <v>N</v>
      </c>
      <c r="AA1402" t="str">
        <f t="shared" si="153"/>
        <v>N</v>
      </c>
      <c r="AB1402" t="s">
        <v>93</v>
      </c>
      <c r="AC1402" t="s">
        <v>94</v>
      </c>
      <c r="AD1402" t="s">
        <v>155</v>
      </c>
      <c r="AE1402" t="s">
        <v>125</v>
      </c>
      <c r="AF1402" t="s">
        <v>117</v>
      </c>
      <c r="AG1402">
        <v>0</v>
      </c>
      <c r="AH1402" t="s">
        <v>98</v>
      </c>
      <c r="AI1402" t="s">
        <v>98</v>
      </c>
      <c r="AJ1402" t="s">
        <v>126</v>
      </c>
      <c r="AK1402" t="s">
        <v>98</v>
      </c>
      <c r="AL1402" t="s">
        <v>98</v>
      </c>
      <c r="AM1402" t="s">
        <v>100</v>
      </c>
      <c r="AN1402" t="s">
        <v>102</v>
      </c>
      <c r="AO1402">
        <v>0</v>
      </c>
      <c r="AP1402" t="s">
        <v>102</v>
      </c>
      <c r="AQ1402">
        <v>0</v>
      </c>
      <c r="AR1402">
        <v>862</v>
      </c>
      <c r="AS1402">
        <v>862</v>
      </c>
      <c r="AT1402" t="s">
        <v>103</v>
      </c>
      <c r="AU1402" t="s">
        <v>98</v>
      </c>
      <c r="AV1402" t="s">
        <v>105</v>
      </c>
      <c r="AW1402" t="s">
        <v>106</v>
      </c>
      <c r="AX1402">
        <v>950</v>
      </c>
      <c r="AY1402">
        <v>208</v>
      </c>
      <c r="AZ1402">
        <v>0</v>
      </c>
      <c r="BA1402">
        <v>1158</v>
      </c>
      <c r="BB1402">
        <v>0</v>
      </c>
      <c r="BC1402">
        <v>0</v>
      </c>
      <c r="BD1402">
        <v>1</v>
      </c>
      <c r="BE1402">
        <v>0</v>
      </c>
      <c r="BF1402">
        <v>3</v>
      </c>
      <c r="BG1402">
        <v>1</v>
      </c>
      <c r="BH1402" t="s">
        <v>98</v>
      </c>
      <c r="BI1402">
        <v>5</v>
      </c>
      <c r="BJ1402" t="s">
        <v>107</v>
      </c>
      <c r="BK1402">
        <v>1</v>
      </c>
      <c r="BL1402" t="s">
        <v>97</v>
      </c>
      <c r="BM1402" t="s">
        <v>156</v>
      </c>
      <c r="BN1402">
        <v>1929</v>
      </c>
      <c r="BO1402" t="s">
        <v>109</v>
      </c>
      <c r="BP1402">
        <v>1</v>
      </c>
      <c r="BQ1402">
        <v>208</v>
      </c>
      <c r="BR1402" t="s">
        <v>98</v>
      </c>
      <c r="BS1402" t="s">
        <v>98</v>
      </c>
      <c r="BT1402" t="s">
        <v>105</v>
      </c>
      <c r="BU1402">
        <v>0</v>
      </c>
      <c r="BV1402">
        <v>0</v>
      </c>
      <c r="BW1402">
        <v>112</v>
      </c>
      <c r="BX1402">
        <v>0</v>
      </c>
      <c r="BY1402">
        <v>0</v>
      </c>
      <c r="BZ1402">
        <v>0</v>
      </c>
      <c r="CA1402" t="s">
        <v>83</v>
      </c>
      <c r="CB1402" t="s">
        <v>83</v>
      </c>
      <c r="CC1402" t="s">
        <v>83</v>
      </c>
      <c r="CD1402">
        <v>0</v>
      </c>
      <c r="CE1402">
        <v>7</v>
      </c>
      <c r="CF1402">
        <v>2008</v>
      </c>
      <c r="CG1402" t="str">
        <f t="shared" si="154"/>
        <v>7/2008</v>
      </c>
      <c r="CH1402" t="s">
        <v>110</v>
      </c>
      <c r="CI1402" t="s">
        <v>111</v>
      </c>
      <c r="CJ1402" s="1">
        <v>120000</v>
      </c>
    </row>
    <row r="1403" spans="1:88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 t="str">
        <f t="shared" si="150"/>
        <v>2000's</v>
      </c>
      <c r="V1403">
        <v>2004</v>
      </c>
      <c r="W1403">
        <f t="shared" si="148"/>
        <v>0</v>
      </c>
      <c r="X1403" t="str">
        <f t="shared" si="149"/>
        <v>N</v>
      </c>
      <c r="Y1403" t="str">
        <f t="shared" si="155"/>
        <v>N</v>
      </c>
      <c r="Z1403" t="str">
        <f t="shared" si="152"/>
        <v>Y</v>
      </c>
      <c r="AA1403" t="str">
        <f t="shared" si="153"/>
        <v>Y</v>
      </c>
      <c r="AB1403" t="s">
        <v>93</v>
      </c>
      <c r="AC1403" t="s">
        <v>94</v>
      </c>
      <c r="AD1403" t="s">
        <v>95</v>
      </c>
      <c r="AE1403" t="s">
        <v>95</v>
      </c>
      <c r="AF1403" t="s">
        <v>117</v>
      </c>
      <c r="AG1403">
        <v>0</v>
      </c>
      <c r="AH1403" t="s">
        <v>98</v>
      </c>
      <c r="AI1403" t="s">
        <v>98</v>
      </c>
      <c r="AJ1403" t="s">
        <v>99</v>
      </c>
      <c r="AK1403" t="s">
        <v>98</v>
      </c>
      <c r="AL1403" t="s">
        <v>98</v>
      </c>
      <c r="AM1403" t="s">
        <v>100</v>
      </c>
      <c r="AN1403" t="s">
        <v>101</v>
      </c>
      <c r="AO1403">
        <v>759</v>
      </c>
      <c r="AP1403" t="s">
        <v>102</v>
      </c>
      <c r="AQ1403">
        <v>0</v>
      </c>
      <c r="AR1403">
        <v>80</v>
      </c>
      <c r="AS1403">
        <v>839</v>
      </c>
      <c r="AT1403" t="s">
        <v>103</v>
      </c>
      <c r="AU1403" t="s">
        <v>104</v>
      </c>
      <c r="AV1403" t="s">
        <v>105</v>
      </c>
      <c r="AW1403" t="s">
        <v>106</v>
      </c>
      <c r="AX1403">
        <v>864</v>
      </c>
      <c r="AY1403">
        <v>729</v>
      </c>
      <c r="AZ1403">
        <v>0</v>
      </c>
      <c r="BA1403">
        <v>1593</v>
      </c>
      <c r="BB1403">
        <v>1</v>
      </c>
      <c r="BC1403">
        <v>0</v>
      </c>
      <c r="BD1403">
        <v>2</v>
      </c>
      <c r="BE1403">
        <v>1</v>
      </c>
      <c r="BF1403">
        <v>3</v>
      </c>
      <c r="BG1403">
        <v>1</v>
      </c>
      <c r="BH1403" t="s">
        <v>98</v>
      </c>
      <c r="BI1403">
        <v>8</v>
      </c>
      <c r="BJ1403" t="s">
        <v>107</v>
      </c>
      <c r="BK1403">
        <v>1</v>
      </c>
      <c r="BL1403" t="s">
        <v>98</v>
      </c>
      <c r="BM1403" t="s">
        <v>108</v>
      </c>
      <c r="BN1403">
        <v>2004</v>
      </c>
      <c r="BO1403" t="s">
        <v>157</v>
      </c>
      <c r="BP1403">
        <v>2</v>
      </c>
      <c r="BQ1403">
        <v>398</v>
      </c>
      <c r="BR1403" t="s">
        <v>98</v>
      </c>
      <c r="BS1403" t="s">
        <v>98</v>
      </c>
      <c r="BT1403" t="s">
        <v>105</v>
      </c>
      <c r="BU1403">
        <v>100</v>
      </c>
      <c r="BV1403">
        <v>75</v>
      </c>
      <c r="BW1403">
        <v>0</v>
      </c>
      <c r="BX1403">
        <v>0</v>
      </c>
      <c r="BY1403">
        <v>0</v>
      </c>
      <c r="BZ1403">
        <v>0</v>
      </c>
      <c r="CA1403" t="s">
        <v>83</v>
      </c>
      <c r="CB1403" t="s">
        <v>83</v>
      </c>
      <c r="CC1403" t="s">
        <v>83</v>
      </c>
      <c r="CD1403">
        <v>0</v>
      </c>
      <c r="CE1403">
        <v>4</v>
      </c>
      <c r="CF1403">
        <v>2008</v>
      </c>
      <c r="CG1403" t="str">
        <f t="shared" si="154"/>
        <v>4/2008</v>
      </c>
      <c r="CH1403" t="s">
        <v>110</v>
      </c>
      <c r="CI1403" t="s">
        <v>111</v>
      </c>
      <c r="CJ1403" s="1">
        <v>193000</v>
      </c>
    </row>
    <row r="1404" spans="1:88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 t="str">
        <f t="shared" si="150"/>
        <v>2000's</v>
      </c>
      <c r="V1404">
        <v>2006</v>
      </c>
      <c r="W1404">
        <f t="shared" si="148"/>
        <v>0</v>
      </c>
      <c r="X1404" t="str">
        <f t="shared" si="149"/>
        <v>N</v>
      </c>
      <c r="Y1404" t="str">
        <f t="shared" si="155"/>
        <v>Y</v>
      </c>
      <c r="Z1404" t="str">
        <f t="shared" si="152"/>
        <v>Y</v>
      </c>
      <c r="AA1404" t="str">
        <f t="shared" si="153"/>
        <v>Y</v>
      </c>
      <c r="AB1404" t="s">
        <v>93</v>
      </c>
      <c r="AC1404" t="s">
        <v>94</v>
      </c>
      <c r="AD1404" t="s">
        <v>95</v>
      </c>
      <c r="AE1404" t="s">
        <v>95</v>
      </c>
      <c r="AF1404" t="s">
        <v>117</v>
      </c>
      <c r="AG1404">
        <v>0</v>
      </c>
      <c r="AH1404" t="s">
        <v>97</v>
      </c>
      <c r="AI1404" t="s">
        <v>98</v>
      </c>
      <c r="AJ1404" t="s">
        <v>99</v>
      </c>
      <c r="AK1404" t="s">
        <v>97</v>
      </c>
      <c r="AL1404" t="s">
        <v>97</v>
      </c>
      <c r="AM1404" t="s">
        <v>130</v>
      </c>
      <c r="AN1404" t="s">
        <v>102</v>
      </c>
      <c r="AO1404">
        <v>0</v>
      </c>
      <c r="AP1404" t="s">
        <v>102</v>
      </c>
      <c r="AQ1404">
        <v>0</v>
      </c>
      <c r="AR1404">
        <v>1286</v>
      </c>
      <c r="AS1404">
        <v>1286</v>
      </c>
      <c r="AT1404" t="s">
        <v>103</v>
      </c>
      <c r="AU1404" t="s">
        <v>104</v>
      </c>
      <c r="AV1404" t="s">
        <v>105</v>
      </c>
      <c r="AW1404" t="s">
        <v>106</v>
      </c>
      <c r="AX1404">
        <v>1294</v>
      </c>
      <c r="AY1404">
        <v>0</v>
      </c>
      <c r="AZ1404">
        <v>0</v>
      </c>
      <c r="BA1404">
        <v>1294</v>
      </c>
      <c r="BB1404">
        <v>0</v>
      </c>
      <c r="BC1404">
        <v>0</v>
      </c>
      <c r="BD1404">
        <v>2</v>
      </c>
      <c r="BE1404">
        <v>0</v>
      </c>
      <c r="BF1404">
        <v>2</v>
      </c>
      <c r="BG1404">
        <v>1</v>
      </c>
      <c r="BH1404" t="s">
        <v>97</v>
      </c>
      <c r="BI1404">
        <v>6</v>
      </c>
      <c r="BJ1404" t="s">
        <v>107</v>
      </c>
      <c r="BK1404">
        <v>1</v>
      </c>
      <c r="BL1404" t="s">
        <v>97</v>
      </c>
      <c r="BM1404" t="s">
        <v>108</v>
      </c>
      <c r="BN1404">
        <v>2006</v>
      </c>
      <c r="BO1404" t="s">
        <v>109</v>
      </c>
      <c r="BP1404">
        <v>2</v>
      </c>
      <c r="BQ1404">
        <v>662</v>
      </c>
      <c r="BR1404" t="s">
        <v>98</v>
      </c>
      <c r="BS1404" t="s">
        <v>98</v>
      </c>
      <c r="BT1404" t="s">
        <v>105</v>
      </c>
      <c r="BU1404">
        <v>168</v>
      </c>
      <c r="BV1404">
        <v>55</v>
      </c>
      <c r="BW1404">
        <v>0</v>
      </c>
      <c r="BX1404">
        <v>0</v>
      </c>
      <c r="BY1404">
        <v>0</v>
      </c>
      <c r="BZ1404">
        <v>0</v>
      </c>
      <c r="CA1404" t="s">
        <v>83</v>
      </c>
      <c r="CB1404" t="s">
        <v>83</v>
      </c>
      <c r="CC1404" t="s">
        <v>83</v>
      </c>
      <c r="CD1404">
        <v>0</v>
      </c>
      <c r="CE1404">
        <v>7</v>
      </c>
      <c r="CF1404">
        <v>2006</v>
      </c>
      <c r="CG1404" t="str">
        <f t="shared" si="154"/>
        <v>7/2006</v>
      </c>
      <c r="CH1404" t="s">
        <v>158</v>
      </c>
      <c r="CI1404" t="s">
        <v>159</v>
      </c>
      <c r="CJ1404" s="1">
        <v>193879</v>
      </c>
    </row>
    <row r="1405" spans="1:88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 t="str">
        <f t="shared" si="150"/>
        <v>2000's</v>
      </c>
      <c r="V1405">
        <v>2007</v>
      </c>
      <c r="W1405">
        <f t="shared" si="148"/>
        <v>0</v>
      </c>
      <c r="X1405" t="str">
        <f t="shared" si="149"/>
        <v>N</v>
      </c>
      <c r="Y1405" t="str">
        <f t="shared" si="155"/>
        <v>Y</v>
      </c>
      <c r="Z1405" t="str">
        <f t="shared" si="152"/>
        <v>Y</v>
      </c>
      <c r="AA1405" t="str">
        <f t="shared" si="153"/>
        <v>Y</v>
      </c>
      <c r="AB1405" t="s">
        <v>93</v>
      </c>
      <c r="AC1405" t="s">
        <v>94</v>
      </c>
      <c r="AD1405" t="s">
        <v>95</v>
      </c>
      <c r="AE1405" t="s">
        <v>95</v>
      </c>
      <c r="AF1405" t="s">
        <v>137</v>
      </c>
      <c r="AG1405">
        <v>84</v>
      </c>
      <c r="AH1405" t="s">
        <v>97</v>
      </c>
      <c r="AI1405" t="s">
        <v>98</v>
      </c>
      <c r="AJ1405" t="s">
        <v>99</v>
      </c>
      <c r="AK1405" t="s">
        <v>97</v>
      </c>
      <c r="AL1405" t="s">
        <v>98</v>
      </c>
      <c r="AM1405" t="s">
        <v>97</v>
      </c>
      <c r="AN1405" t="s">
        <v>101</v>
      </c>
      <c r="AO1405">
        <v>929</v>
      </c>
      <c r="AP1405" t="s">
        <v>102</v>
      </c>
      <c r="AQ1405">
        <v>0</v>
      </c>
      <c r="AR1405">
        <v>556</v>
      </c>
      <c r="AS1405">
        <v>1485</v>
      </c>
      <c r="AT1405" t="s">
        <v>103</v>
      </c>
      <c r="AU1405" t="s">
        <v>104</v>
      </c>
      <c r="AV1405" t="s">
        <v>105</v>
      </c>
      <c r="AW1405" t="s">
        <v>106</v>
      </c>
      <c r="AX1405">
        <v>1464</v>
      </c>
      <c r="AY1405">
        <v>0</v>
      </c>
      <c r="AZ1405">
        <v>0</v>
      </c>
      <c r="BA1405">
        <v>1464</v>
      </c>
      <c r="BB1405">
        <v>1</v>
      </c>
      <c r="BC1405">
        <v>0</v>
      </c>
      <c r="BD1405">
        <v>2</v>
      </c>
      <c r="BE1405">
        <v>0</v>
      </c>
      <c r="BF1405">
        <v>3</v>
      </c>
      <c r="BG1405">
        <v>1</v>
      </c>
      <c r="BH1405" t="s">
        <v>97</v>
      </c>
      <c r="BI1405">
        <v>6</v>
      </c>
      <c r="BJ1405" t="s">
        <v>107</v>
      </c>
      <c r="BK1405">
        <v>0</v>
      </c>
      <c r="BL1405" t="s">
        <v>83</v>
      </c>
      <c r="BM1405" t="s">
        <v>108</v>
      </c>
      <c r="BN1405">
        <v>2007</v>
      </c>
      <c r="BO1405" t="s">
        <v>102</v>
      </c>
      <c r="BP1405">
        <v>3</v>
      </c>
      <c r="BQ1405">
        <v>754</v>
      </c>
      <c r="BR1405" t="s">
        <v>98</v>
      </c>
      <c r="BS1405" t="s">
        <v>98</v>
      </c>
      <c r="BT1405" t="s">
        <v>105</v>
      </c>
      <c r="BU1405">
        <v>168</v>
      </c>
      <c r="BV1405">
        <v>160</v>
      </c>
      <c r="BW1405">
        <v>0</v>
      </c>
      <c r="BX1405">
        <v>0</v>
      </c>
      <c r="BY1405">
        <v>0</v>
      </c>
      <c r="BZ1405">
        <v>0</v>
      </c>
      <c r="CA1405" t="s">
        <v>83</v>
      </c>
      <c r="CB1405" t="s">
        <v>83</v>
      </c>
      <c r="CC1405" t="s">
        <v>83</v>
      </c>
      <c r="CD1405">
        <v>0</v>
      </c>
      <c r="CE1405">
        <v>8</v>
      </c>
      <c r="CF1405">
        <v>2007</v>
      </c>
      <c r="CG1405" t="str">
        <f t="shared" si="154"/>
        <v>8/2007</v>
      </c>
      <c r="CH1405" t="s">
        <v>110</v>
      </c>
      <c r="CI1405" t="s">
        <v>111</v>
      </c>
      <c r="CJ1405" s="1">
        <v>282922</v>
      </c>
    </row>
    <row r="1406" spans="1:88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 t="str">
        <f t="shared" si="150"/>
        <v>10's</v>
      </c>
      <c r="V1406">
        <v>1950</v>
      </c>
      <c r="W1406">
        <f t="shared" si="148"/>
        <v>35</v>
      </c>
      <c r="X1406" t="str">
        <f t="shared" si="149"/>
        <v>Y</v>
      </c>
      <c r="Y1406" t="str">
        <f t="shared" si="155"/>
        <v>N</v>
      </c>
      <c r="Z1406" t="str">
        <f t="shared" si="152"/>
        <v>N</v>
      </c>
      <c r="AA1406" t="str">
        <f t="shared" si="153"/>
        <v>N</v>
      </c>
      <c r="AB1406" t="s">
        <v>93</v>
      </c>
      <c r="AC1406" t="s">
        <v>94</v>
      </c>
      <c r="AD1406" t="s">
        <v>124</v>
      </c>
      <c r="AE1406" t="s">
        <v>124</v>
      </c>
      <c r="AF1406" t="s">
        <v>117</v>
      </c>
      <c r="AG1406">
        <v>0</v>
      </c>
      <c r="AH1406" t="s">
        <v>98</v>
      </c>
      <c r="AI1406" t="s">
        <v>98</v>
      </c>
      <c r="AJ1406" t="s">
        <v>99</v>
      </c>
      <c r="AK1406" t="s">
        <v>98</v>
      </c>
      <c r="AL1406" t="s">
        <v>98</v>
      </c>
      <c r="AM1406" t="s">
        <v>100</v>
      </c>
      <c r="AN1406" t="s">
        <v>102</v>
      </c>
      <c r="AO1406">
        <v>0</v>
      </c>
      <c r="AP1406" t="s">
        <v>102</v>
      </c>
      <c r="AQ1406">
        <v>0</v>
      </c>
      <c r="AR1406">
        <v>672</v>
      </c>
      <c r="AS1406">
        <v>672</v>
      </c>
      <c r="AT1406" t="s">
        <v>103</v>
      </c>
      <c r="AU1406" t="s">
        <v>98</v>
      </c>
      <c r="AV1406" t="s">
        <v>105</v>
      </c>
      <c r="AW1406" t="s">
        <v>106</v>
      </c>
      <c r="AX1406">
        <v>694</v>
      </c>
      <c r="AY1406">
        <v>520</v>
      </c>
      <c r="AZ1406">
        <v>0</v>
      </c>
      <c r="BA1406">
        <v>1214</v>
      </c>
      <c r="BB1406">
        <v>0</v>
      </c>
      <c r="BC1406">
        <v>0</v>
      </c>
      <c r="BD1406">
        <v>1</v>
      </c>
      <c r="BE1406">
        <v>0</v>
      </c>
      <c r="BF1406">
        <v>3</v>
      </c>
      <c r="BG1406">
        <v>1</v>
      </c>
      <c r="BH1406" t="s">
        <v>98</v>
      </c>
      <c r="BI1406">
        <v>6</v>
      </c>
      <c r="BJ1406" t="s">
        <v>107</v>
      </c>
      <c r="BK1406">
        <v>0</v>
      </c>
      <c r="BL1406" t="s">
        <v>83</v>
      </c>
      <c r="BM1406" t="s">
        <v>127</v>
      </c>
      <c r="BN1406">
        <v>1998</v>
      </c>
      <c r="BO1406" t="s">
        <v>102</v>
      </c>
      <c r="BP1406">
        <v>3</v>
      </c>
      <c r="BQ1406">
        <v>936</v>
      </c>
      <c r="BR1406" t="s">
        <v>98</v>
      </c>
      <c r="BS1406" t="s">
        <v>98</v>
      </c>
      <c r="BT1406" t="s">
        <v>105</v>
      </c>
      <c r="BU1406">
        <v>216</v>
      </c>
      <c r="BV1406">
        <v>0</v>
      </c>
      <c r="BW1406">
        <v>160</v>
      </c>
      <c r="BX1406">
        <v>0</v>
      </c>
      <c r="BY1406">
        <v>0</v>
      </c>
      <c r="BZ1406">
        <v>0</v>
      </c>
      <c r="CA1406" t="s">
        <v>83</v>
      </c>
      <c r="CB1406" t="s">
        <v>134</v>
      </c>
      <c r="CC1406" t="s">
        <v>83</v>
      </c>
      <c r="CD1406">
        <v>0</v>
      </c>
      <c r="CE1406">
        <v>1</v>
      </c>
      <c r="CF1406">
        <v>2006</v>
      </c>
      <c r="CG1406" t="str">
        <f t="shared" si="154"/>
        <v>1/2006</v>
      </c>
      <c r="CH1406" t="s">
        <v>110</v>
      </c>
      <c r="CI1406" t="s">
        <v>219</v>
      </c>
      <c r="CJ1406" s="1">
        <v>105000</v>
      </c>
    </row>
    <row r="1407" spans="1:88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 t="str">
        <f t="shared" si="150"/>
        <v>2000's</v>
      </c>
      <c r="V1407">
        <v>2005</v>
      </c>
      <c r="W1407">
        <f t="shared" si="148"/>
        <v>1</v>
      </c>
      <c r="X1407" t="str">
        <f t="shared" si="149"/>
        <v>Y</v>
      </c>
      <c r="Y1407" t="str">
        <f t="shared" si="155"/>
        <v>Y</v>
      </c>
      <c r="Z1407" t="str">
        <f t="shared" si="152"/>
        <v>Y</v>
      </c>
      <c r="AA1407" t="str">
        <f t="shared" si="153"/>
        <v>Y</v>
      </c>
      <c r="AB1407" t="s">
        <v>152</v>
      </c>
      <c r="AC1407" t="s">
        <v>94</v>
      </c>
      <c r="AD1407" t="s">
        <v>180</v>
      </c>
      <c r="AE1407" t="s">
        <v>181</v>
      </c>
      <c r="AF1407" t="s">
        <v>137</v>
      </c>
      <c r="AG1407">
        <v>174</v>
      </c>
      <c r="AH1407" t="s">
        <v>97</v>
      </c>
      <c r="AI1407" t="s">
        <v>98</v>
      </c>
      <c r="AJ1407" t="s">
        <v>99</v>
      </c>
      <c r="AK1407" t="s">
        <v>104</v>
      </c>
      <c r="AL1407" t="s">
        <v>98</v>
      </c>
      <c r="AM1407" t="s">
        <v>97</v>
      </c>
      <c r="AN1407" t="s">
        <v>101</v>
      </c>
      <c r="AO1407">
        <v>1373</v>
      </c>
      <c r="AP1407" t="s">
        <v>102</v>
      </c>
      <c r="AQ1407">
        <v>0</v>
      </c>
      <c r="AR1407">
        <v>221</v>
      </c>
      <c r="AS1407">
        <v>1594</v>
      </c>
      <c r="AT1407" t="s">
        <v>103</v>
      </c>
      <c r="AU1407" t="s">
        <v>104</v>
      </c>
      <c r="AV1407" t="s">
        <v>105</v>
      </c>
      <c r="AW1407" t="s">
        <v>106</v>
      </c>
      <c r="AX1407">
        <v>1646</v>
      </c>
      <c r="AY1407">
        <v>0</v>
      </c>
      <c r="AZ1407">
        <v>0</v>
      </c>
      <c r="BA1407">
        <v>1646</v>
      </c>
      <c r="BB1407">
        <v>1</v>
      </c>
      <c r="BC1407">
        <v>1</v>
      </c>
      <c r="BD1407">
        <v>2</v>
      </c>
      <c r="BE1407">
        <v>0</v>
      </c>
      <c r="BF1407">
        <v>2</v>
      </c>
      <c r="BG1407">
        <v>1</v>
      </c>
      <c r="BH1407" t="s">
        <v>97</v>
      </c>
      <c r="BI1407">
        <v>5</v>
      </c>
      <c r="BJ1407" t="s">
        <v>107</v>
      </c>
      <c r="BK1407">
        <v>1</v>
      </c>
      <c r="BL1407" t="s">
        <v>97</v>
      </c>
      <c r="BM1407" t="s">
        <v>108</v>
      </c>
      <c r="BN1407">
        <v>2004</v>
      </c>
      <c r="BO1407" t="s">
        <v>157</v>
      </c>
      <c r="BP1407">
        <v>2</v>
      </c>
      <c r="BQ1407">
        <v>482</v>
      </c>
      <c r="BR1407" t="s">
        <v>98</v>
      </c>
      <c r="BS1407" t="s">
        <v>98</v>
      </c>
      <c r="BT1407" t="s">
        <v>105</v>
      </c>
      <c r="BU1407">
        <v>128</v>
      </c>
      <c r="BV1407">
        <v>53</v>
      </c>
      <c r="BW1407">
        <v>0</v>
      </c>
      <c r="BX1407">
        <v>0</v>
      </c>
      <c r="BY1407">
        <v>155</v>
      </c>
      <c r="BZ1407">
        <v>0</v>
      </c>
      <c r="CA1407" t="s">
        <v>83</v>
      </c>
      <c r="CB1407" t="s">
        <v>83</v>
      </c>
      <c r="CC1407" t="s">
        <v>83</v>
      </c>
      <c r="CD1407">
        <v>0</v>
      </c>
      <c r="CE1407">
        <v>1</v>
      </c>
      <c r="CF1407">
        <v>2008</v>
      </c>
      <c r="CG1407" t="str">
        <f t="shared" si="154"/>
        <v>1/2008</v>
      </c>
      <c r="CH1407" t="s">
        <v>110</v>
      </c>
      <c r="CI1407" t="s">
        <v>111</v>
      </c>
      <c r="CJ1407" s="1">
        <v>275000</v>
      </c>
    </row>
    <row r="1408" spans="1:88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 t="str">
        <f t="shared" si="150"/>
        <v>70's</v>
      </c>
      <c r="V1408">
        <v>2007</v>
      </c>
      <c r="W1408">
        <f t="shared" si="148"/>
        <v>35</v>
      </c>
      <c r="X1408" t="str">
        <f t="shared" si="149"/>
        <v>Y</v>
      </c>
      <c r="Y1408" t="str">
        <f t="shared" si="155"/>
        <v>Y</v>
      </c>
      <c r="Z1408" t="str">
        <f t="shared" si="152"/>
        <v>Y</v>
      </c>
      <c r="AA1408" t="str">
        <f t="shared" si="153"/>
        <v>Y</v>
      </c>
      <c r="AB1408" t="s">
        <v>93</v>
      </c>
      <c r="AC1408" t="s">
        <v>94</v>
      </c>
      <c r="AD1408" t="s">
        <v>140</v>
      </c>
      <c r="AE1408" t="s">
        <v>125</v>
      </c>
      <c r="AF1408" t="s">
        <v>117</v>
      </c>
      <c r="AG1408">
        <v>0</v>
      </c>
      <c r="AH1408" t="s">
        <v>98</v>
      </c>
      <c r="AI1408" t="s">
        <v>98</v>
      </c>
      <c r="AJ1408" t="s">
        <v>118</v>
      </c>
      <c r="AK1408" t="s">
        <v>97</v>
      </c>
      <c r="AL1408" t="s">
        <v>98</v>
      </c>
      <c r="AM1408" t="s">
        <v>130</v>
      </c>
      <c r="AN1408" t="s">
        <v>101</v>
      </c>
      <c r="AO1408">
        <v>656</v>
      </c>
      <c r="AP1408" t="s">
        <v>102</v>
      </c>
      <c r="AQ1408">
        <v>0</v>
      </c>
      <c r="AR1408">
        <v>112</v>
      </c>
      <c r="AS1408">
        <v>768</v>
      </c>
      <c r="AT1408" t="s">
        <v>103</v>
      </c>
      <c r="AU1408" t="s">
        <v>98</v>
      </c>
      <c r="AV1408" t="s">
        <v>105</v>
      </c>
      <c r="AW1408" t="s">
        <v>106</v>
      </c>
      <c r="AX1408">
        <v>768</v>
      </c>
      <c r="AY1408">
        <v>0</v>
      </c>
      <c r="AZ1408">
        <v>0</v>
      </c>
      <c r="BA1408">
        <v>768</v>
      </c>
      <c r="BB1408">
        <v>1</v>
      </c>
      <c r="BC1408">
        <v>0</v>
      </c>
      <c r="BD1408">
        <v>1</v>
      </c>
      <c r="BE1408">
        <v>0</v>
      </c>
      <c r="BF1408">
        <v>2</v>
      </c>
      <c r="BG1408">
        <v>1</v>
      </c>
      <c r="BH1408" t="s">
        <v>98</v>
      </c>
      <c r="BI1408">
        <v>5</v>
      </c>
      <c r="BJ1408" t="s">
        <v>107</v>
      </c>
      <c r="BK1408">
        <v>0</v>
      </c>
      <c r="BL1408" t="s">
        <v>83</v>
      </c>
      <c r="BM1408" t="s">
        <v>127</v>
      </c>
      <c r="BN1408">
        <v>1988</v>
      </c>
      <c r="BO1408" t="s">
        <v>102</v>
      </c>
      <c r="BP1408">
        <v>2</v>
      </c>
      <c r="BQ1408">
        <v>396</v>
      </c>
      <c r="BR1408" t="s">
        <v>98</v>
      </c>
      <c r="BS1408" t="s">
        <v>98</v>
      </c>
      <c r="BT1408" t="s">
        <v>105</v>
      </c>
      <c r="BU1408">
        <v>58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 t="s">
        <v>83</v>
      </c>
      <c r="CB1408" t="s">
        <v>134</v>
      </c>
      <c r="CC1408" t="s">
        <v>83</v>
      </c>
      <c r="CD1408">
        <v>0</v>
      </c>
      <c r="CE1408">
        <v>3</v>
      </c>
      <c r="CF1408">
        <v>2009</v>
      </c>
      <c r="CG1408" t="str">
        <f t="shared" si="154"/>
        <v>3/2009</v>
      </c>
      <c r="CH1408" t="s">
        <v>110</v>
      </c>
      <c r="CI1408" t="s">
        <v>111</v>
      </c>
      <c r="CJ1408" s="1">
        <v>133000</v>
      </c>
    </row>
    <row r="1409" spans="1:88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 t="str">
        <f t="shared" si="150"/>
        <v>80's</v>
      </c>
      <c r="V1409">
        <v>1985</v>
      </c>
      <c r="W1409">
        <f t="shared" si="148"/>
        <v>0</v>
      </c>
      <c r="X1409" t="str">
        <f t="shared" si="149"/>
        <v>N</v>
      </c>
      <c r="Y1409" t="str">
        <f t="shared" si="155"/>
        <v>N</v>
      </c>
      <c r="Z1409" t="str">
        <f t="shared" si="152"/>
        <v>N</v>
      </c>
      <c r="AA1409" t="str">
        <f t="shared" si="153"/>
        <v>N</v>
      </c>
      <c r="AB1409" t="s">
        <v>93</v>
      </c>
      <c r="AC1409" t="s">
        <v>94</v>
      </c>
      <c r="AD1409" t="s">
        <v>140</v>
      </c>
      <c r="AE1409" t="s">
        <v>161</v>
      </c>
      <c r="AF1409" t="s">
        <v>117</v>
      </c>
      <c r="AG1409">
        <v>0</v>
      </c>
      <c r="AH1409" t="s">
        <v>98</v>
      </c>
      <c r="AI1409" t="s">
        <v>98</v>
      </c>
      <c r="AJ1409" t="s">
        <v>118</v>
      </c>
      <c r="AK1409" t="s">
        <v>98</v>
      </c>
      <c r="AL1409" t="s">
        <v>98</v>
      </c>
      <c r="AM1409" t="s">
        <v>100</v>
      </c>
      <c r="AN1409" t="s">
        <v>119</v>
      </c>
      <c r="AO1409">
        <v>625</v>
      </c>
      <c r="AP1409" t="s">
        <v>102</v>
      </c>
      <c r="AQ1409">
        <v>0</v>
      </c>
      <c r="AR1409">
        <v>208</v>
      </c>
      <c r="AS1409">
        <v>833</v>
      </c>
      <c r="AT1409" t="s">
        <v>103</v>
      </c>
      <c r="AU1409" t="s">
        <v>104</v>
      </c>
      <c r="AV1409" t="s">
        <v>105</v>
      </c>
      <c r="AW1409" t="s">
        <v>106</v>
      </c>
      <c r="AX1409">
        <v>833</v>
      </c>
      <c r="AY1409">
        <v>0</v>
      </c>
      <c r="AZ1409">
        <v>0</v>
      </c>
      <c r="BA1409">
        <v>833</v>
      </c>
      <c r="BB1409">
        <v>1</v>
      </c>
      <c r="BC1409">
        <v>0</v>
      </c>
      <c r="BD1409">
        <v>1</v>
      </c>
      <c r="BE1409">
        <v>0</v>
      </c>
      <c r="BF1409">
        <v>3</v>
      </c>
      <c r="BG1409">
        <v>1</v>
      </c>
      <c r="BH1409" t="s">
        <v>98</v>
      </c>
      <c r="BI1409">
        <v>5</v>
      </c>
      <c r="BJ1409" t="s">
        <v>107</v>
      </c>
      <c r="BK1409">
        <v>0</v>
      </c>
      <c r="BL1409" t="s">
        <v>83</v>
      </c>
      <c r="BM1409" t="s">
        <v>83</v>
      </c>
      <c r="BN1409" t="s">
        <v>83</v>
      </c>
      <c r="BO1409" t="s">
        <v>83</v>
      </c>
      <c r="BP1409">
        <v>0</v>
      </c>
      <c r="BQ1409">
        <v>0</v>
      </c>
      <c r="BR1409" t="s">
        <v>83</v>
      </c>
      <c r="BS1409" t="s">
        <v>83</v>
      </c>
      <c r="BT1409" t="s">
        <v>105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 t="s">
        <v>83</v>
      </c>
      <c r="CB1409" t="s">
        <v>134</v>
      </c>
      <c r="CC1409" t="s">
        <v>83</v>
      </c>
      <c r="CD1409">
        <v>0</v>
      </c>
      <c r="CE1409">
        <v>3</v>
      </c>
      <c r="CF1409">
        <v>2009</v>
      </c>
      <c r="CG1409" t="str">
        <f t="shared" si="154"/>
        <v>3/2009</v>
      </c>
      <c r="CH1409" t="s">
        <v>110</v>
      </c>
      <c r="CI1409" t="s">
        <v>111</v>
      </c>
      <c r="CJ1409" s="1">
        <v>112000</v>
      </c>
    </row>
    <row r="1410" spans="1:88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 t="str">
        <f t="shared" si="150"/>
        <v>1900's</v>
      </c>
      <c r="V1410">
        <v>1950</v>
      </c>
      <c r="W1410">
        <f t="shared" ref="W1410:W1461" si="156">V1410-T1410</f>
        <v>40</v>
      </c>
      <c r="X1410" t="str">
        <f t="shared" ref="X1410:X1461" si="157">IF($W1410&gt;0, "Y", "N")</f>
        <v>Y</v>
      </c>
      <c r="Y1410" t="str">
        <f t="shared" si="155"/>
        <v>N</v>
      </c>
      <c r="Z1410" t="str">
        <f t="shared" si="152"/>
        <v>N</v>
      </c>
      <c r="AA1410" t="str">
        <f t="shared" si="153"/>
        <v>N</v>
      </c>
      <c r="AB1410" t="s">
        <v>93</v>
      </c>
      <c r="AC1410" t="s">
        <v>94</v>
      </c>
      <c r="AD1410" t="s">
        <v>95</v>
      </c>
      <c r="AE1410" t="s">
        <v>95</v>
      </c>
      <c r="AF1410" t="s">
        <v>117</v>
      </c>
      <c r="AG1410">
        <v>0</v>
      </c>
      <c r="AH1410" t="s">
        <v>98</v>
      </c>
      <c r="AI1410" t="s">
        <v>98</v>
      </c>
      <c r="AJ1410" t="s">
        <v>118</v>
      </c>
      <c r="AK1410" t="s">
        <v>147</v>
      </c>
      <c r="AL1410" t="s">
        <v>98</v>
      </c>
      <c r="AM1410" t="s">
        <v>100</v>
      </c>
      <c r="AN1410" t="s">
        <v>102</v>
      </c>
      <c r="AO1410">
        <v>0</v>
      </c>
      <c r="AP1410" t="s">
        <v>102</v>
      </c>
      <c r="AQ1410">
        <v>0</v>
      </c>
      <c r="AR1410">
        <v>622</v>
      </c>
      <c r="AS1410">
        <v>622</v>
      </c>
      <c r="AT1410" t="s">
        <v>103</v>
      </c>
      <c r="AU1410" t="s">
        <v>97</v>
      </c>
      <c r="AV1410" t="s">
        <v>105</v>
      </c>
      <c r="AW1410" t="s">
        <v>106</v>
      </c>
      <c r="AX1410">
        <v>741</v>
      </c>
      <c r="AY1410">
        <v>622</v>
      </c>
      <c r="AZ1410">
        <v>0</v>
      </c>
      <c r="BA1410">
        <v>1363</v>
      </c>
      <c r="BB1410">
        <v>0</v>
      </c>
      <c r="BC1410">
        <v>0</v>
      </c>
      <c r="BD1410">
        <v>1</v>
      </c>
      <c r="BE1410">
        <v>0</v>
      </c>
      <c r="BF1410">
        <v>3</v>
      </c>
      <c r="BG1410">
        <v>1</v>
      </c>
      <c r="BH1410" t="s">
        <v>98</v>
      </c>
      <c r="BI1410">
        <v>6</v>
      </c>
      <c r="BJ1410" t="s">
        <v>107</v>
      </c>
      <c r="BK1410">
        <v>0</v>
      </c>
      <c r="BL1410" t="s">
        <v>83</v>
      </c>
      <c r="BM1410" t="s">
        <v>127</v>
      </c>
      <c r="BN1410">
        <v>1966</v>
      </c>
      <c r="BO1410" t="s">
        <v>102</v>
      </c>
      <c r="BP1410">
        <v>2</v>
      </c>
      <c r="BQ1410">
        <v>528</v>
      </c>
      <c r="BR1410" t="s">
        <v>98</v>
      </c>
      <c r="BS1410" t="s">
        <v>98</v>
      </c>
      <c r="BT1410" t="s">
        <v>105</v>
      </c>
      <c r="BU1410">
        <v>0</v>
      </c>
      <c r="BV1410">
        <v>0</v>
      </c>
      <c r="BW1410">
        <v>0</v>
      </c>
      <c r="BX1410">
        <v>0</v>
      </c>
      <c r="BY1410">
        <v>168</v>
      </c>
      <c r="BZ1410">
        <v>0</v>
      </c>
      <c r="CA1410" t="s">
        <v>83</v>
      </c>
      <c r="CB1410" t="s">
        <v>83</v>
      </c>
      <c r="CC1410" t="s">
        <v>83</v>
      </c>
      <c r="CD1410">
        <v>0</v>
      </c>
      <c r="CE1410">
        <v>6</v>
      </c>
      <c r="CF1410">
        <v>2010</v>
      </c>
      <c r="CG1410" t="str">
        <f t="shared" si="154"/>
        <v>6/2010</v>
      </c>
      <c r="CH1410" t="s">
        <v>110</v>
      </c>
      <c r="CI1410" t="s">
        <v>111</v>
      </c>
      <c r="CJ1410" s="1">
        <v>125500</v>
      </c>
    </row>
    <row r="1411" spans="1:88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 t="str">
        <f t="shared" ref="U1411:U1461" si="158">IF($T1411&gt;=2010, "2010's", IF($T1411&gt;=2000, "2000's", IF($T1411&gt;=1990, "90's", IF($T1411&gt;=1980, "80's", IF($T1411&gt;=1970, "70's", IF($T1411&gt;=1960, "60's", IF($T1411&gt;=1950, "50's", IF($T1411&gt;=1940, "40's", IF($T1411&gt;=1930, "30's", IF($T1411&gt;=1920, "20's", IF($T1411&gt;1910, "10's", IF($T1411&gt;=1900, "1900's", IF($T1411&gt;=1890, "1890's", IF($T1411&gt;=1880, "1880's", "1870's"))))))))))))))</f>
        <v>80's</v>
      </c>
      <c r="V1411">
        <v>1991</v>
      </c>
      <c r="W1411">
        <f t="shared" si="156"/>
        <v>5</v>
      </c>
      <c r="X1411" t="str">
        <f t="shared" si="157"/>
        <v>Y</v>
      </c>
      <c r="Y1411" t="str">
        <f t="shared" ref="Y1411:Y1442" si="159">IF($V1411&gt;2004, "Y", "N")</f>
        <v>N</v>
      </c>
      <c r="Z1411" t="str">
        <f t="shared" ref="Z1411:Z1461" si="160">IF($V1411&gt;1999, "Y", "N")</f>
        <v>N</v>
      </c>
      <c r="AA1411" t="str">
        <f t="shared" ref="AA1411:AA1461" si="161">IF($V1411&gt;1994, "Y", "N")</f>
        <v>N</v>
      </c>
      <c r="AB1411" t="s">
        <v>93</v>
      </c>
      <c r="AC1411" t="s">
        <v>94</v>
      </c>
      <c r="AD1411" t="s">
        <v>161</v>
      </c>
      <c r="AE1411" t="s">
        <v>161</v>
      </c>
      <c r="AF1411" t="s">
        <v>96</v>
      </c>
      <c r="AG1411">
        <v>123</v>
      </c>
      <c r="AH1411" t="s">
        <v>98</v>
      </c>
      <c r="AI1411" t="s">
        <v>97</v>
      </c>
      <c r="AJ1411" t="s">
        <v>118</v>
      </c>
      <c r="AK1411" t="s">
        <v>97</v>
      </c>
      <c r="AL1411" t="s">
        <v>98</v>
      </c>
      <c r="AM1411" t="s">
        <v>100</v>
      </c>
      <c r="AN1411" t="s">
        <v>102</v>
      </c>
      <c r="AO1411">
        <v>0</v>
      </c>
      <c r="AP1411" t="s">
        <v>102</v>
      </c>
      <c r="AQ1411">
        <v>0</v>
      </c>
      <c r="AR1411">
        <v>791</v>
      </c>
      <c r="AS1411">
        <v>791</v>
      </c>
      <c r="AT1411" t="s">
        <v>103</v>
      </c>
      <c r="AU1411" t="s">
        <v>97</v>
      </c>
      <c r="AV1411" t="s">
        <v>105</v>
      </c>
      <c r="AW1411" t="s">
        <v>106</v>
      </c>
      <c r="AX1411">
        <v>1236</v>
      </c>
      <c r="AY1411">
        <v>857</v>
      </c>
      <c r="AZ1411">
        <v>0</v>
      </c>
      <c r="BA1411">
        <v>2093</v>
      </c>
      <c r="BB1411">
        <v>0</v>
      </c>
      <c r="BC1411">
        <v>0</v>
      </c>
      <c r="BD1411">
        <v>2</v>
      </c>
      <c r="BE1411">
        <v>1</v>
      </c>
      <c r="BF1411">
        <v>3</v>
      </c>
      <c r="BG1411">
        <v>1</v>
      </c>
      <c r="BH1411" t="s">
        <v>98</v>
      </c>
      <c r="BI1411">
        <v>7</v>
      </c>
      <c r="BJ1411" t="s">
        <v>107</v>
      </c>
      <c r="BK1411">
        <v>1</v>
      </c>
      <c r="BL1411" t="s">
        <v>98</v>
      </c>
      <c r="BM1411" t="s">
        <v>108</v>
      </c>
      <c r="BN1411">
        <v>1986</v>
      </c>
      <c r="BO1411" t="s">
        <v>157</v>
      </c>
      <c r="BP1411">
        <v>2</v>
      </c>
      <c r="BQ1411">
        <v>542</v>
      </c>
      <c r="BR1411" t="s">
        <v>98</v>
      </c>
      <c r="BS1411" t="s">
        <v>98</v>
      </c>
      <c r="BT1411" t="s">
        <v>105</v>
      </c>
      <c r="BU1411">
        <v>364</v>
      </c>
      <c r="BV1411">
        <v>63</v>
      </c>
      <c r="BW1411">
        <v>0</v>
      </c>
      <c r="BX1411">
        <v>0</v>
      </c>
      <c r="BY1411">
        <v>0</v>
      </c>
      <c r="BZ1411">
        <v>0</v>
      </c>
      <c r="CA1411" t="s">
        <v>83</v>
      </c>
      <c r="CB1411" t="s">
        <v>134</v>
      </c>
      <c r="CC1411" t="s">
        <v>83</v>
      </c>
      <c r="CD1411">
        <v>0</v>
      </c>
      <c r="CE1411">
        <v>11</v>
      </c>
      <c r="CF1411">
        <v>2008</v>
      </c>
      <c r="CG1411" t="str">
        <f t="shared" ref="CG1411:CG1461" si="162">_xlfn.CONCAT(CE1411, "/",CF1411)</f>
        <v>11/2008</v>
      </c>
      <c r="CH1411" t="s">
        <v>110</v>
      </c>
      <c r="CI1411" t="s">
        <v>111</v>
      </c>
      <c r="CJ1411" s="1">
        <v>215000</v>
      </c>
    </row>
    <row r="1412" spans="1:88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 t="str">
        <f t="shared" si="158"/>
        <v>2000's</v>
      </c>
      <c r="V1412">
        <v>2001</v>
      </c>
      <c r="W1412">
        <f t="shared" si="156"/>
        <v>0</v>
      </c>
      <c r="X1412" t="str">
        <f t="shared" si="157"/>
        <v>N</v>
      </c>
      <c r="Y1412" t="str">
        <f t="shared" si="159"/>
        <v>N</v>
      </c>
      <c r="Z1412" t="str">
        <f t="shared" si="160"/>
        <v>Y</v>
      </c>
      <c r="AA1412" t="str">
        <f t="shared" si="161"/>
        <v>Y</v>
      </c>
      <c r="AB1412" t="s">
        <v>93</v>
      </c>
      <c r="AC1412" t="s">
        <v>94</v>
      </c>
      <c r="AD1412" t="s">
        <v>95</v>
      </c>
      <c r="AE1412" t="s">
        <v>95</v>
      </c>
      <c r="AF1412" t="s">
        <v>117</v>
      </c>
      <c r="AG1412">
        <v>0</v>
      </c>
      <c r="AH1412" t="s">
        <v>97</v>
      </c>
      <c r="AI1412" t="s">
        <v>98</v>
      </c>
      <c r="AJ1412" t="s">
        <v>99</v>
      </c>
      <c r="AK1412" t="s">
        <v>97</v>
      </c>
      <c r="AL1412" t="s">
        <v>98</v>
      </c>
      <c r="AM1412" t="s">
        <v>100</v>
      </c>
      <c r="AN1412" t="s">
        <v>101</v>
      </c>
      <c r="AO1412">
        <v>666</v>
      </c>
      <c r="AP1412" t="s">
        <v>102</v>
      </c>
      <c r="AQ1412">
        <v>0</v>
      </c>
      <c r="AR1412">
        <v>278</v>
      </c>
      <c r="AS1412">
        <v>944</v>
      </c>
      <c r="AT1412" t="s">
        <v>103</v>
      </c>
      <c r="AU1412" t="s">
        <v>104</v>
      </c>
      <c r="AV1412" t="s">
        <v>105</v>
      </c>
      <c r="AW1412" t="s">
        <v>106</v>
      </c>
      <c r="AX1412">
        <v>944</v>
      </c>
      <c r="AY1412">
        <v>896</v>
      </c>
      <c r="AZ1412">
        <v>0</v>
      </c>
      <c r="BA1412">
        <v>1840</v>
      </c>
      <c r="BB1412">
        <v>1</v>
      </c>
      <c r="BC1412">
        <v>0</v>
      </c>
      <c r="BD1412">
        <v>2</v>
      </c>
      <c r="BE1412">
        <v>1</v>
      </c>
      <c r="BF1412">
        <v>3</v>
      </c>
      <c r="BG1412">
        <v>1</v>
      </c>
      <c r="BH1412" t="s">
        <v>97</v>
      </c>
      <c r="BI1412">
        <v>6</v>
      </c>
      <c r="BJ1412" t="s">
        <v>107</v>
      </c>
      <c r="BK1412">
        <v>0</v>
      </c>
      <c r="BL1412" t="s">
        <v>83</v>
      </c>
      <c r="BM1412" t="s">
        <v>108</v>
      </c>
      <c r="BN1412">
        <v>2001</v>
      </c>
      <c r="BO1412" t="s">
        <v>109</v>
      </c>
      <c r="BP1412">
        <v>2</v>
      </c>
      <c r="BQ1412">
        <v>622</v>
      </c>
      <c r="BR1412" t="s">
        <v>98</v>
      </c>
      <c r="BS1412" t="s">
        <v>98</v>
      </c>
      <c r="BT1412" t="s">
        <v>105</v>
      </c>
      <c r="BU1412">
        <v>0</v>
      </c>
      <c r="BV1412">
        <v>45</v>
      </c>
      <c r="BW1412">
        <v>0</v>
      </c>
      <c r="BX1412">
        <v>0</v>
      </c>
      <c r="BY1412">
        <v>0</v>
      </c>
      <c r="BZ1412">
        <v>0</v>
      </c>
      <c r="CA1412" t="s">
        <v>83</v>
      </c>
      <c r="CB1412" t="s">
        <v>83</v>
      </c>
      <c r="CC1412" t="s">
        <v>83</v>
      </c>
      <c r="CD1412">
        <v>0</v>
      </c>
      <c r="CE1412">
        <v>6</v>
      </c>
      <c r="CF1412">
        <v>2009</v>
      </c>
      <c r="CG1412" t="str">
        <f t="shared" si="162"/>
        <v>6/2009</v>
      </c>
      <c r="CH1412" t="s">
        <v>110</v>
      </c>
      <c r="CI1412" t="s">
        <v>111</v>
      </c>
      <c r="CJ1412" s="1">
        <v>230000</v>
      </c>
    </row>
    <row r="1413" spans="1:88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 t="str">
        <f t="shared" si="158"/>
        <v>50's</v>
      </c>
      <c r="V1413">
        <v>2005</v>
      </c>
      <c r="W1413">
        <f t="shared" si="156"/>
        <v>55</v>
      </c>
      <c r="X1413" t="str">
        <f t="shared" si="157"/>
        <v>Y</v>
      </c>
      <c r="Y1413" t="str">
        <f t="shared" si="159"/>
        <v>Y</v>
      </c>
      <c r="Z1413" t="str">
        <f t="shared" si="160"/>
        <v>Y</v>
      </c>
      <c r="AA1413" t="str">
        <f t="shared" si="161"/>
        <v>Y</v>
      </c>
      <c r="AB1413" t="s">
        <v>93</v>
      </c>
      <c r="AC1413" t="s">
        <v>94</v>
      </c>
      <c r="AD1413" t="s">
        <v>95</v>
      </c>
      <c r="AE1413" t="s">
        <v>95</v>
      </c>
      <c r="AF1413" t="s">
        <v>117</v>
      </c>
      <c r="AG1413">
        <v>0</v>
      </c>
      <c r="AH1413" t="s">
        <v>98</v>
      </c>
      <c r="AI1413" t="s">
        <v>97</v>
      </c>
      <c r="AJ1413" t="s">
        <v>118</v>
      </c>
      <c r="AK1413" t="s">
        <v>98</v>
      </c>
      <c r="AL1413" t="s">
        <v>98</v>
      </c>
      <c r="AM1413" t="s">
        <v>100</v>
      </c>
      <c r="AN1413" t="s">
        <v>141</v>
      </c>
      <c r="AO1413">
        <v>120</v>
      </c>
      <c r="AP1413" t="s">
        <v>102</v>
      </c>
      <c r="AQ1413">
        <v>0</v>
      </c>
      <c r="AR1413">
        <v>736</v>
      </c>
      <c r="AS1413">
        <v>856</v>
      </c>
      <c r="AT1413" t="s">
        <v>103</v>
      </c>
      <c r="AU1413" t="s">
        <v>104</v>
      </c>
      <c r="AV1413" t="s">
        <v>105</v>
      </c>
      <c r="AW1413" t="s">
        <v>106</v>
      </c>
      <c r="AX1413">
        <v>1112</v>
      </c>
      <c r="AY1413">
        <v>556</v>
      </c>
      <c r="AZ1413">
        <v>0</v>
      </c>
      <c r="BA1413">
        <v>1668</v>
      </c>
      <c r="BB1413">
        <v>0</v>
      </c>
      <c r="BC1413">
        <v>0</v>
      </c>
      <c r="BD1413">
        <v>1</v>
      </c>
      <c r="BE1413">
        <v>1</v>
      </c>
      <c r="BF1413">
        <v>3</v>
      </c>
      <c r="BG1413">
        <v>1</v>
      </c>
      <c r="BH1413" t="s">
        <v>98</v>
      </c>
      <c r="BI1413">
        <v>6</v>
      </c>
      <c r="BJ1413" t="s">
        <v>224</v>
      </c>
      <c r="BK1413">
        <v>0</v>
      </c>
      <c r="BL1413" t="s">
        <v>83</v>
      </c>
      <c r="BM1413" t="s">
        <v>108</v>
      </c>
      <c r="BN1413">
        <v>1950</v>
      </c>
      <c r="BO1413" t="s">
        <v>102</v>
      </c>
      <c r="BP1413">
        <v>1</v>
      </c>
      <c r="BQ1413">
        <v>271</v>
      </c>
      <c r="BR1413" t="s">
        <v>98</v>
      </c>
      <c r="BS1413" t="s">
        <v>98</v>
      </c>
      <c r="BT1413" t="s">
        <v>105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 t="s">
        <v>83</v>
      </c>
      <c r="CB1413" t="s">
        <v>134</v>
      </c>
      <c r="CC1413" t="s">
        <v>83</v>
      </c>
      <c r="CD1413">
        <v>0</v>
      </c>
      <c r="CE1413">
        <v>9</v>
      </c>
      <c r="CF1413">
        <v>2009</v>
      </c>
      <c r="CG1413" t="str">
        <f t="shared" si="162"/>
        <v>9/2009</v>
      </c>
      <c r="CH1413" t="s">
        <v>110</v>
      </c>
      <c r="CI1413" t="s">
        <v>111</v>
      </c>
      <c r="CJ1413" s="1">
        <v>140000</v>
      </c>
    </row>
    <row r="1414" spans="1:88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 t="str">
        <f t="shared" si="158"/>
        <v>40's</v>
      </c>
      <c r="V1414">
        <v>1950</v>
      </c>
      <c r="W1414">
        <f t="shared" si="156"/>
        <v>1</v>
      </c>
      <c r="X1414" t="str">
        <f t="shared" si="157"/>
        <v>Y</v>
      </c>
      <c r="Y1414" t="str">
        <f t="shared" si="159"/>
        <v>N</v>
      </c>
      <c r="Z1414" t="str">
        <f t="shared" si="160"/>
        <v>N</v>
      </c>
      <c r="AA1414" t="str">
        <f t="shared" si="161"/>
        <v>N</v>
      </c>
      <c r="AB1414" t="s">
        <v>93</v>
      </c>
      <c r="AC1414" t="s">
        <v>94</v>
      </c>
      <c r="AD1414" t="s">
        <v>96</v>
      </c>
      <c r="AE1414" t="s">
        <v>137</v>
      </c>
      <c r="AF1414" t="s">
        <v>117</v>
      </c>
      <c r="AG1414">
        <v>0</v>
      </c>
      <c r="AH1414" t="s">
        <v>98</v>
      </c>
      <c r="AI1414" t="s">
        <v>98</v>
      </c>
      <c r="AJ1414" t="s">
        <v>168</v>
      </c>
      <c r="AK1414" t="s">
        <v>83</v>
      </c>
      <c r="AL1414" t="s">
        <v>83</v>
      </c>
      <c r="AM1414" t="s">
        <v>83</v>
      </c>
      <c r="AN1414" t="s">
        <v>83</v>
      </c>
      <c r="AO1414">
        <v>0</v>
      </c>
      <c r="AP1414" t="s">
        <v>83</v>
      </c>
      <c r="AQ1414">
        <v>0</v>
      </c>
      <c r="AR1414">
        <v>0</v>
      </c>
      <c r="AS1414">
        <v>0</v>
      </c>
      <c r="AT1414" t="s">
        <v>240</v>
      </c>
      <c r="AU1414" t="s">
        <v>147</v>
      </c>
      <c r="AV1414" t="s">
        <v>177</v>
      </c>
      <c r="AW1414" t="s">
        <v>145</v>
      </c>
      <c r="AX1414">
        <v>1040</v>
      </c>
      <c r="AY1414">
        <v>0</v>
      </c>
      <c r="AZ1414">
        <v>0</v>
      </c>
      <c r="BA1414">
        <v>1040</v>
      </c>
      <c r="BB1414">
        <v>0</v>
      </c>
      <c r="BC1414">
        <v>0</v>
      </c>
      <c r="BD1414">
        <v>2</v>
      </c>
      <c r="BE1414">
        <v>0</v>
      </c>
      <c r="BF1414">
        <v>2</v>
      </c>
      <c r="BG1414">
        <v>2</v>
      </c>
      <c r="BH1414" t="s">
        <v>98</v>
      </c>
      <c r="BI1414">
        <v>6</v>
      </c>
      <c r="BJ1414" t="s">
        <v>107</v>
      </c>
      <c r="BK1414">
        <v>0</v>
      </c>
      <c r="BL1414" t="s">
        <v>83</v>
      </c>
      <c r="BM1414" t="s">
        <v>127</v>
      </c>
      <c r="BN1414">
        <v>1956</v>
      </c>
      <c r="BO1414" t="s">
        <v>102</v>
      </c>
      <c r="BP1414">
        <v>2</v>
      </c>
      <c r="BQ1414">
        <v>420</v>
      </c>
      <c r="BR1414" t="s">
        <v>98</v>
      </c>
      <c r="BS1414" t="s">
        <v>98</v>
      </c>
      <c r="BT1414" t="s">
        <v>105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 t="s">
        <v>83</v>
      </c>
      <c r="CB1414" t="s">
        <v>83</v>
      </c>
      <c r="CC1414" t="s">
        <v>83</v>
      </c>
      <c r="CD1414">
        <v>0</v>
      </c>
      <c r="CE1414">
        <v>6</v>
      </c>
      <c r="CF1414">
        <v>2009</v>
      </c>
      <c r="CG1414" t="str">
        <f t="shared" si="162"/>
        <v>6/2009</v>
      </c>
      <c r="CH1414" t="s">
        <v>110</v>
      </c>
      <c r="CI1414" t="s">
        <v>111</v>
      </c>
      <c r="CJ1414" s="1">
        <v>90000</v>
      </c>
    </row>
    <row r="1415" spans="1:88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 t="str">
        <f t="shared" si="158"/>
        <v>2000's</v>
      </c>
      <c r="V1415">
        <v>2006</v>
      </c>
      <c r="W1415">
        <f t="shared" si="156"/>
        <v>1</v>
      </c>
      <c r="X1415" t="str">
        <f t="shared" si="157"/>
        <v>Y</v>
      </c>
      <c r="Y1415" t="str">
        <f t="shared" si="159"/>
        <v>Y</v>
      </c>
      <c r="Z1415" t="str">
        <f t="shared" si="160"/>
        <v>Y</v>
      </c>
      <c r="AA1415" t="str">
        <f t="shared" si="161"/>
        <v>Y</v>
      </c>
      <c r="AB1415" t="s">
        <v>93</v>
      </c>
      <c r="AC1415" t="s">
        <v>94</v>
      </c>
      <c r="AD1415" t="s">
        <v>95</v>
      </c>
      <c r="AE1415" t="s">
        <v>95</v>
      </c>
      <c r="AF1415" t="s">
        <v>137</v>
      </c>
      <c r="AG1415">
        <v>366</v>
      </c>
      <c r="AH1415" t="s">
        <v>97</v>
      </c>
      <c r="AI1415" t="s">
        <v>98</v>
      </c>
      <c r="AJ1415" t="s">
        <v>99</v>
      </c>
      <c r="AK1415" t="s">
        <v>97</v>
      </c>
      <c r="AL1415" t="s">
        <v>97</v>
      </c>
      <c r="AM1415" t="s">
        <v>100</v>
      </c>
      <c r="AN1415" t="s">
        <v>101</v>
      </c>
      <c r="AO1415">
        <v>976</v>
      </c>
      <c r="AP1415" t="s">
        <v>102</v>
      </c>
      <c r="AQ1415">
        <v>0</v>
      </c>
      <c r="AR1415">
        <v>868</v>
      </c>
      <c r="AS1415">
        <v>1844</v>
      </c>
      <c r="AT1415" t="s">
        <v>103</v>
      </c>
      <c r="AU1415" t="s">
        <v>104</v>
      </c>
      <c r="AV1415" t="s">
        <v>105</v>
      </c>
      <c r="AW1415" t="s">
        <v>106</v>
      </c>
      <c r="AX1415">
        <v>1844</v>
      </c>
      <c r="AY1415">
        <v>0</v>
      </c>
      <c r="AZ1415">
        <v>0</v>
      </c>
      <c r="BA1415">
        <v>1844</v>
      </c>
      <c r="BB1415">
        <v>1</v>
      </c>
      <c r="BC1415">
        <v>0</v>
      </c>
      <c r="BD1415">
        <v>2</v>
      </c>
      <c r="BE1415">
        <v>0</v>
      </c>
      <c r="BF1415">
        <v>2</v>
      </c>
      <c r="BG1415">
        <v>1</v>
      </c>
      <c r="BH1415" t="s">
        <v>97</v>
      </c>
      <c r="BI1415">
        <v>7</v>
      </c>
      <c r="BJ1415" t="s">
        <v>107</v>
      </c>
      <c r="BK1415">
        <v>1</v>
      </c>
      <c r="BL1415" t="s">
        <v>97</v>
      </c>
      <c r="BM1415" t="s">
        <v>108</v>
      </c>
      <c r="BN1415">
        <v>2005</v>
      </c>
      <c r="BO1415" t="s">
        <v>157</v>
      </c>
      <c r="BP1415">
        <v>2</v>
      </c>
      <c r="BQ1415">
        <v>620</v>
      </c>
      <c r="BR1415" t="s">
        <v>98</v>
      </c>
      <c r="BS1415" t="s">
        <v>98</v>
      </c>
      <c r="BT1415" t="s">
        <v>105</v>
      </c>
      <c r="BU1415">
        <v>165</v>
      </c>
      <c r="BV1415">
        <v>44</v>
      </c>
      <c r="BW1415">
        <v>0</v>
      </c>
      <c r="BX1415">
        <v>0</v>
      </c>
      <c r="BY1415">
        <v>0</v>
      </c>
      <c r="BZ1415">
        <v>0</v>
      </c>
      <c r="CA1415" t="s">
        <v>83</v>
      </c>
      <c r="CB1415" t="s">
        <v>83</v>
      </c>
      <c r="CC1415" t="s">
        <v>83</v>
      </c>
      <c r="CD1415">
        <v>0</v>
      </c>
      <c r="CE1415">
        <v>9</v>
      </c>
      <c r="CF1415">
        <v>2009</v>
      </c>
      <c r="CG1415" t="str">
        <f t="shared" si="162"/>
        <v>9/2009</v>
      </c>
      <c r="CH1415" t="s">
        <v>173</v>
      </c>
      <c r="CI1415" t="s">
        <v>128</v>
      </c>
      <c r="CJ1415" s="1">
        <v>257000</v>
      </c>
    </row>
    <row r="1416" spans="1:88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 t="str">
        <f t="shared" si="158"/>
        <v>20's</v>
      </c>
      <c r="V1416">
        <v>2000</v>
      </c>
      <c r="W1416">
        <f t="shared" si="156"/>
        <v>77</v>
      </c>
      <c r="X1416" t="str">
        <f t="shared" si="157"/>
        <v>Y</v>
      </c>
      <c r="Y1416" t="str">
        <f t="shared" si="159"/>
        <v>N</v>
      </c>
      <c r="Z1416" t="str">
        <f t="shared" si="160"/>
        <v>Y</v>
      </c>
      <c r="AA1416" t="str">
        <f t="shared" si="161"/>
        <v>Y</v>
      </c>
      <c r="AB1416" t="s">
        <v>184</v>
      </c>
      <c r="AC1416" t="s">
        <v>94</v>
      </c>
      <c r="AD1416" t="s">
        <v>124</v>
      </c>
      <c r="AE1416" t="s">
        <v>124</v>
      </c>
      <c r="AF1416" t="s">
        <v>117</v>
      </c>
      <c r="AG1416">
        <v>0</v>
      </c>
      <c r="AH1416" t="s">
        <v>98</v>
      </c>
      <c r="AI1416" t="s">
        <v>98</v>
      </c>
      <c r="AJ1416" t="s">
        <v>126</v>
      </c>
      <c r="AK1416" t="s">
        <v>98</v>
      </c>
      <c r="AL1416" t="s">
        <v>98</v>
      </c>
      <c r="AM1416" t="s">
        <v>100</v>
      </c>
      <c r="AN1416" t="s">
        <v>102</v>
      </c>
      <c r="AO1416">
        <v>0</v>
      </c>
      <c r="AP1416" t="s">
        <v>102</v>
      </c>
      <c r="AQ1416">
        <v>0</v>
      </c>
      <c r="AR1416">
        <v>833</v>
      </c>
      <c r="AS1416">
        <v>833</v>
      </c>
      <c r="AT1416" t="s">
        <v>103</v>
      </c>
      <c r="AU1416" t="s">
        <v>97</v>
      </c>
      <c r="AV1416" t="s">
        <v>105</v>
      </c>
      <c r="AW1416" t="s">
        <v>106</v>
      </c>
      <c r="AX1416">
        <v>1053</v>
      </c>
      <c r="AY1416">
        <v>795</v>
      </c>
      <c r="AZ1416">
        <v>0</v>
      </c>
      <c r="BA1416">
        <v>1848</v>
      </c>
      <c r="BB1416">
        <v>0</v>
      </c>
      <c r="BC1416">
        <v>0</v>
      </c>
      <c r="BD1416">
        <v>1</v>
      </c>
      <c r="BE1416">
        <v>1</v>
      </c>
      <c r="BF1416">
        <v>4</v>
      </c>
      <c r="BG1416">
        <v>1</v>
      </c>
      <c r="BH1416" t="s">
        <v>97</v>
      </c>
      <c r="BI1416">
        <v>8</v>
      </c>
      <c r="BJ1416" t="s">
        <v>107</v>
      </c>
      <c r="BK1416">
        <v>1</v>
      </c>
      <c r="BL1416" t="s">
        <v>97</v>
      </c>
      <c r="BM1416" t="s">
        <v>127</v>
      </c>
      <c r="BN1416">
        <v>1922</v>
      </c>
      <c r="BO1416" t="s">
        <v>102</v>
      </c>
      <c r="BP1416">
        <v>2</v>
      </c>
      <c r="BQ1416">
        <v>370</v>
      </c>
      <c r="BR1416" t="s">
        <v>98</v>
      </c>
      <c r="BS1416" t="s">
        <v>98</v>
      </c>
      <c r="BT1416" t="s">
        <v>177</v>
      </c>
      <c r="BU1416">
        <v>0</v>
      </c>
      <c r="BV1416">
        <v>0</v>
      </c>
      <c r="BW1416">
        <v>0</v>
      </c>
      <c r="BX1416">
        <v>0</v>
      </c>
      <c r="BY1416">
        <v>220</v>
      </c>
      <c r="BZ1416">
        <v>0</v>
      </c>
      <c r="CA1416" t="s">
        <v>83</v>
      </c>
      <c r="CB1416" t="s">
        <v>83</v>
      </c>
      <c r="CC1416" t="s">
        <v>83</v>
      </c>
      <c r="CD1416">
        <v>0</v>
      </c>
      <c r="CE1416">
        <v>6</v>
      </c>
      <c r="CF1416">
        <v>2008</v>
      </c>
      <c r="CG1416" t="str">
        <f t="shared" si="162"/>
        <v>6/2008</v>
      </c>
      <c r="CH1416" t="s">
        <v>110</v>
      </c>
      <c r="CI1416" t="s">
        <v>111</v>
      </c>
      <c r="CJ1416" s="1">
        <v>207000</v>
      </c>
    </row>
    <row r="1417" spans="1:88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 t="str">
        <f t="shared" si="158"/>
        <v>2000's</v>
      </c>
      <c r="V1417">
        <v>2007</v>
      </c>
      <c r="W1417">
        <f t="shared" si="156"/>
        <v>0</v>
      </c>
      <c r="X1417" t="str">
        <f t="shared" si="157"/>
        <v>N</v>
      </c>
      <c r="Y1417" t="str">
        <f t="shared" si="159"/>
        <v>Y</v>
      </c>
      <c r="Z1417" t="str">
        <f t="shared" si="160"/>
        <v>Y</v>
      </c>
      <c r="AA1417" t="str">
        <f t="shared" si="161"/>
        <v>Y</v>
      </c>
      <c r="AB1417" t="s">
        <v>152</v>
      </c>
      <c r="AC1417" t="s">
        <v>94</v>
      </c>
      <c r="AD1417" t="s">
        <v>95</v>
      </c>
      <c r="AE1417" t="s">
        <v>95</v>
      </c>
      <c r="AF1417" t="s">
        <v>96</v>
      </c>
      <c r="AG1417">
        <v>130</v>
      </c>
      <c r="AH1417" t="s">
        <v>97</v>
      </c>
      <c r="AI1417" t="s">
        <v>98</v>
      </c>
      <c r="AJ1417" t="s">
        <v>99</v>
      </c>
      <c r="AK1417" t="s">
        <v>97</v>
      </c>
      <c r="AL1417" t="s">
        <v>98</v>
      </c>
      <c r="AM1417" t="s">
        <v>100</v>
      </c>
      <c r="AN1417" t="s">
        <v>119</v>
      </c>
      <c r="AO1417">
        <v>988</v>
      </c>
      <c r="AP1417" t="s">
        <v>102</v>
      </c>
      <c r="AQ1417">
        <v>0</v>
      </c>
      <c r="AR1417">
        <v>398</v>
      </c>
      <c r="AS1417">
        <v>1386</v>
      </c>
      <c r="AT1417" t="s">
        <v>103</v>
      </c>
      <c r="AU1417" t="s">
        <v>104</v>
      </c>
      <c r="AV1417" t="s">
        <v>105</v>
      </c>
      <c r="AW1417" t="s">
        <v>106</v>
      </c>
      <c r="AX1417">
        <v>1569</v>
      </c>
      <c r="AY1417">
        <v>0</v>
      </c>
      <c r="AZ1417">
        <v>0</v>
      </c>
      <c r="BA1417">
        <v>1569</v>
      </c>
      <c r="BB1417">
        <v>0</v>
      </c>
      <c r="BC1417">
        <v>1</v>
      </c>
      <c r="BD1417">
        <v>2</v>
      </c>
      <c r="BE1417">
        <v>0</v>
      </c>
      <c r="BF1417">
        <v>1</v>
      </c>
      <c r="BG1417">
        <v>1</v>
      </c>
      <c r="BH1417" t="s">
        <v>97</v>
      </c>
      <c r="BI1417">
        <v>7</v>
      </c>
      <c r="BJ1417" t="s">
        <v>107</v>
      </c>
      <c r="BK1417">
        <v>1</v>
      </c>
      <c r="BL1417" t="s">
        <v>98</v>
      </c>
      <c r="BM1417" t="s">
        <v>108</v>
      </c>
      <c r="BN1417">
        <v>2007</v>
      </c>
      <c r="BO1417" t="s">
        <v>109</v>
      </c>
      <c r="BP1417">
        <v>3</v>
      </c>
      <c r="BQ1417">
        <v>660</v>
      </c>
      <c r="BR1417" t="s">
        <v>98</v>
      </c>
      <c r="BS1417" t="s">
        <v>98</v>
      </c>
      <c r="BT1417" t="s">
        <v>105</v>
      </c>
      <c r="BU1417">
        <v>143</v>
      </c>
      <c r="BV1417">
        <v>20</v>
      </c>
      <c r="BW1417">
        <v>0</v>
      </c>
      <c r="BX1417">
        <v>0</v>
      </c>
      <c r="BY1417">
        <v>0</v>
      </c>
      <c r="BZ1417">
        <v>0</v>
      </c>
      <c r="CA1417" t="s">
        <v>83</v>
      </c>
      <c r="CB1417" t="s">
        <v>83</v>
      </c>
      <c r="CC1417" t="s">
        <v>83</v>
      </c>
      <c r="CD1417">
        <v>0</v>
      </c>
      <c r="CE1417">
        <v>5</v>
      </c>
      <c r="CF1417">
        <v>2009</v>
      </c>
      <c r="CG1417" t="str">
        <f t="shared" si="162"/>
        <v>5/2009</v>
      </c>
      <c r="CH1417" t="s">
        <v>110</v>
      </c>
      <c r="CI1417" t="s">
        <v>111</v>
      </c>
      <c r="CJ1417" s="1">
        <v>175900</v>
      </c>
    </row>
    <row r="1418" spans="1:88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 t="str">
        <f t="shared" si="158"/>
        <v>1880's</v>
      </c>
      <c r="V1418">
        <v>1950</v>
      </c>
      <c r="W1418">
        <f t="shared" si="156"/>
        <v>65</v>
      </c>
      <c r="X1418" t="str">
        <f t="shared" si="157"/>
        <v>Y</v>
      </c>
      <c r="Y1418" t="str">
        <f t="shared" si="159"/>
        <v>N</v>
      </c>
      <c r="Z1418" t="str">
        <f t="shared" si="160"/>
        <v>N</v>
      </c>
      <c r="AA1418" t="str">
        <f t="shared" si="161"/>
        <v>N</v>
      </c>
      <c r="AB1418" t="s">
        <v>93</v>
      </c>
      <c r="AC1418" t="s">
        <v>94</v>
      </c>
      <c r="AD1418" t="s">
        <v>95</v>
      </c>
      <c r="AE1418" t="s">
        <v>186</v>
      </c>
      <c r="AF1418" t="s">
        <v>117</v>
      </c>
      <c r="AG1418">
        <v>0</v>
      </c>
      <c r="AH1418" t="s">
        <v>98</v>
      </c>
      <c r="AI1418" t="s">
        <v>98</v>
      </c>
      <c r="AJ1418" t="s">
        <v>99</v>
      </c>
      <c r="AK1418" t="s">
        <v>98</v>
      </c>
      <c r="AL1418" t="s">
        <v>98</v>
      </c>
      <c r="AM1418" t="s">
        <v>100</v>
      </c>
      <c r="AN1418" t="s">
        <v>102</v>
      </c>
      <c r="AO1418">
        <v>0</v>
      </c>
      <c r="AP1418" t="s">
        <v>102</v>
      </c>
      <c r="AQ1418">
        <v>0</v>
      </c>
      <c r="AR1418">
        <v>777</v>
      </c>
      <c r="AS1418">
        <v>777</v>
      </c>
      <c r="AT1418" t="s">
        <v>103</v>
      </c>
      <c r="AU1418" t="s">
        <v>97</v>
      </c>
      <c r="AV1418" t="s">
        <v>105</v>
      </c>
      <c r="AW1418" t="s">
        <v>106</v>
      </c>
      <c r="AX1418">
        <v>1246</v>
      </c>
      <c r="AY1418">
        <v>1044</v>
      </c>
      <c r="AZ1418">
        <v>0</v>
      </c>
      <c r="BA1418">
        <v>2290</v>
      </c>
      <c r="BB1418">
        <v>0</v>
      </c>
      <c r="BC1418">
        <v>0</v>
      </c>
      <c r="BD1418">
        <v>2</v>
      </c>
      <c r="BE1418">
        <v>0</v>
      </c>
      <c r="BF1418">
        <v>4</v>
      </c>
      <c r="BG1418">
        <v>2</v>
      </c>
      <c r="BH1418" t="s">
        <v>98</v>
      </c>
      <c r="BI1418">
        <v>11</v>
      </c>
      <c r="BJ1418" t="s">
        <v>107</v>
      </c>
      <c r="BK1418">
        <v>0</v>
      </c>
      <c r="BL1418" t="s">
        <v>83</v>
      </c>
      <c r="BM1418" t="s">
        <v>127</v>
      </c>
      <c r="BN1418">
        <v>1971</v>
      </c>
      <c r="BO1418" t="s">
        <v>102</v>
      </c>
      <c r="BP1418">
        <v>2</v>
      </c>
      <c r="BQ1418">
        <v>560</v>
      </c>
      <c r="BR1418" t="s">
        <v>98</v>
      </c>
      <c r="BS1418" t="s">
        <v>98</v>
      </c>
      <c r="BT1418" t="s">
        <v>177</v>
      </c>
      <c r="BU1418">
        <v>0</v>
      </c>
      <c r="BV1418">
        <v>0</v>
      </c>
      <c r="BW1418">
        <v>114</v>
      </c>
      <c r="BX1418">
        <v>0</v>
      </c>
      <c r="BY1418">
        <v>0</v>
      </c>
      <c r="BZ1418">
        <v>0</v>
      </c>
      <c r="CA1418" t="s">
        <v>83</v>
      </c>
      <c r="CB1418" t="s">
        <v>83</v>
      </c>
      <c r="CC1418" t="s">
        <v>83</v>
      </c>
      <c r="CD1418">
        <v>0</v>
      </c>
      <c r="CE1418">
        <v>4</v>
      </c>
      <c r="CF1418">
        <v>2010</v>
      </c>
      <c r="CG1418" t="str">
        <f t="shared" si="162"/>
        <v>4/2010</v>
      </c>
      <c r="CH1418" t="s">
        <v>110</v>
      </c>
      <c r="CI1418" t="s">
        <v>111</v>
      </c>
      <c r="CJ1418" s="1">
        <v>122500</v>
      </c>
    </row>
    <row r="1419" spans="1:88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 t="str">
        <f t="shared" si="158"/>
        <v>90's</v>
      </c>
      <c r="V1419">
        <v>1998</v>
      </c>
      <c r="W1419">
        <f t="shared" si="156"/>
        <v>0</v>
      </c>
      <c r="X1419" t="str">
        <f t="shared" si="157"/>
        <v>N</v>
      </c>
      <c r="Y1419" t="str">
        <f t="shared" si="159"/>
        <v>N</v>
      </c>
      <c r="Z1419" t="str">
        <f t="shared" si="160"/>
        <v>N</v>
      </c>
      <c r="AA1419" t="str">
        <f t="shared" si="161"/>
        <v>Y</v>
      </c>
      <c r="AB1419" t="s">
        <v>93</v>
      </c>
      <c r="AC1419" t="s">
        <v>94</v>
      </c>
      <c r="AD1419" t="s">
        <v>95</v>
      </c>
      <c r="AE1419" t="s">
        <v>95</v>
      </c>
      <c r="AF1419" t="s">
        <v>96</v>
      </c>
      <c r="AG1419">
        <v>731</v>
      </c>
      <c r="AH1419" t="s">
        <v>97</v>
      </c>
      <c r="AI1419" t="s">
        <v>98</v>
      </c>
      <c r="AJ1419" t="s">
        <v>99</v>
      </c>
      <c r="AK1419" t="s">
        <v>97</v>
      </c>
      <c r="AL1419" t="s">
        <v>98</v>
      </c>
      <c r="AM1419" t="s">
        <v>121</v>
      </c>
      <c r="AN1419" t="s">
        <v>101</v>
      </c>
      <c r="AO1419">
        <v>781</v>
      </c>
      <c r="AP1419" t="s">
        <v>102</v>
      </c>
      <c r="AQ1419">
        <v>0</v>
      </c>
      <c r="AR1419">
        <v>503</v>
      </c>
      <c r="AS1419">
        <v>1284</v>
      </c>
      <c r="AT1419" t="s">
        <v>103</v>
      </c>
      <c r="AU1419" t="s">
        <v>104</v>
      </c>
      <c r="AV1419" t="s">
        <v>105</v>
      </c>
      <c r="AW1419" t="s">
        <v>106</v>
      </c>
      <c r="AX1419">
        <v>1310</v>
      </c>
      <c r="AY1419">
        <v>1140</v>
      </c>
      <c r="AZ1419">
        <v>0</v>
      </c>
      <c r="BA1419">
        <v>2450</v>
      </c>
      <c r="BB1419">
        <v>1</v>
      </c>
      <c r="BC1419">
        <v>0</v>
      </c>
      <c r="BD1419">
        <v>2</v>
      </c>
      <c r="BE1419">
        <v>1</v>
      </c>
      <c r="BF1419">
        <v>3</v>
      </c>
      <c r="BG1419">
        <v>1</v>
      </c>
      <c r="BH1419" t="s">
        <v>97</v>
      </c>
      <c r="BI1419">
        <v>7</v>
      </c>
      <c r="BJ1419" t="s">
        <v>107</v>
      </c>
      <c r="BK1419">
        <v>1</v>
      </c>
      <c r="BL1419" t="s">
        <v>98</v>
      </c>
      <c r="BM1419" t="s">
        <v>108</v>
      </c>
      <c r="BN1419">
        <v>1998</v>
      </c>
      <c r="BO1419" t="s">
        <v>157</v>
      </c>
      <c r="BP1419">
        <v>3</v>
      </c>
      <c r="BQ1419">
        <v>1069</v>
      </c>
      <c r="BR1419" t="s">
        <v>98</v>
      </c>
      <c r="BS1419" t="s">
        <v>98</v>
      </c>
      <c r="BT1419" t="s">
        <v>105</v>
      </c>
      <c r="BU1419">
        <v>0</v>
      </c>
      <c r="BV1419">
        <v>126</v>
      </c>
      <c r="BW1419">
        <v>0</v>
      </c>
      <c r="BX1419">
        <v>0</v>
      </c>
      <c r="BY1419">
        <v>0</v>
      </c>
      <c r="BZ1419">
        <v>0</v>
      </c>
      <c r="CA1419" t="s">
        <v>83</v>
      </c>
      <c r="CB1419" t="s">
        <v>83</v>
      </c>
      <c r="CC1419" t="s">
        <v>83</v>
      </c>
      <c r="CD1419">
        <v>0</v>
      </c>
      <c r="CE1419">
        <v>5</v>
      </c>
      <c r="CF1419">
        <v>2009</v>
      </c>
      <c r="CG1419" t="str">
        <f t="shared" si="162"/>
        <v>5/2009</v>
      </c>
      <c r="CH1419" t="s">
        <v>110</v>
      </c>
      <c r="CI1419" t="s">
        <v>111</v>
      </c>
      <c r="CJ1419" s="1">
        <v>340000</v>
      </c>
    </row>
    <row r="1420" spans="1:88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 t="str">
        <f t="shared" si="158"/>
        <v>60's</v>
      </c>
      <c r="V1420">
        <v>1963</v>
      </c>
      <c r="W1420">
        <f t="shared" si="156"/>
        <v>0</v>
      </c>
      <c r="X1420" t="str">
        <f t="shared" si="157"/>
        <v>N</v>
      </c>
      <c r="Y1420" t="str">
        <f t="shared" si="159"/>
        <v>N</v>
      </c>
      <c r="Z1420" t="str">
        <f t="shared" si="160"/>
        <v>N</v>
      </c>
      <c r="AA1420" t="str">
        <f t="shared" si="161"/>
        <v>N</v>
      </c>
      <c r="AB1420" t="s">
        <v>93</v>
      </c>
      <c r="AC1420" t="s">
        <v>94</v>
      </c>
      <c r="AD1420" t="s">
        <v>140</v>
      </c>
      <c r="AE1420" t="s">
        <v>140</v>
      </c>
      <c r="AF1420" t="s">
        <v>117</v>
      </c>
      <c r="AG1420">
        <v>0</v>
      </c>
      <c r="AH1420" t="s">
        <v>98</v>
      </c>
      <c r="AI1420" t="s">
        <v>98</v>
      </c>
      <c r="AJ1420" t="s">
        <v>118</v>
      </c>
      <c r="AK1420" t="s">
        <v>98</v>
      </c>
      <c r="AL1420" t="s">
        <v>98</v>
      </c>
      <c r="AM1420" t="s">
        <v>100</v>
      </c>
      <c r="AN1420" t="s">
        <v>141</v>
      </c>
      <c r="AO1420">
        <v>25</v>
      </c>
      <c r="AP1420" t="s">
        <v>153</v>
      </c>
      <c r="AQ1420">
        <v>872</v>
      </c>
      <c r="AR1420">
        <v>247</v>
      </c>
      <c r="AS1420">
        <v>1144</v>
      </c>
      <c r="AT1420" t="s">
        <v>103</v>
      </c>
      <c r="AU1420" t="s">
        <v>98</v>
      </c>
      <c r="AV1420" t="s">
        <v>105</v>
      </c>
      <c r="AW1420" t="s">
        <v>106</v>
      </c>
      <c r="AX1420">
        <v>1144</v>
      </c>
      <c r="AY1420">
        <v>0</v>
      </c>
      <c r="AZ1420">
        <v>0</v>
      </c>
      <c r="BA1420">
        <v>1144</v>
      </c>
      <c r="BB1420">
        <v>1</v>
      </c>
      <c r="BC1420">
        <v>0</v>
      </c>
      <c r="BD1420">
        <v>1</v>
      </c>
      <c r="BE1420">
        <v>1</v>
      </c>
      <c r="BF1420">
        <v>3</v>
      </c>
      <c r="BG1420">
        <v>1</v>
      </c>
      <c r="BH1420" t="s">
        <v>98</v>
      </c>
      <c r="BI1420">
        <v>6</v>
      </c>
      <c r="BJ1420" t="s">
        <v>107</v>
      </c>
      <c r="BK1420">
        <v>0</v>
      </c>
      <c r="BL1420" t="s">
        <v>83</v>
      </c>
      <c r="BM1420" t="s">
        <v>127</v>
      </c>
      <c r="BN1420">
        <v>1962</v>
      </c>
      <c r="BO1420" t="s">
        <v>102</v>
      </c>
      <c r="BP1420">
        <v>1</v>
      </c>
      <c r="BQ1420">
        <v>336</v>
      </c>
      <c r="BR1420" t="s">
        <v>98</v>
      </c>
      <c r="BS1420" t="s">
        <v>98</v>
      </c>
      <c r="BT1420" t="s">
        <v>105</v>
      </c>
      <c r="BU1420">
        <v>0</v>
      </c>
      <c r="BV1420">
        <v>88</v>
      </c>
      <c r="BW1420">
        <v>0</v>
      </c>
      <c r="BX1420">
        <v>0</v>
      </c>
      <c r="BY1420">
        <v>0</v>
      </c>
      <c r="BZ1420">
        <v>0</v>
      </c>
      <c r="CA1420" t="s">
        <v>83</v>
      </c>
      <c r="CB1420" t="s">
        <v>83</v>
      </c>
      <c r="CC1420" t="s">
        <v>83</v>
      </c>
      <c r="CD1420">
        <v>0</v>
      </c>
      <c r="CE1420">
        <v>8</v>
      </c>
      <c r="CF1420">
        <v>2008</v>
      </c>
      <c r="CG1420" t="str">
        <f t="shared" si="162"/>
        <v>8/2008</v>
      </c>
      <c r="CH1420" t="s">
        <v>173</v>
      </c>
      <c r="CI1420" t="s">
        <v>111</v>
      </c>
      <c r="CJ1420" s="1">
        <v>124000</v>
      </c>
    </row>
    <row r="1421" spans="1:88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 t="str">
        <f t="shared" si="158"/>
        <v>60's</v>
      </c>
      <c r="V1421">
        <v>1969</v>
      </c>
      <c r="W1421">
        <f t="shared" si="156"/>
        <v>0</v>
      </c>
      <c r="X1421" t="str">
        <f t="shared" si="157"/>
        <v>N</v>
      </c>
      <c r="Y1421" t="str">
        <f t="shared" si="159"/>
        <v>N</v>
      </c>
      <c r="Z1421" t="str">
        <f t="shared" si="160"/>
        <v>N</v>
      </c>
      <c r="AA1421" t="str">
        <f t="shared" si="161"/>
        <v>N</v>
      </c>
      <c r="AB1421" t="s">
        <v>93</v>
      </c>
      <c r="AC1421" t="s">
        <v>94</v>
      </c>
      <c r="AD1421" t="s">
        <v>161</v>
      </c>
      <c r="AE1421" t="s">
        <v>161</v>
      </c>
      <c r="AF1421" t="s">
        <v>96</v>
      </c>
      <c r="AG1421">
        <v>312</v>
      </c>
      <c r="AH1421" t="s">
        <v>97</v>
      </c>
      <c r="AI1421" t="s">
        <v>97</v>
      </c>
      <c r="AJ1421" t="s">
        <v>118</v>
      </c>
      <c r="AK1421" t="s">
        <v>98</v>
      </c>
      <c r="AL1421" t="s">
        <v>98</v>
      </c>
      <c r="AM1421" t="s">
        <v>130</v>
      </c>
      <c r="AN1421" t="s">
        <v>153</v>
      </c>
      <c r="AO1421">
        <v>1110</v>
      </c>
      <c r="AP1421" t="s">
        <v>102</v>
      </c>
      <c r="AQ1421">
        <v>0</v>
      </c>
      <c r="AR1421">
        <v>734</v>
      </c>
      <c r="AS1421">
        <v>1844</v>
      </c>
      <c r="AT1421" t="s">
        <v>103</v>
      </c>
      <c r="AU1421" t="s">
        <v>97</v>
      </c>
      <c r="AV1421" t="s">
        <v>105</v>
      </c>
      <c r="AW1421" t="s">
        <v>106</v>
      </c>
      <c r="AX1421">
        <v>1844</v>
      </c>
      <c r="AY1421">
        <v>0</v>
      </c>
      <c r="AZ1421">
        <v>0</v>
      </c>
      <c r="BA1421">
        <v>1844</v>
      </c>
      <c r="BB1421">
        <v>1</v>
      </c>
      <c r="BC1421">
        <v>0</v>
      </c>
      <c r="BD1421">
        <v>2</v>
      </c>
      <c r="BE1421">
        <v>0</v>
      </c>
      <c r="BF1421">
        <v>3</v>
      </c>
      <c r="BG1421">
        <v>1</v>
      </c>
      <c r="BH1421" t="s">
        <v>97</v>
      </c>
      <c r="BI1421">
        <v>7</v>
      </c>
      <c r="BJ1421" t="s">
        <v>107</v>
      </c>
      <c r="BK1421">
        <v>1</v>
      </c>
      <c r="BL1421" t="s">
        <v>98</v>
      </c>
      <c r="BM1421" t="s">
        <v>108</v>
      </c>
      <c r="BN1421">
        <v>1969</v>
      </c>
      <c r="BO1421" t="s">
        <v>109</v>
      </c>
      <c r="BP1421">
        <v>2</v>
      </c>
      <c r="BQ1421">
        <v>540</v>
      </c>
      <c r="BR1421" t="s">
        <v>98</v>
      </c>
      <c r="BS1421" t="s">
        <v>98</v>
      </c>
      <c r="BT1421" t="s">
        <v>105</v>
      </c>
      <c r="BU1421">
        <v>0</v>
      </c>
      <c r="BV1421">
        <v>73</v>
      </c>
      <c r="BW1421">
        <v>216</v>
      </c>
      <c r="BX1421">
        <v>0</v>
      </c>
      <c r="BY1421">
        <v>0</v>
      </c>
      <c r="BZ1421">
        <v>0</v>
      </c>
      <c r="CA1421" t="s">
        <v>83</v>
      </c>
      <c r="CB1421" t="s">
        <v>83</v>
      </c>
      <c r="CC1421" t="s">
        <v>83</v>
      </c>
      <c r="CD1421">
        <v>0</v>
      </c>
      <c r="CE1421">
        <v>12</v>
      </c>
      <c r="CF1421">
        <v>2006</v>
      </c>
      <c r="CG1421" t="str">
        <f t="shared" si="162"/>
        <v>12/2006</v>
      </c>
      <c r="CH1421" t="s">
        <v>110</v>
      </c>
      <c r="CI1421" t="s">
        <v>111</v>
      </c>
      <c r="CJ1421" s="1">
        <v>223000</v>
      </c>
    </row>
    <row r="1422" spans="1:88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 t="str">
        <f t="shared" si="158"/>
        <v>60's</v>
      </c>
      <c r="V1422">
        <v>1968</v>
      </c>
      <c r="W1422">
        <f t="shared" si="156"/>
        <v>0</v>
      </c>
      <c r="X1422" t="str">
        <f t="shared" si="157"/>
        <v>N</v>
      </c>
      <c r="Y1422" t="str">
        <f t="shared" si="159"/>
        <v>N</v>
      </c>
      <c r="Z1422" t="str">
        <f t="shared" si="160"/>
        <v>N</v>
      </c>
      <c r="AA1422" t="str">
        <f t="shared" si="161"/>
        <v>N</v>
      </c>
      <c r="AB1422" t="s">
        <v>93</v>
      </c>
      <c r="AC1422" t="s">
        <v>94</v>
      </c>
      <c r="AD1422" t="s">
        <v>140</v>
      </c>
      <c r="AE1422" t="s">
        <v>140</v>
      </c>
      <c r="AF1422" t="s">
        <v>96</v>
      </c>
      <c r="AG1422">
        <v>420</v>
      </c>
      <c r="AH1422" t="s">
        <v>98</v>
      </c>
      <c r="AI1422" t="s">
        <v>98</v>
      </c>
      <c r="AJ1422" t="s">
        <v>118</v>
      </c>
      <c r="AK1422" t="s">
        <v>98</v>
      </c>
      <c r="AL1422" t="s">
        <v>98</v>
      </c>
      <c r="AM1422" t="s">
        <v>100</v>
      </c>
      <c r="AN1422" t="s">
        <v>119</v>
      </c>
      <c r="AO1422">
        <v>404</v>
      </c>
      <c r="AP1422" t="s">
        <v>102</v>
      </c>
      <c r="AQ1422">
        <v>0</v>
      </c>
      <c r="AR1422">
        <v>304</v>
      </c>
      <c r="AS1422">
        <v>708</v>
      </c>
      <c r="AT1422" t="s">
        <v>103</v>
      </c>
      <c r="AU1422" t="s">
        <v>97</v>
      </c>
      <c r="AV1422" t="s">
        <v>105</v>
      </c>
      <c r="AW1422" t="s">
        <v>106</v>
      </c>
      <c r="AX1422">
        <v>708</v>
      </c>
      <c r="AY1422">
        <v>708</v>
      </c>
      <c r="AZ1422">
        <v>0</v>
      </c>
      <c r="BA1422">
        <v>1416</v>
      </c>
      <c r="BB1422">
        <v>0</v>
      </c>
      <c r="BC1422">
        <v>0</v>
      </c>
      <c r="BD1422">
        <v>2</v>
      </c>
      <c r="BE1422">
        <v>1</v>
      </c>
      <c r="BF1422">
        <v>3</v>
      </c>
      <c r="BG1422">
        <v>1</v>
      </c>
      <c r="BH1422" t="s">
        <v>98</v>
      </c>
      <c r="BI1422">
        <v>7</v>
      </c>
      <c r="BJ1422" t="s">
        <v>107</v>
      </c>
      <c r="BK1422">
        <v>1</v>
      </c>
      <c r="BL1422" t="s">
        <v>98</v>
      </c>
      <c r="BM1422" t="s">
        <v>108</v>
      </c>
      <c r="BN1422">
        <v>1968</v>
      </c>
      <c r="BO1422" t="s">
        <v>109</v>
      </c>
      <c r="BP1422">
        <v>2</v>
      </c>
      <c r="BQ1422">
        <v>776</v>
      </c>
      <c r="BR1422" t="s">
        <v>98</v>
      </c>
      <c r="BS1422" t="s">
        <v>98</v>
      </c>
      <c r="BT1422" t="s">
        <v>105</v>
      </c>
      <c r="BU1422">
        <v>0</v>
      </c>
      <c r="BV1422">
        <v>169</v>
      </c>
      <c r="BW1422">
        <v>0</v>
      </c>
      <c r="BX1422">
        <v>0</v>
      </c>
      <c r="BY1422">
        <v>119</v>
      </c>
      <c r="BZ1422">
        <v>0</v>
      </c>
      <c r="CA1422" t="s">
        <v>83</v>
      </c>
      <c r="CB1422" t="s">
        <v>83</v>
      </c>
      <c r="CC1422" t="s">
        <v>83</v>
      </c>
      <c r="CD1422">
        <v>0</v>
      </c>
      <c r="CE1422">
        <v>5</v>
      </c>
      <c r="CF1422">
        <v>2006</v>
      </c>
      <c r="CG1422" t="str">
        <f t="shared" si="162"/>
        <v>5/2006</v>
      </c>
      <c r="CH1422" t="s">
        <v>110</v>
      </c>
      <c r="CI1422" t="s">
        <v>111</v>
      </c>
      <c r="CJ1422" s="1">
        <v>179900</v>
      </c>
    </row>
    <row r="1423" spans="1:88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 t="str">
        <f t="shared" si="158"/>
        <v>70's</v>
      </c>
      <c r="V1423">
        <v>1977</v>
      </c>
      <c r="W1423">
        <f t="shared" si="156"/>
        <v>0</v>
      </c>
      <c r="X1423" t="str">
        <f t="shared" si="157"/>
        <v>N</v>
      </c>
      <c r="Y1423" t="str">
        <f t="shared" si="159"/>
        <v>N</v>
      </c>
      <c r="Z1423" t="str">
        <f t="shared" si="160"/>
        <v>N</v>
      </c>
      <c r="AA1423" t="str">
        <f t="shared" si="161"/>
        <v>N</v>
      </c>
      <c r="AB1423" t="s">
        <v>93</v>
      </c>
      <c r="AC1423" t="s">
        <v>94</v>
      </c>
      <c r="AD1423" t="s">
        <v>161</v>
      </c>
      <c r="AE1423" t="s">
        <v>161</v>
      </c>
      <c r="AF1423" t="s">
        <v>117</v>
      </c>
      <c r="AG1423">
        <v>0</v>
      </c>
      <c r="AH1423" t="s">
        <v>98</v>
      </c>
      <c r="AI1423" t="s">
        <v>98</v>
      </c>
      <c r="AJ1423" t="s">
        <v>118</v>
      </c>
      <c r="AK1423" t="s">
        <v>97</v>
      </c>
      <c r="AL1423" t="s">
        <v>98</v>
      </c>
      <c r="AM1423" t="s">
        <v>100</v>
      </c>
      <c r="AN1423" t="s">
        <v>119</v>
      </c>
      <c r="AO1423">
        <v>360</v>
      </c>
      <c r="AP1423" t="s">
        <v>102</v>
      </c>
      <c r="AQ1423">
        <v>0</v>
      </c>
      <c r="AR1423">
        <v>709</v>
      </c>
      <c r="AS1423">
        <v>1069</v>
      </c>
      <c r="AT1423" t="s">
        <v>103</v>
      </c>
      <c r="AU1423" t="s">
        <v>98</v>
      </c>
      <c r="AV1423" t="s">
        <v>105</v>
      </c>
      <c r="AW1423" t="s">
        <v>106</v>
      </c>
      <c r="AX1423">
        <v>1069</v>
      </c>
      <c r="AY1423">
        <v>0</v>
      </c>
      <c r="AZ1423">
        <v>0</v>
      </c>
      <c r="BA1423">
        <v>1069</v>
      </c>
      <c r="BB1423">
        <v>0</v>
      </c>
      <c r="BC1423">
        <v>0</v>
      </c>
      <c r="BD1423">
        <v>2</v>
      </c>
      <c r="BE1423">
        <v>0</v>
      </c>
      <c r="BF1423">
        <v>2</v>
      </c>
      <c r="BG1423">
        <v>1</v>
      </c>
      <c r="BH1423" t="s">
        <v>98</v>
      </c>
      <c r="BI1423">
        <v>4</v>
      </c>
      <c r="BJ1423" t="s">
        <v>107</v>
      </c>
      <c r="BK1423">
        <v>1</v>
      </c>
      <c r="BL1423" t="s">
        <v>147</v>
      </c>
      <c r="BM1423" t="s">
        <v>108</v>
      </c>
      <c r="BN1423">
        <v>1977</v>
      </c>
      <c r="BO1423" t="s">
        <v>109</v>
      </c>
      <c r="BP1423">
        <v>2</v>
      </c>
      <c r="BQ1423">
        <v>440</v>
      </c>
      <c r="BR1423" t="s">
        <v>98</v>
      </c>
      <c r="BS1423" t="s">
        <v>98</v>
      </c>
      <c r="BT1423" t="s">
        <v>105</v>
      </c>
      <c r="BU1423">
        <v>0</v>
      </c>
      <c r="BV1423">
        <v>55</v>
      </c>
      <c r="BW1423">
        <v>0</v>
      </c>
      <c r="BX1423">
        <v>0</v>
      </c>
      <c r="BY1423">
        <v>165</v>
      </c>
      <c r="BZ1423">
        <v>0</v>
      </c>
      <c r="CA1423" t="s">
        <v>83</v>
      </c>
      <c r="CB1423" t="s">
        <v>83</v>
      </c>
      <c r="CC1423" t="s">
        <v>83</v>
      </c>
      <c r="CD1423">
        <v>0</v>
      </c>
      <c r="CE1423">
        <v>7</v>
      </c>
      <c r="CF1423">
        <v>2010</v>
      </c>
      <c r="CG1423" t="str">
        <f t="shared" si="162"/>
        <v>7/2010</v>
      </c>
      <c r="CH1423" t="s">
        <v>110</v>
      </c>
      <c r="CI1423" t="s">
        <v>111</v>
      </c>
      <c r="CJ1423" s="1">
        <v>127500</v>
      </c>
    </row>
    <row r="1424" spans="1:88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 t="str">
        <f t="shared" si="158"/>
        <v>2000's</v>
      </c>
      <c r="V1424">
        <v>2003</v>
      </c>
      <c r="W1424">
        <f t="shared" si="156"/>
        <v>0</v>
      </c>
      <c r="X1424" t="str">
        <f t="shared" si="157"/>
        <v>N</v>
      </c>
      <c r="Y1424" t="str">
        <f t="shared" si="159"/>
        <v>N</v>
      </c>
      <c r="Z1424" t="str">
        <f t="shared" si="160"/>
        <v>Y</v>
      </c>
      <c r="AA1424" t="str">
        <f t="shared" si="161"/>
        <v>Y</v>
      </c>
      <c r="AB1424" t="s">
        <v>93</v>
      </c>
      <c r="AC1424" t="s">
        <v>94</v>
      </c>
      <c r="AD1424" t="s">
        <v>95</v>
      </c>
      <c r="AE1424" t="s">
        <v>95</v>
      </c>
      <c r="AF1424" t="s">
        <v>96</v>
      </c>
      <c r="AG1424">
        <v>170</v>
      </c>
      <c r="AH1424" t="s">
        <v>97</v>
      </c>
      <c r="AI1424" t="s">
        <v>98</v>
      </c>
      <c r="AJ1424" t="s">
        <v>99</v>
      </c>
      <c r="AK1424" t="s">
        <v>97</v>
      </c>
      <c r="AL1424" t="s">
        <v>98</v>
      </c>
      <c r="AM1424" t="s">
        <v>130</v>
      </c>
      <c r="AN1424" t="s">
        <v>101</v>
      </c>
      <c r="AO1424">
        <v>686</v>
      </c>
      <c r="AP1424" t="s">
        <v>102</v>
      </c>
      <c r="AQ1424">
        <v>0</v>
      </c>
      <c r="AR1424">
        <v>162</v>
      </c>
      <c r="AS1424">
        <v>848</v>
      </c>
      <c r="AT1424" t="s">
        <v>103</v>
      </c>
      <c r="AU1424" t="s">
        <v>104</v>
      </c>
      <c r="AV1424" t="s">
        <v>105</v>
      </c>
      <c r="AW1424" t="s">
        <v>106</v>
      </c>
      <c r="AX1424">
        <v>848</v>
      </c>
      <c r="AY1424">
        <v>0</v>
      </c>
      <c r="AZ1424">
        <v>0</v>
      </c>
      <c r="BA1424">
        <v>848</v>
      </c>
      <c r="BB1424">
        <v>1</v>
      </c>
      <c r="BC1424">
        <v>0</v>
      </c>
      <c r="BD1424">
        <v>1</v>
      </c>
      <c r="BE1424">
        <v>0</v>
      </c>
      <c r="BF1424">
        <v>1</v>
      </c>
      <c r="BG1424">
        <v>1</v>
      </c>
      <c r="BH1424" t="s">
        <v>97</v>
      </c>
      <c r="BI1424">
        <v>3</v>
      </c>
      <c r="BJ1424" t="s">
        <v>107</v>
      </c>
      <c r="BK1424">
        <v>0</v>
      </c>
      <c r="BL1424" t="s">
        <v>83</v>
      </c>
      <c r="BM1424" t="s">
        <v>108</v>
      </c>
      <c r="BN1424">
        <v>2003</v>
      </c>
      <c r="BO1424" t="s">
        <v>157</v>
      </c>
      <c r="BP1424">
        <v>2</v>
      </c>
      <c r="BQ1424">
        <v>420</v>
      </c>
      <c r="BR1424" t="s">
        <v>98</v>
      </c>
      <c r="BS1424" t="s">
        <v>98</v>
      </c>
      <c r="BT1424" t="s">
        <v>105</v>
      </c>
      <c r="BU1424">
        <v>140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 t="s">
        <v>83</v>
      </c>
      <c r="CB1424" t="s">
        <v>83</v>
      </c>
      <c r="CC1424" t="s">
        <v>83</v>
      </c>
      <c r="CD1424">
        <v>0</v>
      </c>
      <c r="CE1424">
        <v>3</v>
      </c>
      <c r="CF1424">
        <v>2008</v>
      </c>
      <c r="CG1424" t="str">
        <f t="shared" si="162"/>
        <v>3/2008</v>
      </c>
      <c r="CH1424" t="s">
        <v>110</v>
      </c>
      <c r="CI1424" t="s">
        <v>111</v>
      </c>
      <c r="CJ1424" s="1">
        <v>136500</v>
      </c>
    </row>
    <row r="1425" spans="1:88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 t="str">
        <f t="shared" si="158"/>
        <v>60's</v>
      </c>
      <c r="V1425">
        <v>1966</v>
      </c>
      <c r="W1425">
        <f t="shared" si="156"/>
        <v>0</v>
      </c>
      <c r="X1425" t="str">
        <f t="shared" si="157"/>
        <v>N</v>
      </c>
      <c r="Y1425" t="str">
        <f t="shared" si="159"/>
        <v>N</v>
      </c>
      <c r="Z1425" t="str">
        <f t="shared" si="160"/>
        <v>N</v>
      </c>
      <c r="AA1425" t="str">
        <f t="shared" si="161"/>
        <v>N</v>
      </c>
      <c r="AB1425" t="s">
        <v>214</v>
      </c>
      <c r="AC1425" t="s">
        <v>242</v>
      </c>
      <c r="AD1425" t="s">
        <v>161</v>
      </c>
      <c r="AE1425" t="s">
        <v>161</v>
      </c>
      <c r="AF1425" t="s">
        <v>117</v>
      </c>
      <c r="AG1425">
        <v>0</v>
      </c>
      <c r="AH1425" t="s">
        <v>97</v>
      </c>
      <c r="AI1425" t="s">
        <v>97</v>
      </c>
      <c r="AJ1425" t="s">
        <v>118</v>
      </c>
      <c r="AK1425" t="s">
        <v>97</v>
      </c>
      <c r="AL1425" t="s">
        <v>98</v>
      </c>
      <c r="AM1425" t="s">
        <v>130</v>
      </c>
      <c r="AN1425" t="s">
        <v>102</v>
      </c>
      <c r="AO1425">
        <v>0</v>
      </c>
      <c r="AP1425" t="s">
        <v>102</v>
      </c>
      <c r="AQ1425">
        <v>0</v>
      </c>
      <c r="AR1425">
        <v>697</v>
      </c>
      <c r="AS1425">
        <v>697</v>
      </c>
      <c r="AT1425" t="s">
        <v>103</v>
      </c>
      <c r="AU1425" t="s">
        <v>98</v>
      </c>
      <c r="AV1425" t="s">
        <v>105</v>
      </c>
      <c r="AW1425" t="s">
        <v>106</v>
      </c>
      <c r="AX1425">
        <v>1575</v>
      </c>
      <c r="AY1425">
        <v>626</v>
      </c>
      <c r="AZ1425">
        <v>0</v>
      </c>
      <c r="BA1425">
        <v>2201</v>
      </c>
      <c r="BB1425">
        <v>0</v>
      </c>
      <c r="BC1425">
        <v>0</v>
      </c>
      <c r="BD1425">
        <v>2</v>
      </c>
      <c r="BE1425">
        <v>0</v>
      </c>
      <c r="BF1425">
        <v>4</v>
      </c>
      <c r="BG1425">
        <v>1</v>
      </c>
      <c r="BH1425" t="s">
        <v>97</v>
      </c>
      <c r="BI1425">
        <v>8</v>
      </c>
      <c r="BJ1425" t="s">
        <v>107</v>
      </c>
      <c r="BK1425">
        <v>1</v>
      </c>
      <c r="BL1425" t="s">
        <v>97</v>
      </c>
      <c r="BM1425" t="s">
        <v>108</v>
      </c>
      <c r="BN1425">
        <v>1966</v>
      </c>
      <c r="BO1425" t="s">
        <v>102</v>
      </c>
      <c r="BP1425">
        <v>2</v>
      </c>
      <c r="BQ1425">
        <v>432</v>
      </c>
      <c r="BR1425" t="s">
        <v>97</v>
      </c>
      <c r="BS1425" t="s">
        <v>97</v>
      </c>
      <c r="BT1425" t="s">
        <v>105</v>
      </c>
      <c r="BU1425">
        <v>586</v>
      </c>
      <c r="BV1425">
        <v>236</v>
      </c>
      <c r="BW1425">
        <v>0</v>
      </c>
      <c r="BX1425">
        <v>0</v>
      </c>
      <c r="BY1425">
        <v>0</v>
      </c>
      <c r="BZ1425">
        <v>738</v>
      </c>
      <c r="CA1425" t="s">
        <v>97</v>
      </c>
      <c r="CB1425" t="s">
        <v>165</v>
      </c>
      <c r="CC1425" t="s">
        <v>83</v>
      </c>
      <c r="CD1425">
        <v>0</v>
      </c>
      <c r="CE1425">
        <v>8</v>
      </c>
      <c r="CF1425">
        <v>2006</v>
      </c>
      <c r="CG1425" t="str">
        <f t="shared" si="162"/>
        <v>8/2006</v>
      </c>
      <c r="CH1425" t="s">
        <v>110</v>
      </c>
      <c r="CI1425" t="s">
        <v>210</v>
      </c>
      <c r="CJ1425" s="1">
        <v>274970</v>
      </c>
    </row>
    <row r="1426" spans="1:88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 t="str">
        <f t="shared" si="158"/>
        <v>50's</v>
      </c>
      <c r="V1426">
        <v>1983</v>
      </c>
      <c r="W1426">
        <f t="shared" si="156"/>
        <v>25</v>
      </c>
      <c r="X1426" t="str">
        <f t="shared" si="157"/>
        <v>Y</v>
      </c>
      <c r="Y1426" t="str">
        <f t="shared" si="159"/>
        <v>N</v>
      </c>
      <c r="Z1426" t="str">
        <f t="shared" si="160"/>
        <v>N</v>
      </c>
      <c r="AA1426" t="str">
        <f t="shared" si="161"/>
        <v>N</v>
      </c>
      <c r="AB1426" t="s">
        <v>152</v>
      </c>
      <c r="AC1426" t="s">
        <v>94</v>
      </c>
      <c r="AD1426" t="s">
        <v>140</v>
      </c>
      <c r="AE1426" t="s">
        <v>140</v>
      </c>
      <c r="AF1426" t="s">
        <v>117</v>
      </c>
      <c r="AG1426">
        <v>0</v>
      </c>
      <c r="AH1426" t="s">
        <v>98</v>
      </c>
      <c r="AI1426" t="s">
        <v>98</v>
      </c>
      <c r="AJ1426" t="s">
        <v>118</v>
      </c>
      <c r="AK1426" t="s">
        <v>98</v>
      </c>
      <c r="AL1426" t="s">
        <v>98</v>
      </c>
      <c r="AM1426" t="s">
        <v>100</v>
      </c>
      <c r="AN1426" t="s">
        <v>119</v>
      </c>
      <c r="AO1426">
        <v>457</v>
      </c>
      <c r="AP1426" t="s">
        <v>153</v>
      </c>
      <c r="AQ1426">
        <v>374</v>
      </c>
      <c r="AR1426">
        <v>193</v>
      </c>
      <c r="AS1426">
        <v>1024</v>
      </c>
      <c r="AT1426" t="s">
        <v>103</v>
      </c>
      <c r="AU1426" t="s">
        <v>98</v>
      </c>
      <c r="AV1426" t="s">
        <v>105</v>
      </c>
      <c r="AW1426" t="s">
        <v>106</v>
      </c>
      <c r="AX1426">
        <v>1344</v>
      </c>
      <c r="AY1426">
        <v>0</v>
      </c>
      <c r="AZ1426">
        <v>0</v>
      </c>
      <c r="BA1426">
        <v>1344</v>
      </c>
      <c r="BB1426">
        <v>1</v>
      </c>
      <c r="BC1426">
        <v>0</v>
      </c>
      <c r="BD1426">
        <v>1</v>
      </c>
      <c r="BE1426">
        <v>0</v>
      </c>
      <c r="BF1426">
        <v>2</v>
      </c>
      <c r="BG1426">
        <v>1</v>
      </c>
      <c r="BH1426" t="s">
        <v>98</v>
      </c>
      <c r="BI1426">
        <v>6</v>
      </c>
      <c r="BJ1426" t="s">
        <v>146</v>
      </c>
      <c r="BK1426">
        <v>1</v>
      </c>
      <c r="BL1426" t="s">
        <v>98</v>
      </c>
      <c r="BM1426" t="s">
        <v>127</v>
      </c>
      <c r="BN1426">
        <v>1970</v>
      </c>
      <c r="BO1426" t="s">
        <v>102</v>
      </c>
      <c r="BP1426">
        <v>1</v>
      </c>
      <c r="BQ1426">
        <v>484</v>
      </c>
      <c r="BR1426" t="s">
        <v>98</v>
      </c>
      <c r="BS1426" t="s">
        <v>98</v>
      </c>
      <c r="BT1426" t="s">
        <v>105</v>
      </c>
      <c r="BU1426">
        <v>316</v>
      </c>
      <c r="BV1426">
        <v>28</v>
      </c>
      <c r="BW1426">
        <v>0</v>
      </c>
      <c r="BX1426">
        <v>0</v>
      </c>
      <c r="BY1426">
        <v>0</v>
      </c>
      <c r="BZ1426">
        <v>0</v>
      </c>
      <c r="CA1426" t="s">
        <v>83</v>
      </c>
      <c r="CB1426" t="s">
        <v>163</v>
      </c>
      <c r="CC1426" t="s">
        <v>83</v>
      </c>
      <c r="CD1426">
        <v>0</v>
      </c>
      <c r="CE1426">
        <v>6</v>
      </c>
      <c r="CF1426">
        <v>2007</v>
      </c>
      <c r="CG1426" t="str">
        <f t="shared" si="162"/>
        <v>6/2007</v>
      </c>
      <c r="CH1426" t="s">
        <v>110</v>
      </c>
      <c r="CI1426" t="s">
        <v>111</v>
      </c>
      <c r="CJ1426" s="1">
        <v>144000</v>
      </c>
    </row>
    <row r="1427" spans="1:88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 t="str">
        <f t="shared" si="158"/>
        <v>50's</v>
      </c>
      <c r="V1427">
        <v>1959</v>
      </c>
      <c r="W1427">
        <f t="shared" si="156"/>
        <v>0</v>
      </c>
      <c r="X1427" t="str">
        <f t="shared" si="157"/>
        <v>N</v>
      </c>
      <c r="Y1427" t="str">
        <f t="shared" si="159"/>
        <v>N</v>
      </c>
      <c r="Z1427" t="str">
        <f t="shared" si="160"/>
        <v>N</v>
      </c>
      <c r="AA1427" t="str">
        <f t="shared" si="161"/>
        <v>N</v>
      </c>
      <c r="AB1427" t="s">
        <v>152</v>
      </c>
      <c r="AC1427" t="s">
        <v>94</v>
      </c>
      <c r="AD1427" t="s">
        <v>140</v>
      </c>
      <c r="AE1427" t="s">
        <v>140</v>
      </c>
      <c r="AF1427" t="s">
        <v>137</v>
      </c>
      <c r="AG1427">
        <v>243</v>
      </c>
      <c r="AH1427" t="s">
        <v>97</v>
      </c>
      <c r="AI1427" t="s">
        <v>98</v>
      </c>
      <c r="AJ1427" t="s">
        <v>118</v>
      </c>
      <c r="AK1427" t="s">
        <v>98</v>
      </c>
      <c r="AL1427" t="s">
        <v>98</v>
      </c>
      <c r="AM1427" t="s">
        <v>100</v>
      </c>
      <c r="AN1427" t="s">
        <v>102</v>
      </c>
      <c r="AO1427">
        <v>0</v>
      </c>
      <c r="AP1427" t="s">
        <v>102</v>
      </c>
      <c r="AQ1427">
        <v>0</v>
      </c>
      <c r="AR1427">
        <v>1252</v>
      </c>
      <c r="AS1427">
        <v>1252</v>
      </c>
      <c r="AT1427" t="s">
        <v>103</v>
      </c>
      <c r="AU1427" t="s">
        <v>104</v>
      </c>
      <c r="AV1427" t="s">
        <v>105</v>
      </c>
      <c r="AW1427" t="s">
        <v>106</v>
      </c>
      <c r="AX1427">
        <v>1252</v>
      </c>
      <c r="AY1427">
        <v>0</v>
      </c>
      <c r="AZ1427">
        <v>0</v>
      </c>
      <c r="BA1427">
        <v>1252</v>
      </c>
      <c r="BB1427">
        <v>0</v>
      </c>
      <c r="BC1427">
        <v>0</v>
      </c>
      <c r="BD1427">
        <v>1</v>
      </c>
      <c r="BE1427">
        <v>0</v>
      </c>
      <c r="BF1427">
        <v>3</v>
      </c>
      <c r="BG1427">
        <v>1</v>
      </c>
      <c r="BH1427" t="s">
        <v>97</v>
      </c>
      <c r="BI1427">
        <v>7</v>
      </c>
      <c r="BJ1427" t="s">
        <v>107</v>
      </c>
      <c r="BK1427">
        <v>0</v>
      </c>
      <c r="BL1427" t="s">
        <v>83</v>
      </c>
      <c r="BM1427" t="s">
        <v>127</v>
      </c>
      <c r="BN1427">
        <v>1960</v>
      </c>
      <c r="BO1427" t="s">
        <v>102</v>
      </c>
      <c r="BP1427">
        <v>2</v>
      </c>
      <c r="BQ1427">
        <v>528</v>
      </c>
      <c r="BR1427" t="s">
        <v>98</v>
      </c>
      <c r="BS1427" t="s">
        <v>98</v>
      </c>
      <c r="BT1427" t="s">
        <v>105</v>
      </c>
      <c r="BU1427">
        <v>0</v>
      </c>
      <c r="BV1427">
        <v>39</v>
      </c>
      <c r="BW1427">
        <v>0</v>
      </c>
      <c r="BX1427">
        <v>0</v>
      </c>
      <c r="BY1427">
        <v>0</v>
      </c>
      <c r="BZ1427">
        <v>0</v>
      </c>
      <c r="CA1427" t="s">
        <v>83</v>
      </c>
      <c r="CB1427" t="s">
        <v>83</v>
      </c>
      <c r="CC1427" t="s">
        <v>83</v>
      </c>
      <c r="CD1427">
        <v>0</v>
      </c>
      <c r="CE1427">
        <v>10</v>
      </c>
      <c r="CF1427">
        <v>2008</v>
      </c>
      <c r="CG1427" t="str">
        <f t="shared" si="162"/>
        <v>10/2008</v>
      </c>
      <c r="CH1427" t="s">
        <v>110</v>
      </c>
      <c r="CI1427" t="s">
        <v>111</v>
      </c>
      <c r="CJ1427" s="1">
        <v>142000</v>
      </c>
    </row>
    <row r="1428" spans="1:88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 t="str">
        <f t="shared" si="158"/>
        <v>90's</v>
      </c>
      <c r="V1428">
        <v>1994</v>
      </c>
      <c r="W1428">
        <f t="shared" si="156"/>
        <v>0</v>
      </c>
      <c r="X1428" t="str">
        <f t="shared" si="157"/>
        <v>N</v>
      </c>
      <c r="Y1428" t="str">
        <f t="shared" si="159"/>
        <v>N</v>
      </c>
      <c r="Z1428" t="str">
        <f t="shared" si="160"/>
        <v>N</v>
      </c>
      <c r="AA1428" t="str">
        <f t="shared" si="161"/>
        <v>N</v>
      </c>
      <c r="AB1428" t="s">
        <v>93</v>
      </c>
      <c r="AC1428" t="s">
        <v>94</v>
      </c>
      <c r="AD1428" t="s">
        <v>95</v>
      </c>
      <c r="AE1428" t="s">
        <v>95</v>
      </c>
      <c r="AF1428" t="s">
        <v>96</v>
      </c>
      <c r="AG1428">
        <v>448</v>
      </c>
      <c r="AH1428" t="s">
        <v>97</v>
      </c>
      <c r="AI1428" t="s">
        <v>98</v>
      </c>
      <c r="AJ1428" t="s">
        <v>99</v>
      </c>
      <c r="AK1428" t="s">
        <v>97</v>
      </c>
      <c r="AL1428" t="s">
        <v>98</v>
      </c>
      <c r="AM1428" t="s">
        <v>100</v>
      </c>
      <c r="AN1428" t="s">
        <v>101</v>
      </c>
      <c r="AO1428">
        <v>1000</v>
      </c>
      <c r="AP1428" t="s">
        <v>102</v>
      </c>
      <c r="AQ1428">
        <v>0</v>
      </c>
      <c r="AR1428">
        <v>223</v>
      </c>
      <c r="AS1428">
        <v>1223</v>
      </c>
      <c r="AT1428" t="s">
        <v>103</v>
      </c>
      <c r="AU1428" t="s">
        <v>104</v>
      </c>
      <c r="AV1428" t="s">
        <v>105</v>
      </c>
      <c r="AW1428" t="s">
        <v>106</v>
      </c>
      <c r="AX1428">
        <v>1223</v>
      </c>
      <c r="AY1428">
        <v>904</v>
      </c>
      <c r="AZ1428">
        <v>0</v>
      </c>
      <c r="BA1428">
        <v>2127</v>
      </c>
      <c r="BB1428">
        <v>1</v>
      </c>
      <c r="BC1428">
        <v>0</v>
      </c>
      <c r="BD1428">
        <v>2</v>
      </c>
      <c r="BE1428">
        <v>1</v>
      </c>
      <c r="BF1428">
        <v>3</v>
      </c>
      <c r="BG1428">
        <v>1</v>
      </c>
      <c r="BH1428" t="s">
        <v>97</v>
      </c>
      <c r="BI1428">
        <v>5</v>
      </c>
      <c r="BJ1428" t="s">
        <v>107</v>
      </c>
      <c r="BK1428">
        <v>2</v>
      </c>
      <c r="BL1428" t="s">
        <v>98</v>
      </c>
      <c r="BM1428" t="s">
        <v>108</v>
      </c>
      <c r="BN1428">
        <v>1994</v>
      </c>
      <c r="BO1428" t="s">
        <v>109</v>
      </c>
      <c r="BP1428">
        <v>2</v>
      </c>
      <c r="BQ1428">
        <v>525</v>
      </c>
      <c r="BR1428" t="s">
        <v>98</v>
      </c>
      <c r="BS1428" t="s">
        <v>98</v>
      </c>
      <c r="BT1428" t="s">
        <v>105</v>
      </c>
      <c r="BU1428">
        <v>171</v>
      </c>
      <c r="BV1428">
        <v>132</v>
      </c>
      <c r="BW1428">
        <v>0</v>
      </c>
      <c r="BX1428">
        <v>0</v>
      </c>
      <c r="BY1428">
        <v>0</v>
      </c>
      <c r="BZ1428">
        <v>0</v>
      </c>
      <c r="CA1428" t="s">
        <v>83</v>
      </c>
      <c r="CB1428" t="s">
        <v>83</v>
      </c>
      <c r="CC1428" t="s">
        <v>83</v>
      </c>
      <c r="CD1428">
        <v>0</v>
      </c>
      <c r="CE1428">
        <v>8</v>
      </c>
      <c r="CF1428">
        <v>2008</v>
      </c>
      <c r="CG1428" t="str">
        <f t="shared" si="162"/>
        <v>8/2008</v>
      </c>
      <c r="CH1428" t="s">
        <v>110</v>
      </c>
      <c r="CI1428" t="s">
        <v>111</v>
      </c>
      <c r="CJ1428" s="1">
        <v>271000</v>
      </c>
    </row>
    <row r="1429" spans="1:88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 t="str">
        <f t="shared" si="158"/>
        <v>40's</v>
      </c>
      <c r="V1429">
        <v>1950</v>
      </c>
      <c r="W1429">
        <f t="shared" si="156"/>
        <v>5</v>
      </c>
      <c r="X1429" t="str">
        <f t="shared" si="157"/>
        <v>Y</v>
      </c>
      <c r="Y1429" t="str">
        <f t="shared" si="159"/>
        <v>N</v>
      </c>
      <c r="Z1429" t="str">
        <f t="shared" si="160"/>
        <v>N</v>
      </c>
      <c r="AA1429" t="str">
        <f t="shared" si="161"/>
        <v>N</v>
      </c>
      <c r="AB1429" t="s">
        <v>93</v>
      </c>
      <c r="AC1429" t="s">
        <v>94</v>
      </c>
      <c r="AD1429" t="s">
        <v>116</v>
      </c>
      <c r="AE1429" t="s">
        <v>116</v>
      </c>
      <c r="AF1429" t="s">
        <v>117</v>
      </c>
      <c r="AG1429">
        <v>0</v>
      </c>
      <c r="AH1429" t="s">
        <v>98</v>
      </c>
      <c r="AI1429" t="s">
        <v>98</v>
      </c>
      <c r="AJ1429" t="s">
        <v>118</v>
      </c>
      <c r="AK1429" t="s">
        <v>98</v>
      </c>
      <c r="AL1429" t="s">
        <v>98</v>
      </c>
      <c r="AM1429" t="s">
        <v>100</v>
      </c>
      <c r="AN1429" t="s">
        <v>141</v>
      </c>
      <c r="AO1429">
        <v>580</v>
      </c>
      <c r="AP1429" t="s">
        <v>102</v>
      </c>
      <c r="AQ1429">
        <v>0</v>
      </c>
      <c r="AR1429">
        <v>333</v>
      </c>
      <c r="AS1429">
        <v>913</v>
      </c>
      <c r="AT1429" t="s">
        <v>103</v>
      </c>
      <c r="AU1429" t="s">
        <v>98</v>
      </c>
      <c r="AV1429" t="s">
        <v>105</v>
      </c>
      <c r="AW1429" t="s">
        <v>164</v>
      </c>
      <c r="AX1429">
        <v>1048</v>
      </c>
      <c r="AY1429">
        <v>510</v>
      </c>
      <c r="AZ1429">
        <v>0</v>
      </c>
      <c r="BA1429">
        <v>1558</v>
      </c>
      <c r="BB1429">
        <v>1</v>
      </c>
      <c r="BC1429">
        <v>0</v>
      </c>
      <c r="BD1429">
        <v>1</v>
      </c>
      <c r="BE1429">
        <v>1</v>
      </c>
      <c r="BF1429">
        <v>3</v>
      </c>
      <c r="BG1429">
        <v>1</v>
      </c>
      <c r="BH1429" t="s">
        <v>98</v>
      </c>
      <c r="BI1429">
        <v>6</v>
      </c>
      <c r="BJ1429" t="s">
        <v>107</v>
      </c>
      <c r="BK1429">
        <v>1</v>
      </c>
      <c r="BL1429" t="s">
        <v>98</v>
      </c>
      <c r="BM1429" t="s">
        <v>108</v>
      </c>
      <c r="BN1429">
        <v>1962</v>
      </c>
      <c r="BO1429" t="s">
        <v>102</v>
      </c>
      <c r="BP1429">
        <v>1</v>
      </c>
      <c r="BQ1429">
        <v>288</v>
      </c>
      <c r="BR1429" t="s">
        <v>98</v>
      </c>
      <c r="BS1429" t="s">
        <v>98</v>
      </c>
      <c r="BT1429" t="s">
        <v>105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 t="s">
        <v>83</v>
      </c>
      <c r="CB1429" t="s">
        <v>83</v>
      </c>
      <c r="CC1429" t="s">
        <v>83</v>
      </c>
      <c r="CD1429">
        <v>0</v>
      </c>
      <c r="CE1429">
        <v>4</v>
      </c>
      <c r="CF1429">
        <v>2008</v>
      </c>
      <c r="CG1429" t="str">
        <f t="shared" si="162"/>
        <v>4/2008</v>
      </c>
      <c r="CH1429" t="s">
        <v>110</v>
      </c>
      <c r="CI1429" t="s">
        <v>111</v>
      </c>
      <c r="CJ1429" s="1">
        <v>140000</v>
      </c>
    </row>
    <row r="1430" spans="1:88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 t="str">
        <f t="shared" si="158"/>
        <v>40's</v>
      </c>
      <c r="V1430">
        <v>1992</v>
      </c>
      <c r="W1430">
        <f t="shared" si="156"/>
        <v>52</v>
      </c>
      <c r="X1430" t="str">
        <f t="shared" si="157"/>
        <v>Y</v>
      </c>
      <c r="Y1430" t="str">
        <f t="shared" si="159"/>
        <v>N</v>
      </c>
      <c r="Z1430" t="str">
        <f t="shared" si="160"/>
        <v>N</v>
      </c>
      <c r="AA1430" t="str">
        <f t="shared" si="161"/>
        <v>N</v>
      </c>
      <c r="AB1430" t="s">
        <v>93</v>
      </c>
      <c r="AC1430" t="s">
        <v>94</v>
      </c>
      <c r="AD1430" t="s">
        <v>116</v>
      </c>
      <c r="AE1430" t="s">
        <v>116</v>
      </c>
      <c r="AF1430" t="s">
        <v>137</v>
      </c>
      <c r="AG1430">
        <v>294</v>
      </c>
      <c r="AH1430" t="s">
        <v>98</v>
      </c>
      <c r="AI1430" t="s">
        <v>97</v>
      </c>
      <c r="AJ1430" t="s">
        <v>118</v>
      </c>
      <c r="AK1430" t="s">
        <v>98</v>
      </c>
      <c r="AL1430" t="s">
        <v>98</v>
      </c>
      <c r="AM1430" t="s">
        <v>100</v>
      </c>
      <c r="AN1430" t="s">
        <v>141</v>
      </c>
      <c r="AO1430">
        <v>510</v>
      </c>
      <c r="AP1430" t="s">
        <v>102</v>
      </c>
      <c r="AQ1430">
        <v>0</v>
      </c>
      <c r="AR1430">
        <v>278</v>
      </c>
      <c r="AS1430">
        <v>788</v>
      </c>
      <c r="AT1430" t="s">
        <v>103</v>
      </c>
      <c r="AU1430" t="s">
        <v>98</v>
      </c>
      <c r="AV1430" t="s">
        <v>105</v>
      </c>
      <c r="AW1430" t="s">
        <v>106</v>
      </c>
      <c r="AX1430">
        <v>804</v>
      </c>
      <c r="AY1430">
        <v>0</v>
      </c>
      <c r="AZ1430">
        <v>0</v>
      </c>
      <c r="BA1430">
        <v>804</v>
      </c>
      <c r="BB1430">
        <v>1</v>
      </c>
      <c r="BC1430">
        <v>0</v>
      </c>
      <c r="BD1430">
        <v>1</v>
      </c>
      <c r="BE1430">
        <v>0</v>
      </c>
      <c r="BF1430">
        <v>2</v>
      </c>
      <c r="BG1430">
        <v>1</v>
      </c>
      <c r="BH1430" t="s">
        <v>97</v>
      </c>
      <c r="BI1430">
        <v>4</v>
      </c>
      <c r="BJ1430" t="s">
        <v>107</v>
      </c>
      <c r="BK1430">
        <v>2</v>
      </c>
      <c r="BL1430" t="s">
        <v>97</v>
      </c>
      <c r="BM1430" t="s">
        <v>108</v>
      </c>
      <c r="BN1430">
        <v>1940</v>
      </c>
      <c r="BO1430" t="s">
        <v>102</v>
      </c>
      <c r="BP1430">
        <v>1</v>
      </c>
      <c r="BQ1430">
        <v>240</v>
      </c>
      <c r="BR1430" t="s">
        <v>98</v>
      </c>
      <c r="BS1430" t="s">
        <v>98</v>
      </c>
      <c r="BT1430" t="s">
        <v>105</v>
      </c>
      <c r="BU1430">
        <v>0</v>
      </c>
      <c r="BV1430">
        <v>0</v>
      </c>
      <c r="BW1430">
        <v>154</v>
      </c>
      <c r="BX1430">
        <v>0</v>
      </c>
      <c r="BY1430">
        <v>0</v>
      </c>
      <c r="BZ1430">
        <v>0</v>
      </c>
      <c r="CA1430" t="s">
        <v>83</v>
      </c>
      <c r="CB1430" t="s">
        <v>134</v>
      </c>
      <c r="CC1430" t="s">
        <v>83</v>
      </c>
      <c r="CD1430">
        <v>0</v>
      </c>
      <c r="CE1430">
        <v>2</v>
      </c>
      <c r="CF1430">
        <v>2010</v>
      </c>
      <c r="CG1430" t="str">
        <f t="shared" si="162"/>
        <v>2/2010</v>
      </c>
      <c r="CH1430" t="s">
        <v>110</v>
      </c>
      <c r="CI1430" t="s">
        <v>128</v>
      </c>
      <c r="CJ1430" s="1">
        <v>119000</v>
      </c>
    </row>
    <row r="1431" spans="1:88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 t="str">
        <f t="shared" si="158"/>
        <v>80's</v>
      </c>
      <c r="V1431">
        <v>1981</v>
      </c>
      <c r="W1431">
        <f t="shared" si="156"/>
        <v>0</v>
      </c>
      <c r="X1431" t="str">
        <f t="shared" si="157"/>
        <v>N</v>
      </c>
      <c r="Y1431" t="str">
        <f t="shared" si="159"/>
        <v>N</v>
      </c>
      <c r="Z1431" t="str">
        <f t="shared" si="160"/>
        <v>N</v>
      </c>
      <c r="AA1431" t="str">
        <f t="shared" si="161"/>
        <v>N</v>
      </c>
      <c r="AB1431" t="s">
        <v>93</v>
      </c>
      <c r="AC1431" t="s">
        <v>94</v>
      </c>
      <c r="AD1431" t="s">
        <v>116</v>
      </c>
      <c r="AE1431" t="s">
        <v>116</v>
      </c>
      <c r="AF1431" t="s">
        <v>96</v>
      </c>
      <c r="AG1431">
        <v>310</v>
      </c>
      <c r="AH1431" t="s">
        <v>97</v>
      </c>
      <c r="AI1431" t="s">
        <v>97</v>
      </c>
      <c r="AJ1431" t="s">
        <v>118</v>
      </c>
      <c r="AK1431" t="s">
        <v>97</v>
      </c>
      <c r="AL1431" t="s">
        <v>98</v>
      </c>
      <c r="AM1431" t="s">
        <v>100</v>
      </c>
      <c r="AN1431" t="s">
        <v>141</v>
      </c>
      <c r="AO1431">
        <v>678</v>
      </c>
      <c r="AP1431" t="s">
        <v>102</v>
      </c>
      <c r="AQ1431">
        <v>0</v>
      </c>
      <c r="AR1431">
        <v>762</v>
      </c>
      <c r="AS1431">
        <v>1440</v>
      </c>
      <c r="AT1431" t="s">
        <v>103</v>
      </c>
      <c r="AU1431" t="s">
        <v>104</v>
      </c>
      <c r="AV1431" t="s">
        <v>105</v>
      </c>
      <c r="AW1431" t="s">
        <v>106</v>
      </c>
      <c r="AX1431">
        <v>1440</v>
      </c>
      <c r="AY1431">
        <v>0</v>
      </c>
      <c r="AZ1431">
        <v>0</v>
      </c>
      <c r="BA1431">
        <v>1440</v>
      </c>
      <c r="BB1431">
        <v>0</v>
      </c>
      <c r="BC1431">
        <v>0</v>
      </c>
      <c r="BD1431">
        <v>2</v>
      </c>
      <c r="BE1431">
        <v>0</v>
      </c>
      <c r="BF1431">
        <v>3</v>
      </c>
      <c r="BG1431">
        <v>1</v>
      </c>
      <c r="BH1431" t="s">
        <v>97</v>
      </c>
      <c r="BI1431">
        <v>7</v>
      </c>
      <c r="BJ1431" t="s">
        <v>107</v>
      </c>
      <c r="BK1431">
        <v>1</v>
      </c>
      <c r="BL1431" t="s">
        <v>98</v>
      </c>
      <c r="BM1431" t="s">
        <v>108</v>
      </c>
      <c r="BN1431">
        <v>1981</v>
      </c>
      <c r="BO1431" t="s">
        <v>157</v>
      </c>
      <c r="BP1431">
        <v>2</v>
      </c>
      <c r="BQ1431">
        <v>467</v>
      </c>
      <c r="BR1431" t="s">
        <v>98</v>
      </c>
      <c r="BS1431" t="s">
        <v>98</v>
      </c>
      <c r="BT1431" t="s">
        <v>105</v>
      </c>
      <c r="BU1431">
        <v>0</v>
      </c>
      <c r="BV1431">
        <v>0</v>
      </c>
      <c r="BW1431">
        <v>99</v>
      </c>
      <c r="BX1431">
        <v>0</v>
      </c>
      <c r="BY1431">
        <v>0</v>
      </c>
      <c r="BZ1431">
        <v>0</v>
      </c>
      <c r="CA1431" t="s">
        <v>83</v>
      </c>
      <c r="CB1431" t="s">
        <v>83</v>
      </c>
      <c r="CC1431" t="s">
        <v>83</v>
      </c>
      <c r="CD1431">
        <v>0</v>
      </c>
      <c r="CE1431">
        <v>4</v>
      </c>
      <c r="CF1431">
        <v>2007</v>
      </c>
      <c r="CG1431" t="str">
        <f t="shared" si="162"/>
        <v>4/2007</v>
      </c>
      <c r="CH1431" t="s">
        <v>110</v>
      </c>
      <c r="CI1431" t="s">
        <v>111</v>
      </c>
      <c r="CJ1431" s="1">
        <v>182900</v>
      </c>
    </row>
    <row r="1432" spans="1:88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 t="str">
        <f t="shared" si="158"/>
        <v>2000's</v>
      </c>
      <c r="V1432">
        <v>2005</v>
      </c>
      <c r="W1432">
        <f t="shared" si="156"/>
        <v>0</v>
      </c>
      <c r="X1432" t="str">
        <f t="shared" si="157"/>
        <v>N</v>
      </c>
      <c r="Y1432" t="str">
        <f t="shared" si="159"/>
        <v>Y</v>
      </c>
      <c r="Z1432" t="str">
        <f t="shared" si="160"/>
        <v>Y</v>
      </c>
      <c r="AA1432" t="str">
        <f t="shared" si="161"/>
        <v>Y</v>
      </c>
      <c r="AB1432" t="s">
        <v>93</v>
      </c>
      <c r="AC1432" t="s">
        <v>94</v>
      </c>
      <c r="AD1432" t="s">
        <v>95</v>
      </c>
      <c r="AE1432" t="s">
        <v>95</v>
      </c>
      <c r="AF1432" t="s">
        <v>117</v>
      </c>
      <c r="AG1432">
        <v>0</v>
      </c>
      <c r="AH1432" t="s">
        <v>97</v>
      </c>
      <c r="AI1432" t="s">
        <v>98</v>
      </c>
      <c r="AJ1432" t="s">
        <v>99</v>
      </c>
      <c r="AK1432" t="s">
        <v>97</v>
      </c>
      <c r="AL1432" t="s">
        <v>97</v>
      </c>
      <c r="AM1432" t="s">
        <v>130</v>
      </c>
      <c r="AN1432" t="s">
        <v>102</v>
      </c>
      <c r="AO1432">
        <v>0</v>
      </c>
      <c r="AP1432" t="s">
        <v>102</v>
      </c>
      <c r="AQ1432">
        <v>0</v>
      </c>
      <c r="AR1432">
        <v>732</v>
      </c>
      <c r="AS1432">
        <v>732</v>
      </c>
      <c r="AT1432" t="s">
        <v>103</v>
      </c>
      <c r="AU1432" t="s">
        <v>104</v>
      </c>
      <c r="AV1432" t="s">
        <v>105</v>
      </c>
      <c r="AW1432" t="s">
        <v>106</v>
      </c>
      <c r="AX1432">
        <v>734</v>
      </c>
      <c r="AY1432">
        <v>1104</v>
      </c>
      <c r="AZ1432">
        <v>0</v>
      </c>
      <c r="BA1432">
        <v>1838</v>
      </c>
      <c r="BB1432">
        <v>0</v>
      </c>
      <c r="BC1432">
        <v>0</v>
      </c>
      <c r="BD1432">
        <v>2</v>
      </c>
      <c r="BE1432">
        <v>1</v>
      </c>
      <c r="BF1432">
        <v>4</v>
      </c>
      <c r="BG1432">
        <v>1</v>
      </c>
      <c r="BH1432" t="s">
        <v>98</v>
      </c>
      <c r="BI1432">
        <v>7</v>
      </c>
      <c r="BJ1432" t="s">
        <v>107</v>
      </c>
      <c r="BK1432">
        <v>1</v>
      </c>
      <c r="BL1432" t="s">
        <v>97</v>
      </c>
      <c r="BM1432" t="s">
        <v>156</v>
      </c>
      <c r="BN1432">
        <v>2005</v>
      </c>
      <c r="BO1432" t="s">
        <v>157</v>
      </c>
      <c r="BP1432">
        <v>2</v>
      </c>
      <c r="BQ1432">
        <v>372</v>
      </c>
      <c r="BR1432" t="s">
        <v>98</v>
      </c>
      <c r="BS1432" t="s">
        <v>98</v>
      </c>
      <c r="BT1432" t="s">
        <v>105</v>
      </c>
      <c r="BU1432">
        <v>100</v>
      </c>
      <c r="BV1432">
        <v>40</v>
      </c>
      <c r="BW1432">
        <v>0</v>
      </c>
      <c r="BX1432">
        <v>0</v>
      </c>
      <c r="BY1432">
        <v>0</v>
      </c>
      <c r="BZ1432">
        <v>0</v>
      </c>
      <c r="CA1432" t="s">
        <v>83</v>
      </c>
      <c r="CB1432" t="s">
        <v>83</v>
      </c>
      <c r="CC1432" t="s">
        <v>83</v>
      </c>
      <c r="CD1432">
        <v>0</v>
      </c>
      <c r="CE1432">
        <v>7</v>
      </c>
      <c r="CF1432">
        <v>2006</v>
      </c>
      <c r="CG1432" t="str">
        <f t="shared" si="162"/>
        <v>7/2006</v>
      </c>
      <c r="CH1432" t="s">
        <v>110</v>
      </c>
      <c r="CI1432" t="s">
        <v>111</v>
      </c>
      <c r="CJ1432" s="1">
        <v>192140</v>
      </c>
    </row>
    <row r="1433" spans="1:88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 t="str">
        <f t="shared" si="158"/>
        <v>70's</v>
      </c>
      <c r="V1433">
        <v>1976</v>
      </c>
      <c r="W1433">
        <f t="shared" si="156"/>
        <v>0</v>
      </c>
      <c r="X1433" t="str">
        <f t="shared" si="157"/>
        <v>N</v>
      </c>
      <c r="Y1433" t="str">
        <f t="shared" si="159"/>
        <v>N</v>
      </c>
      <c r="Z1433" t="str">
        <f t="shared" si="160"/>
        <v>N</v>
      </c>
      <c r="AA1433" t="str">
        <f t="shared" si="161"/>
        <v>N</v>
      </c>
      <c r="AB1433" t="s">
        <v>93</v>
      </c>
      <c r="AC1433" t="s">
        <v>94</v>
      </c>
      <c r="AD1433" t="s">
        <v>161</v>
      </c>
      <c r="AE1433" t="s">
        <v>161</v>
      </c>
      <c r="AF1433" t="s">
        <v>117</v>
      </c>
      <c r="AG1433">
        <v>0</v>
      </c>
      <c r="AH1433" t="s">
        <v>98</v>
      </c>
      <c r="AI1433" t="s">
        <v>98</v>
      </c>
      <c r="AJ1433" t="s">
        <v>118</v>
      </c>
      <c r="AK1433" t="s">
        <v>97</v>
      </c>
      <c r="AL1433" t="s">
        <v>98</v>
      </c>
      <c r="AM1433" t="s">
        <v>100</v>
      </c>
      <c r="AN1433" t="s">
        <v>172</v>
      </c>
      <c r="AO1433">
        <v>958</v>
      </c>
      <c r="AP1433" t="s">
        <v>102</v>
      </c>
      <c r="AQ1433">
        <v>0</v>
      </c>
      <c r="AR1433">
        <v>0</v>
      </c>
      <c r="AS1433">
        <v>958</v>
      </c>
      <c r="AT1433" t="s">
        <v>103</v>
      </c>
      <c r="AU1433" t="s">
        <v>98</v>
      </c>
      <c r="AV1433" t="s">
        <v>105</v>
      </c>
      <c r="AW1433" t="s">
        <v>106</v>
      </c>
      <c r="AX1433">
        <v>958</v>
      </c>
      <c r="AY1433">
        <v>0</v>
      </c>
      <c r="AZ1433">
        <v>0</v>
      </c>
      <c r="BA1433">
        <v>958</v>
      </c>
      <c r="BB1433">
        <v>0</v>
      </c>
      <c r="BC1433">
        <v>0</v>
      </c>
      <c r="BD1433">
        <v>2</v>
      </c>
      <c r="BE1433">
        <v>0</v>
      </c>
      <c r="BF1433">
        <v>2</v>
      </c>
      <c r="BG1433">
        <v>1</v>
      </c>
      <c r="BH1433" t="s">
        <v>98</v>
      </c>
      <c r="BI1433">
        <v>5</v>
      </c>
      <c r="BJ1433" t="s">
        <v>107</v>
      </c>
      <c r="BK1433">
        <v>0</v>
      </c>
      <c r="BL1433" t="s">
        <v>83</v>
      </c>
      <c r="BM1433" t="s">
        <v>108</v>
      </c>
      <c r="BN1433">
        <v>1976</v>
      </c>
      <c r="BO1433" t="s">
        <v>109</v>
      </c>
      <c r="BP1433">
        <v>2</v>
      </c>
      <c r="BQ1433">
        <v>440</v>
      </c>
      <c r="BR1433" t="s">
        <v>98</v>
      </c>
      <c r="BS1433" t="s">
        <v>98</v>
      </c>
      <c r="BT1433" t="s">
        <v>105</v>
      </c>
      <c r="BU1433">
        <v>0</v>
      </c>
      <c r="BV1433">
        <v>60</v>
      </c>
      <c r="BW1433">
        <v>0</v>
      </c>
      <c r="BX1433">
        <v>0</v>
      </c>
      <c r="BY1433">
        <v>0</v>
      </c>
      <c r="BZ1433">
        <v>0</v>
      </c>
      <c r="CA1433" t="s">
        <v>83</v>
      </c>
      <c r="CB1433" t="s">
        <v>83</v>
      </c>
      <c r="CC1433" t="s">
        <v>83</v>
      </c>
      <c r="CD1433">
        <v>0</v>
      </c>
      <c r="CE1433">
        <v>10</v>
      </c>
      <c r="CF1433">
        <v>2009</v>
      </c>
      <c r="CG1433" t="str">
        <f t="shared" si="162"/>
        <v>10/2009</v>
      </c>
      <c r="CH1433" t="s">
        <v>110</v>
      </c>
      <c r="CI1433" t="s">
        <v>111</v>
      </c>
      <c r="CJ1433" s="1">
        <v>143750</v>
      </c>
    </row>
    <row r="1434" spans="1:88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 t="str">
        <f t="shared" si="158"/>
        <v>20's</v>
      </c>
      <c r="V1434">
        <v>2007</v>
      </c>
      <c r="W1434">
        <f t="shared" si="156"/>
        <v>80</v>
      </c>
      <c r="X1434" t="str">
        <f t="shared" si="157"/>
        <v>Y</v>
      </c>
      <c r="Y1434" t="str">
        <f t="shared" si="159"/>
        <v>Y</v>
      </c>
      <c r="Z1434" t="str">
        <f t="shared" si="160"/>
        <v>Y</v>
      </c>
      <c r="AA1434" t="str">
        <f t="shared" si="161"/>
        <v>Y</v>
      </c>
      <c r="AB1434" t="s">
        <v>93</v>
      </c>
      <c r="AC1434" t="s">
        <v>94</v>
      </c>
      <c r="AD1434" t="s">
        <v>124</v>
      </c>
      <c r="AE1434" t="s">
        <v>124</v>
      </c>
      <c r="AF1434" t="s">
        <v>117</v>
      </c>
      <c r="AG1434">
        <v>0</v>
      </c>
      <c r="AH1434" t="s">
        <v>98</v>
      </c>
      <c r="AI1434" t="s">
        <v>98</v>
      </c>
      <c r="AJ1434" t="s">
        <v>126</v>
      </c>
      <c r="AK1434" t="s">
        <v>98</v>
      </c>
      <c r="AL1434" t="s">
        <v>98</v>
      </c>
      <c r="AM1434" t="s">
        <v>100</v>
      </c>
      <c r="AN1434" t="s">
        <v>102</v>
      </c>
      <c r="AO1434">
        <v>0</v>
      </c>
      <c r="AP1434" t="s">
        <v>102</v>
      </c>
      <c r="AQ1434">
        <v>0</v>
      </c>
      <c r="AR1434">
        <v>656</v>
      </c>
      <c r="AS1434">
        <v>656</v>
      </c>
      <c r="AT1434" t="s">
        <v>103</v>
      </c>
      <c r="AU1434" t="s">
        <v>98</v>
      </c>
      <c r="AV1434" t="s">
        <v>105</v>
      </c>
      <c r="AW1434" t="s">
        <v>106</v>
      </c>
      <c r="AX1434">
        <v>968</v>
      </c>
      <c r="AY1434">
        <v>0</v>
      </c>
      <c r="AZ1434">
        <v>0</v>
      </c>
      <c r="BA1434">
        <v>968</v>
      </c>
      <c r="BB1434">
        <v>0</v>
      </c>
      <c r="BC1434">
        <v>0</v>
      </c>
      <c r="BD1434">
        <v>2</v>
      </c>
      <c r="BE1434">
        <v>0</v>
      </c>
      <c r="BF1434">
        <v>4</v>
      </c>
      <c r="BG1434">
        <v>1</v>
      </c>
      <c r="BH1434" t="s">
        <v>98</v>
      </c>
      <c r="BI1434">
        <v>5</v>
      </c>
      <c r="BJ1434" t="s">
        <v>107</v>
      </c>
      <c r="BK1434">
        <v>0</v>
      </c>
      <c r="BL1434" t="s">
        <v>83</v>
      </c>
      <c r="BM1434" t="s">
        <v>127</v>
      </c>
      <c r="BN1434">
        <v>1928</v>
      </c>
      <c r="BO1434" t="s">
        <v>102</v>
      </c>
      <c r="BP1434">
        <v>1</v>
      </c>
      <c r="BQ1434">
        <v>216</v>
      </c>
      <c r="BR1434" t="s">
        <v>147</v>
      </c>
      <c r="BS1434" t="s">
        <v>147</v>
      </c>
      <c r="BT1434" t="s">
        <v>105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 t="s">
        <v>83</v>
      </c>
      <c r="CB1434" t="s">
        <v>83</v>
      </c>
      <c r="CC1434" t="s">
        <v>83</v>
      </c>
      <c r="CD1434">
        <v>0</v>
      </c>
      <c r="CE1434">
        <v>8</v>
      </c>
      <c r="CF1434">
        <v>2007</v>
      </c>
      <c r="CG1434" t="str">
        <f t="shared" si="162"/>
        <v>8/2007</v>
      </c>
      <c r="CH1434" t="s">
        <v>110</v>
      </c>
      <c r="CI1434" t="s">
        <v>111</v>
      </c>
      <c r="CJ1434" s="1">
        <v>64500</v>
      </c>
    </row>
    <row r="1435" spans="1:88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 t="str">
        <f t="shared" si="158"/>
        <v>2000's</v>
      </c>
      <c r="V1435">
        <v>2000</v>
      </c>
      <c r="W1435">
        <f t="shared" si="156"/>
        <v>0</v>
      </c>
      <c r="X1435" t="str">
        <f t="shared" si="157"/>
        <v>N</v>
      </c>
      <c r="Y1435" t="str">
        <f t="shared" si="159"/>
        <v>N</v>
      </c>
      <c r="Z1435" t="str">
        <f t="shared" si="160"/>
        <v>Y</v>
      </c>
      <c r="AA1435" t="str">
        <f t="shared" si="161"/>
        <v>Y</v>
      </c>
      <c r="AB1435" t="s">
        <v>93</v>
      </c>
      <c r="AC1435" t="s">
        <v>94</v>
      </c>
      <c r="AD1435" t="s">
        <v>95</v>
      </c>
      <c r="AE1435" t="s">
        <v>95</v>
      </c>
      <c r="AF1435" t="s">
        <v>96</v>
      </c>
      <c r="AG1435">
        <v>318</v>
      </c>
      <c r="AH1435" t="s">
        <v>98</v>
      </c>
      <c r="AI1435" t="s">
        <v>98</v>
      </c>
      <c r="AJ1435" t="s">
        <v>99</v>
      </c>
      <c r="AK1435" t="s">
        <v>97</v>
      </c>
      <c r="AL1435" t="s">
        <v>98</v>
      </c>
      <c r="AM1435" t="s">
        <v>100</v>
      </c>
      <c r="AN1435" t="s">
        <v>102</v>
      </c>
      <c r="AO1435">
        <v>0</v>
      </c>
      <c r="AP1435" t="s">
        <v>102</v>
      </c>
      <c r="AQ1435">
        <v>0</v>
      </c>
      <c r="AR1435">
        <v>936</v>
      </c>
      <c r="AS1435">
        <v>936</v>
      </c>
      <c r="AT1435" t="s">
        <v>103</v>
      </c>
      <c r="AU1435" t="s">
        <v>104</v>
      </c>
      <c r="AV1435" t="s">
        <v>105</v>
      </c>
      <c r="AW1435" t="s">
        <v>106</v>
      </c>
      <c r="AX1435">
        <v>962</v>
      </c>
      <c r="AY1435">
        <v>830</v>
      </c>
      <c r="AZ1435">
        <v>0</v>
      </c>
      <c r="BA1435">
        <v>1792</v>
      </c>
      <c r="BB1435">
        <v>1</v>
      </c>
      <c r="BC1435">
        <v>0</v>
      </c>
      <c r="BD1435">
        <v>2</v>
      </c>
      <c r="BE1435">
        <v>1</v>
      </c>
      <c r="BF1435">
        <v>3</v>
      </c>
      <c r="BG1435">
        <v>1</v>
      </c>
      <c r="BH1435" t="s">
        <v>98</v>
      </c>
      <c r="BI1435">
        <v>8</v>
      </c>
      <c r="BJ1435" t="s">
        <v>107</v>
      </c>
      <c r="BK1435">
        <v>1</v>
      </c>
      <c r="BL1435" t="s">
        <v>98</v>
      </c>
      <c r="BM1435" t="s">
        <v>108</v>
      </c>
      <c r="BN1435">
        <v>2000</v>
      </c>
      <c r="BO1435" t="s">
        <v>157</v>
      </c>
      <c r="BP1435">
        <v>2</v>
      </c>
      <c r="BQ1435">
        <v>451</v>
      </c>
      <c r="BR1435" t="s">
        <v>98</v>
      </c>
      <c r="BS1435" t="s">
        <v>98</v>
      </c>
      <c r="BT1435" t="s">
        <v>105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 t="s">
        <v>83</v>
      </c>
      <c r="CB1435" t="s">
        <v>83</v>
      </c>
      <c r="CC1435" t="s">
        <v>83</v>
      </c>
      <c r="CD1435">
        <v>0</v>
      </c>
      <c r="CE1435">
        <v>5</v>
      </c>
      <c r="CF1435">
        <v>2008</v>
      </c>
      <c r="CG1435" t="str">
        <f t="shared" si="162"/>
        <v>5/2008</v>
      </c>
      <c r="CH1435" t="s">
        <v>110</v>
      </c>
      <c r="CI1435" t="s">
        <v>111</v>
      </c>
      <c r="CJ1435" s="1">
        <v>186500</v>
      </c>
    </row>
    <row r="1436" spans="1:88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 t="str">
        <f t="shared" si="158"/>
        <v>70's</v>
      </c>
      <c r="V1436">
        <v>1977</v>
      </c>
      <c r="W1436">
        <f t="shared" si="156"/>
        <v>0</v>
      </c>
      <c r="X1436" t="str">
        <f t="shared" si="157"/>
        <v>N</v>
      </c>
      <c r="Y1436" t="str">
        <f t="shared" si="159"/>
        <v>N</v>
      </c>
      <c r="Z1436" t="str">
        <f t="shared" si="160"/>
        <v>N</v>
      </c>
      <c r="AA1436" t="str">
        <f t="shared" si="161"/>
        <v>N</v>
      </c>
      <c r="AB1436" t="s">
        <v>93</v>
      </c>
      <c r="AC1436" t="s">
        <v>94</v>
      </c>
      <c r="AD1436" t="s">
        <v>96</v>
      </c>
      <c r="AE1436" t="s">
        <v>96</v>
      </c>
      <c r="AF1436" t="s">
        <v>117</v>
      </c>
      <c r="AG1436">
        <v>0</v>
      </c>
      <c r="AH1436" t="s">
        <v>98</v>
      </c>
      <c r="AI1436" t="s">
        <v>98</v>
      </c>
      <c r="AJ1436" t="s">
        <v>118</v>
      </c>
      <c r="AK1436" t="s">
        <v>98</v>
      </c>
      <c r="AL1436" t="s">
        <v>98</v>
      </c>
      <c r="AM1436" t="s">
        <v>100</v>
      </c>
      <c r="AN1436" t="s">
        <v>119</v>
      </c>
      <c r="AO1436">
        <v>936</v>
      </c>
      <c r="AP1436" t="s">
        <v>102</v>
      </c>
      <c r="AQ1436">
        <v>0</v>
      </c>
      <c r="AR1436">
        <v>190</v>
      </c>
      <c r="AS1436">
        <v>1126</v>
      </c>
      <c r="AT1436" t="s">
        <v>103</v>
      </c>
      <c r="AU1436" t="s">
        <v>147</v>
      </c>
      <c r="AV1436" t="s">
        <v>105</v>
      </c>
      <c r="AW1436" t="s">
        <v>106</v>
      </c>
      <c r="AX1436">
        <v>1126</v>
      </c>
      <c r="AY1436">
        <v>0</v>
      </c>
      <c r="AZ1436">
        <v>0</v>
      </c>
      <c r="BA1436">
        <v>1126</v>
      </c>
      <c r="BB1436">
        <v>1</v>
      </c>
      <c r="BC1436">
        <v>0</v>
      </c>
      <c r="BD1436">
        <v>2</v>
      </c>
      <c r="BE1436">
        <v>0</v>
      </c>
      <c r="BF1436">
        <v>3</v>
      </c>
      <c r="BG1436">
        <v>1</v>
      </c>
      <c r="BH1436" t="s">
        <v>98</v>
      </c>
      <c r="BI1436">
        <v>5</v>
      </c>
      <c r="BJ1436" t="s">
        <v>107</v>
      </c>
      <c r="BK1436">
        <v>1</v>
      </c>
      <c r="BL1436" t="s">
        <v>97</v>
      </c>
      <c r="BM1436" t="s">
        <v>108</v>
      </c>
      <c r="BN1436">
        <v>1977</v>
      </c>
      <c r="BO1436" t="s">
        <v>109</v>
      </c>
      <c r="BP1436">
        <v>2</v>
      </c>
      <c r="BQ1436">
        <v>484</v>
      </c>
      <c r="BR1436" t="s">
        <v>98</v>
      </c>
      <c r="BS1436" t="s">
        <v>98</v>
      </c>
      <c r="BT1436" t="s">
        <v>190</v>
      </c>
      <c r="BU1436">
        <v>295</v>
      </c>
      <c r="BV1436">
        <v>41</v>
      </c>
      <c r="BW1436">
        <v>0</v>
      </c>
      <c r="BX1436">
        <v>0</v>
      </c>
      <c r="BY1436">
        <v>0</v>
      </c>
      <c r="BZ1436">
        <v>0</v>
      </c>
      <c r="CA1436" t="s">
        <v>83</v>
      </c>
      <c r="CB1436" t="s">
        <v>83</v>
      </c>
      <c r="CC1436" t="s">
        <v>83</v>
      </c>
      <c r="CD1436">
        <v>0</v>
      </c>
      <c r="CE1436">
        <v>5</v>
      </c>
      <c r="CF1436">
        <v>2006</v>
      </c>
      <c r="CG1436" t="str">
        <f t="shared" si="162"/>
        <v>5/2006</v>
      </c>
      <c r="CH1436" t="s">
        <v>110</v>
      </c>
      <c r="CI1436" t="s">
        <v>111</v>
      </c>
      <c r="CJ1436" s="1">
        <v>160000</v>
      </c>
    </row>
    <row r="1437" spans="1:88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 t="str">
        <f t="shared" si="158"/>
        <v>60's</v>
      </c>
      <c r="V1437">
        <v>2005</v>
      </c>
      <c r="W1437">
        <f t="shared" si="156"/>
        <v>43</v>
      </c>
      <c r="X1437" t="str">
        <f t="shared" si="157"/>
        <v>Y</v>
      </c>
      <c r="Y1437" t="str">
        <f t="shared" si="159"/>
        <v>Y</v>
      </c>
      <c r="Z1437" t="str">
        <f t="shared" si="160"/>
        <v>Y</v>
      </c>
      <c r="AA1437" t="str">
        <f t="shared" si="161"/>
        <v>Y</v>
      </c>
      <c r="AB1437" t="s">
        <v>93</v>
      </c>
      <c r="AC1437" t="s">
        <v>94</v>
      </c>
      <c r="AD1437" t="s">
        <v>124</v>
      </c>
      <c r="AE1437" t="s">
        <v>124</v>
      </c>
      <c r="AF1437" t="s">
        <v>96</v>
      </c>
      <c r="AG1437">
        <v>237</v>
      </c>
      <c r="AH1437" t="s">
        <v>97</v>
      </c>
      <c r="AI1437" t="s">
        <v>97</v>
      </c>
      <c r="AJ1437" t="s">
        <v>118</v>
      </c>
      <c r="AK1437" t="s">
        <v>98</v>
      </c>
      <c r="AL1437" t="s">
        <v>98</v>
      </c>
      <c r="AM1437" t="s">
        <v>100</v>
      </c>
      <c r="AN1437" t="s">
        <v>102</v>
      </c>
      <c r="AO1437">
        <v>0</v>
      </c>
      <c r="AP1437" t="s">
        <v>102</v>
      </c>
      <c r="AQ1437">
        <v>0</v>
      </c>
      <c r="AR1437">
        <v>1319</v>
      </c>
      <c r="AS1437">
        <v>1319</v>
      </c>
      <c r="AT1437" t="s">
        <v>103</v>
      </c>
      <c r="AU1437" t="s">
        <v>98</v>
      </c>
      <c r="AV1437" t="s">
        <v>105</v>
      </c>
      <c r="AW1437" t="s">
        <v>106</v>
      </c>
      <c r="AX1437">
        <v>1537</v>
      </c>
      <c r="AY1437">
        <v>0</v>
      </c>
      <c r="AZ1437">
        <v>0</v>
      </c>
      <c r="BA1437">
        <v>1537</v>
      </c>
      <c r="BB1437">
        <v>1</v>
      </c>
      <c r="BC1437">
        <v>0</v>
      </c>
      <c r="BD1437">
        <v>1</v>
      </c>
      <c r="BE1437">
        <v>1</v>
      </c>
      <c r="BF1437">
        <v>3</v>
      </c>
      <c r="BG1437">
        <v>1</v>
      </c>
      <c r="BH1437" t="s">
        <v>97</v>
      </c>
      <c r="BI1437">
        <v>7</v>
      </c>
      <c r="BJ1437" t="s">
        <v>107</v>
      </c>
      <c r="BK1437">
        <v>1</v>
      </c>
      <c r="BL1437" t="s">
        <v>97</v>
      </c>
      <c r="BM1437" t="s">
        <v>108</v>
      </c>
      <c r="BN1437">
        <v>1962</v>
      </c>
      <c r="BO1437" t="s">
        <v>109</v>
      </c>
      <c r="BP1437">
        <v>2</v>
      </c>
      <c r="BQ1437">
        <v>462</v>
      </c>
      <c r="BR1437" t="s">
        <v>98</v>
      </c>
      <c r="BS1437" t="s">
        <v>98</v>
      </c>
      <c r="BT1437" t="s">
        <v>105</v>
      </c>
      <c r="BU1437">
        <v>0</v>
      </c>
      <c r="BV1437">
        <v>36</v>
      </c>
      <c r="BW1437">
        <v>0</v>
      </c>
      <c r="BX1437">
        <v>0</v>
      </c>
      <c r="BY1437">
        <v>0</v>
      </c>
      <c r="BZ1437">
        <v>0</v>
      </c>
      <c r="CA1437" t="s">
        <v>83</v>
      </c>
      <c r="CB1437" t="s">
        <v>165</v>
      </c>
      <c r="CC1437" t="s">
        <v>83</v>
      </c>
      <c r="CD1437">
        <v>0</v>
      </c>
      <c r="CE1437">
        <v>7</v>
      </c>
      <c r="CF1437">
        <v>2008</v>
      </c>
      <c r="CG1437" t="str">
        <f t="shared" si="162"/>
        <v>7/2008</v>
      </c>
      <c r="CH1437" t="s">
        <v>173</v>
      </c>
      <c r="CI1437" t="s">
        <v>128</v>
      </c>
      <c r="CJ1437" s="1">
        <v>174000</v>
      </c>
    </row>
    <row r="1438" spans="1:88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 t="str">
        <f t="shared" si="158"/>
        <v>70's</v>
      </c>
      <c r="V1438">
        <v>1971</v>
      </c>
      <c r="W1438">
        <f t="shared" si="156"/>
        <v>0</v>
      </c>
      <c r="X1438" t="str">
        <f t="shared" si="157"/>
        <v>N</v>
      </c>
      <c r="Y1438" t="str">
        <f t="shared" si="159"/>
        <v>N</v>
      </c>
      <c r="Z1438" t="str">
        <f t="shared" si="160"/>
        <v>N</v>
      </c>
      <c r="AA1438" t="str">
        <f t="shared" si="161"/>
        <v>N</v>
      </c>
      <c r="AB1438" t="s">
        <v>93</v>
      </c>
      <c r="AC1438" t="s">
        <v>94</v>
      </c>
      <c r="AD1438" t="s">
        <v>140</v>
      </c>
      <c r="AE1438" t="s">
        <v>140</v>
      </c>
      <c r="AF1438" t="s">
        <v>117</v>
      </c>
      <c r="AG1438">
        <v>0</v>
      </c>
      <c r="AH1438" t="s">
        <v>98</v>
      </c>
      <c r="AI1438" t="s">
        <v>98</v>
      </c>
      <c r="AJ1438" t="s">
        <v>99</v>
      </c>
      <c r="AK1438" t="s">
        <v>98</v>
      </c>
      <c r="AL1438" t="s">
        <v>98</v>
      </c>
      <c r="AM1438" t="s">
        <v>100</v>
      </c>
      <c r="AN1438" t="s">
        <v>119</v>
      </c>
      <c r="AO1438">
        <v>616</v>
      </c>
      <c r="AP1438" t="s">
        <v>102</v>
      </c>
      <c r="AQ1438">
        <v>0</v>
      </c>
      <c r="AR1438">
        <v>248</v>
      </c>
      <c r="AS1438">
        <v>864</v>
      </c>
      <c r="AT1438" t="s">
        <v>103</v>
      </c>
      <c r="AU1438" t="s">
        <v>98</v>
      </c>
      <c r="AV1438" t="s">
        <v>105</v>
      </c>
      <c r="AW1438" t="s">
        <v>106</v>
      </c>
      <c r="AX1438">
        <v>864</v>
      </c>
      <c r="AY1438">
        <v>0</v>
      </c>
      <c r="AZ1438">
        <v>0</v>
      </c>
      <c r="BA1438">
        <v>864</v>
      </c>
      <c r="BB1438">
        <v>0</v>
      </c>
      <c r="BC1438">
        <v>0</v>
      </c>
      <c r="BD1438">
        <v>1</v>
      </c>
      <c r="BE1438">
        <v>0</v>
      </c>
      <c r="BF1438">
        <v>3</v>
      </c>
      <c r="BG1438">
        <v>1</v>
      </c>
      <c r="BH1438" t="s">
        <v>98</v>
      </c>
      <c r="BI1438">
        <v>5</v>
      </c>
      <c r="BJ1438" t="s">
        <v>107</v>
      </c>
      <c r="BK1438">
        <v>0</v>
      </c>
      <c r="BL1438" t="s">
        <v>83</v>
      </c>
      <c r="BM1438" t="s">
        <v>127</v>
      </c>
      <c r="BN1438">
        <v>1974</v>
      </c>
      <c r="BO1438" t="s">
        <v>102</v>
      </c>
      <c r="BP1438">
        <v>2</v>
      </c>
      <c r="BQ1438">
        <v>528</v>
      </c>
      <c r="BR1438" t="s">
        <v>98</v>
      </c>
      <c r="BS1438" t="s">
        <v>98</v>
      </c>
      <c r="BT1438" t="s">
        <v>105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 t="s">
        <v>83</v>
      </c>
      <c r="CB1438" t="s">
        <v>163</v>
      </c>
      <c r="CC1438" t="s">
        <v>83</v>
      </c>
      <c r="CD1438">
        <v>0</v>
      </c>
      <c r="CE1438">
        <v>5</v>
      </c>
      <c r="CF1438">
        <v>2007</v>
      </c>
      <c r="CG1438" t="str">
        <f t="shared" si="162"/>
        <v>5/2007</v>
      </c>
      <c r="CH1438" t="s">
        <v>110</v>
      </c>
      <c r="CI1438" t="s">
        <v>111</v>
      </c>
      <c r="CJ1438" s="1">
        <v>120500</v>
      </c>
    </row>
    <row r="1439" spans="1:88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 t="str">
        <f t="shared" si="158"/>
        <v>2000's</v>
      </c>
      <c r="V1439">
        <v>2008</v>
      </c>
      <c r="W1439">
        <f t="shared" si="156"/>
        <v>0</v>
      </c>
      <c r="X1439" t="str">
        <f t="shared" si="157"/>
        <v>N</v>
      </c>
      <c r="Y1439" t="str">
        <f t="shared" si="159"/>
        <v>Y</v>
      </c>
      <c r="Z1439" t="str">
        <f t="shared" si="160"/>
        <v>Y</v>
      </c>
      <c r="AA1439" t="str">
        <f t="shared" si="161"/>
        <v>Y</v>
      </c>
      <c r="AB1439" t="s">
        <v>152</v>
      </c>
      <c r="AC1439" t="s">
        <v>94</v>
      </c>
      <c r="AD1439" t="s">
        <v>95</v>
      </c>
      <c r="AE1439" t="s">
        <v>95</v>
      </c>
      <c r="AF1439" t="s">
        <v>137</v>
      </c>
      <c r="AG1439">
        <v>426</v>
      </c>
      <c r="AH1439" t="s">
        <v>104</v>
      </c>
      <c r="AI1439" t="s">
        <v>98</v>
      </c>
      <c r="AJ1439" t="s">
        <v>99</v>
      </c>
      <c r="AK1439" t="s">
        <v>104</v>
      </c>
      <c r="AL1439" t="s">
        <v>98</v>
      </c>
      <c r="AM1439" t="s">
        <v>130</v>
      </c>
      <c r="AN1439" t="s">
        <v>101</v>
      </c>
      <c r="AO1439">
        <v>1336</v>
      </c>
      <c r="AP1439" t="s">
        <v>102</v>
      </c>
      <c r="AQ1439">
        <v>0</v>
      </c>
      <c r="AR1439">
        <v>596</v>
      </c>
      <c r="AS1439">
        <v>1932</v>
      </c>
      <c r="AT1439" t="s">
        <v>103</v>
      </c>
      <c r="AU1439" t="s">
        <v>104</v>
      </c>
      <c r="AV1439" t="s">
        <v>105</v>
      </c>
      <c r="AW1439" t="s">
        <v>106</v>
      </c>
      <c r="AX1439">
        <v>1932</v>
      </c>
      <c r="AY1439">
        <v>0</v>
      </c>
      <c r="AZ1439">
        <v>0</v>
      </c>
      <c r="BA1439">
        <v>1932</v>
      </c>
      <c r="BB1439">
        <v>1</v>
      </c>
      <c r="BC1439">
        <v>0</v>
      </c>
      <c r="BD1439">
        <v>2</v>
      </c>
      <c r="BE1439">
        <v>0</v>
      </c>
      <c r="BF1439">
        <v>2</v>
      </c>
      <c r="BG1439">
        <v>1</v>
      </c>
      <c r="BH1439" t="s">
        <v>104</v>
      </c>
      <c r="BI1439">
        <v>7</v>
      </c>
      <c r="BJ1439" t="s">
        <v>107</v>
      </c>
      <c r="BK1439">
        <v>1</v>
      </c>
      <c r="BL1439" t="s">
        <v>97</v>
      </c>
      <c r="BM1439" t="s">
        <v>108</v>
      </c>
      <c r="BN1439">
        <v>2008</v>
      </c>
      <c r="BO1439" t="s">
        <v>157</v>
      </c>
      <c r="BP1439">
        <v>3</v>
      </c>
      <c r="BQ1439">
        <v>774</v>
      </c>
      <c r="BR1439" t="s">
        <v>98</v>
      </c>
      <c r="BS1439" t="s">
        <v>98</v>
      </c>
      <c r="BT1439" t="s">
        <v>105</v>
      </c>
      <c r="BU1439">
        <v>0</v>
      </c>
      <c r="BV1439">
        <v>66</v>
      </c>
      <c r="BW1439">
        <v>0</v>
      </c>
      <c r="BX1439">
        <v>304</v>
      </c>
      <c r="BY1439">
        <v>0</v>
      </c>
      <c r="BZ1439">
        <v>0</v>
      </c>
      <c r="CA1439" t="s">
        <v>83</v>
      </c>
      <c r="CB1439" t="s">
        <v>83</v>
      </c>
      <c r="CC1439" t="s">
        <v>83</v>
      </c>
      <c r="CD1439">
        <v>0</v>
      </c>
      <c r="CE1439">
        <v>11</v>
      </c>
      <c r="CF1439">
        <v>2008</v>
      </c>
      <c r="CG1439" t="str">
        <f t="shared" si="162"/>
        <v>11/2008</v>
      </c>
      <c r="CH1439" t="s">
        <v>158</v>
      </c>
      <c r="CI1439" t="s">
        <v>159</v>
      </c>
      <c r="CJ1439" s="1">
        <v>394617</v>
      </c>
    </row>
    <row r="1440" spans="1:88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 t="str">
        <f t="shared" si="158"/>
        <v>50's</v>
      </c>
      <c r="V1440">
        <v>1996</v>
      </c>
      <c r="W1440">
        <f t="shared" si="156"/>
        <v>39</v>
      </c>
      <c r="X1440" t="str">
        <f t="shared" si="157"/>
        <v>Y</v>
      </c>
      <c r="Y1440" t="str">
        <f t="shared" si="159"/>
        <v>N</v>
      </c>
      <c r="Z1440" t="str">
        <f t="shared" si="160"/>
        <v>N</v>
      </c>
      <c r="AA1440" t="str">
        <f t="shared" si="161"/>
        <v>Y</v>
      </c>
      <c r="AB1440" t="s">
        <v>93</v>
      </c>
      <c r="AC1440" t="s">
        <v>94</v>
      </c>
      <c r="AD1440" t="s">
        <v>116</v>
      </c>
      <c r="AE1440" t="s">
        <v>116</v>
      </c>
      <c r="AF1440" t="s">
        <v>117</v>
      </c>
      <c r="AG1440">
        <v>0</v>
      </c>
      <c r="AH1440" t="s">
        <v>98</v>
      </c>
      <c r="AI1440" t="s">
        <v>98</v>
      </c>
      <c r="AJ1440" t="s">
        <v>118</v>
      </c>
      <c r="AK1440" t="s">
        <v>98</v>
      </c>
      <c r="AL1440" t="s">
        <v>98</v>
      </c>
      <c r="AM1440" t="s">
        <v>100</v>
      </c>
      <c r="AN1440" t="s">
        <v>101</v>
      </c>
      <c r="AO1440">
        <v>600</v>
      </c>
      <c r="AP1440" t="s">
        <v>102</v>
      </c>
      <c r="AQ1440">
        <v>0</v>
      </c>
      <c r="AR1440">
        <v>312</v>
      </c>
      <c r="AS1440">
        <v>912</v>
      </c>
      <c r="AT1440" t="s">
        <v>103</v>
      </c>
      <c r="AU1440" t="s">
        <v>98</v>
      </c>
      <c r="AV1440" t="s">
        <v>105</v>
      </c>
      <c r="AW1440" t="s">
        <v>164</v>
      </c>
      <c r="AX1440">
        <v>1236</v>
      </c>
      <c r="AY1440">
        <v>0</v>
      </c>
      <c r="AZ1440">
        <v>0</v>
      </c>
      <c r="BA1440">
        <v>1236</v>
      </c>
      <c r="BB1440">
        <v>1</v>
      </c>
      <c r="BC1440">
        <v>0</v>
      </c>
      <c r="BD1440">
        <v>1</v>
      </c>
      <c r="BE1440">
        <v>0</v>
      </c>
      <c r="BF1440">
        <v>2</v>
      </c>
      <c r="BG1440">
        <v>1</v>
      </c>
      <c r="BH1440" t="s">
        <v>98</v>
      </c>
      <c r="BI1440">
        <v>6</v>
      </c>
      <c r="BJ1440" t="s">
        <v>107</v>
      </c>
      <c r="BK1440">
        <v>0</v>
      </c>
      <c r="BL1440" t="s">
        <v>83</v>
      </c>
      <c r="BM1440" t="s">
        <v>108</v>
      </c>
      <c r="BN1440">
        <v>1957</v>
      </c>
      <c r="BO1440" t="s">
        <v>102</v>
      </c>
      <c r="BP1440">
        <v>2</v>
      </c>
      <c r="BQ1440">
        <v>923</v>
      </c>
      <c r="BR1440" t="s">
        <v>98</v>
      </c>
      <c r="BS1440" t="s">
        <v>98</v>
      </c>
      <c r="BT1440" t="s">
        <v>105</v>
      </c>
      <c r="BU1440">
        <v>0</v>
      </c>
      <c r="BV1440">
        <v>158</v>
      </c>
      <c r="BW1440">
        <v>158</v>
      </c>
      <c r="BX1440">
        <v>0</v>
      </c>
      <c r="BY1440">
        <v>0</v>
      </c>
      <c r="BZ1440">
        <v>0</v>
      </c>
      <c r="CA1440" t="s">
        <v>83</v>
      </c>
      <c r="CB1440" t="s">
        <v>134</v>
      </c>
      <c r="CC1440" t="s">
        <v>83</v>
      </c>
      <c r="CD1440">
        <v>0</v>
      </c>
      <c r="CE1440">
        <v>4</v>
      </c>
      <c r="CF1440">
        <v>2010</v>
      </c>
      <c r="CG1440" t="str">
        <f t="shared" si="162"/>
        <v>4/2010</v>
      </c>
      <c r="CH1440" t="s">
        <v>110</v>
      </c>
      <c r="CI1440" t="s">
        <v>111</v>
      </c>
      <c r="CJ1440" s="1">
        <v>149700</v>
      </c>
    </row>
    <row r="1441" spans="1:88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 t="str">
        <f t="shared" si="158"/>
        <v>70's</v>
      </c>
      <c r="V1441">
        <v>1979</v>
      </c>
      <c r="W1441">
        <f t="shared" si="156"/>
        <v>0</v>
      </c>
      <c r="X1441" t="str">
        <f t="shared" si="157"/>
        <v>N</v>
      </c>
      <c r="Y1441" t="str">
        <f t="shared" si="159"/>
        <v>N</v>
      </c>
      <c r="Z1441" t="str">
        <f t="shared" si="160"/>
        <v>N</v>
      </c>
      <c r="AA1441" t="str">
        <f t="shared" si="161"/>
        <v>N</v>
      </c>
      <c r="AB1441" t="s">
        <v>152</v>
      </c>
      <c r="AC1441" t="s">
        <v>94</v>
      </c>
      <c r="AD1441" t="s">
        <v>140</v>
      </c>
      <c r="AE1441" t="s">
        <v>140</v>
      </c>
      <c r="AF1441" t="s">
        <v>96</v>
      </c>
      <c r="AG1441">
        <v>96</v>
      </c>
      <c r="AH1441" t="s">
        <v>98</v>
      </c>
      <c r="AI1441" t="s">
        <v>98</v>
      </c>
      <c r="AJ1441" t="s">
        <v>118</v>
      </c>
      <c r="AK1441" t="s">
        <v>98</v>
      </c>
      <c r="AL1441" t="s">
        <v>98</v>
      </c>
      <c r="AM1441" t="s">
        <v>100</v>
      </c>
      <c r="AN1441" t="s">
        <v>101</v>
      </c>
      <c r="AO1441">
        <v>315</v>
      </c>
      <c r="AP1441" t="s">
        <v>153</v>
      </c>
      <c r="AQ1441">
        <v>110</v>
      </c>
      <c r="AR1441">
        <v>114</v>
      </c>
      <c r="AS1441">
        <v>539</v>
      </c>
      <c r="AT1441" t="s">
        <v>103</v>
      </c>
      <c r="AU1441" t="s">
        <v>98</v>
      </c>
      <c r="AV1441" t="s">
        <v>105</v>
      </c>
      <c r="AW1441" t="s">
        <v>106</v>
      </c>
      <c r="AX1441">
        <v>1040</v>
      </c>
      <c r="AY1441">
        <v>685</v>
      </c>
      <c r="AZ1441">
        <v>0</v>
      </c>
      <c r="BA1441">
        <v>1725</v>
      </c>
      <c r="BB1441">
        <v>0</v>
      </c>
      <c r="BC1441">
        <v>0</v>
      </c>
      <c r="BD1441">
        <v>2</v>
      </c>
      <c r="BE1441">
        <v>1</v>
      </c>
      <c r="BF1441">
        <v>3</v>
      </c>
      <c r="BG1441">
        <v>1</v>
      </c>
      <c r="BH1441" t="s">
        <v>98</v>
      </c>
      <c r="BI1441">
        <v>6</v>
      </c>
      <c r="BJ1441" t="s">
        <v>107</v>
      </c>
      <c r="BK1441">
        <v>1</v>
      </c>
      <c r="BL1441" t="s">
        <v>98</v>
      </c>
      <c r="BM1441" t="s">
        <v>108</v>
      </c>
      <c r="BN1441">
        <v>1979</v>
      </c>
      <c r="BO1441" t="s">
        <v>109</v>
      </c>
      <c r="BP1441">
        <v>2</v>
      </c>
      <c r="BQ1441">
        <v>550</v>
      </c>
      <c r="BR1441" t="s">
        <v>98</v>
      </c>
      <c r="BS1441" t="s">
        <v>98</v>
      </c>
      <c r="BT1441" t="s">
        <v>105</v>
      </c>
      <c r="BU1441">
        <v>0</v>
      </c>
      <c r="BV1441">
        <v>88</v>
      </c>
      <c r="BW1441">
        <v>216</v>
      </c>
      <c r="BX1441">
        <v>0</v>
      </c>
      <c r="BY1441">
        <v>0</v>
      </c>
      <c r="BZ1441">
        <v>0</v>
      </c>
      <c r="CA1441" t="s">
        <v>83</v>
      </c>
      <c r="CB1441" t="s">
        <v>83</v>
      </c>
      <c r="CC1441" t="s">
        <v>83</v>
      </c>
      <c r="CD1441">
        <v>0</v>
      </c>
      <c r="CE1441">
        <v>11</v>
      </c>
      <c r="CF1441">
        <v>2007</v>
      </c>
      <c r="CG1441" t="str">
        <f t="shared" si="162"/>
        <v>11/2007</v>
      </c>
      <c r="CH1441" t="s">
        <v>110</v>
      </c>
      <c r="CI1441" t="s">
        <v>111</v>
      </c>
      <c r="CJ1441" s="1">
        <v>197000</v>
      </c>
    </row>
    <row r="1442" spans="1:88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 t="str">
        <f t="shared" si="158"/>
        <v>20's</v>
      </c>
      <c r="V1442">
        <v>1994</v>
      </c>
      <c r="W1442">
        <f t="shared" si="156"/>
        <v>72</v>
      </c>
      <c r="X1442" t="str">
        <f t="shared" si="157"/>
        <v>Y</v>
      </c>
      <c r="Y1442" t="str">
        <f t="shared" si="159"/>
        <v>N</v>
      </c>
      <c r="Z1442" t="str">
        <f t="shared" si="160"/>
        <v>N</v>
      </c>
      <c r="AA1442" t="str">
        <f t="shared" si="161"/>
        <v>N</v>
      </c>
      <c r="AB1442" t="s">
        <v>93</v>
      </c>
      <c r="AC1442" t="s">
        <v>94</v>
      </c>
      <c r="AD1442" t="s">
        <v>116</v>
      </c>
      <c r="AE1442" t="s">
        <v>116</v>
      </c>
      <c r="AF1442" t="s">
        <v>117</v>
      </c>
      <c r="AG1442">
        <v>0</v>
      </c>
      <c r="AH1442" t="s">
        <v>98</v>
      </c>
      <c r="AI1442" t="s">
        <v>98</v>
      </c>
      <c r="AJ1442" t="s">
        <v>126</v>
      </c>
      <c r="AK1442" t="s">
        <v>104</v>
      </c>
      <c r="AL1442" t="s">
        <v>98</v>
      </c>
      <c r="AM1442" t="s">
        <v>100</v>
      </c>
      <c r="AN1442" t="s">
        <v>102</v>
      </c>
      <c r="AO1442">
        <v>0</v>
      </c>
      <c r="AP1442" t="s">
        <v>102</v>
      </c>
      <c r="AQ1442">
        <v>0</v>
      </c>
      <c r="AR1442">
        <v>588</v>
      </c>
      <c r="AS1442">
        <v>588</v>
      </c>
      <c r="AT1442" t="s">
        <v>103</v>
      </c>
      <c r="AU1442" t="s">
        <v>147</v>
      </c>
      <c r="AV1442" t="s">
        <v>105</v>
      </c>
      <c r="AW1442" t="s">
        <v>106</v>
      </c>
      <c r="AX1442">
        <v>1423</v>
      </c>
      <c r="AY1442">
        <v>748</v>
      </c>
      <c r="AZ1442">
        <v>384</v>
      </c>
      <c r="BA1442">
        <v>2555</v>
      </c>
      <c r="BB1442">
        <v>0</v>
      </c>
      <c r="BC1442">
        <v>0</v>
      </c>
      <c r="BD1442">
        <v>2</v>
      </c>
      <c r="BE1442">
        <v>0</v>
      </c>
      <c r="BF1442">
        <v>3</v>
      </c>
      <c r="BG1442">
        <v>1</v>
      </c>
      <c r="BH1442" t="s">
        <v>98</v>
      </c>
      <c r="BI1442">
        <v>11</v>
      </c>
      <c r="BJ1442" t="s">
        <v>146</v>
      </c>
      <c r="BK1442">
        <v>1</v>
      </c>
      <c r="BL1442" t="s">
        <v>97</v>
      </c>
      <c r="BM1442" t="s">
        <v>127</v>
      </c>
      <c r="BN1442">
        <v>1993</v>
      </c>
      <c r="BO1442" t="s">
        <v>157</v>
      </c>
      <c r="BP1442">
        <v>2</v>
      </c>
      <c r="BQ1442">
        <v>672</v>
      </c>
      <c r="BR1442" t="s">
        <v>98</v>
      </c>
      <c r="BS1442" t="s">
        <v>98</v>
      </c>
      <c r="BT1442" t="s">
        <v>105</v>
      </c>
      <c r="BU1442">
        <v>431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 t="s">
        <v>83</v>
      </c>
      <c r="CB1442" t="s">
        <v>83</v>
      </c>
      <c r="CC1442" t="s">
        <v>83</v>
      </c>
      <c r="CD1442">
        <v>0</v>
      </c>
      <c r="CE1442">
        <v>9</v>
      </c>
      <c r="CF1442">
        <v>2008</v>
      </c>
      <c r="CG1442" t="str">
        <f t="shared" si="162"/>
        <v>9/2008</v>
      </c>
      <c r="CH1442" t="s">
        <v>110</v>
      </c>
      <c r="CI1442" t="s">
        <v>111</v>
      </c>
      <c r="CJ1442" s="1">
        <v>191000</v>
      </c>
    </row>
    <row r="1443" spans="1:88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 t="str">
        <f t="shared" si="158"/>
        <v>2000's</v>
      </c>
      <c r="V1443">
        <v>2004</v>
      </c>
      <c r="W1443">
        <f t="shared" si="156"/>
        <v>0</v>
      </c>
      <c r="X1443" t="str">
        <f t="shared" si="157"/>
        <v>N</v>
      </c>
      <c r="Y1443" t="str">
        <f t="shared" ref="Y1443:Y1461" si="163">IF($V1443&gt;2004, "Y", "N")</f>
        <v>N</v>
      </c>
      <c r="Z1443" t="str">
        <f t="shared" si="160"/>
        <v>Y</v>
      </c>
      <c r="AA1443" t="str">
        <f t="shared" si="161"/>
        <v>Y</v>
      </c>
      <c r="AB1443" t="s">
        <v>93</v>
      </c>
      <c r="AC1443" t="s">
        <v>94</v>
      </c>
      <c r="AD1443" t="s">
        <v>95</v>
      </c>
      <c r="AE1443" t="s">
        <v>95</v>
      </c>
      <c r="AF1443" t="s">
        <v>96</v>
      </c>
      <c r="AG1443">
        <v>147</v>
      </c>
      <c r="AH1443" t="s">
        <v>97</v>
      </c>
      <c r="AI1443" t="s">
        <v>98</v>
      </c>
      <c r="AJ1443" t="s">
        <v>99</v>
      </c>
      <c r="AK1443" t="s">
        <v>97</v>
      </c>
      <c r="AL1443" t="s">
        <v>98</v>
      </c>
      <c r="AM1443" t="s">
        <v>130</v>
      </c>
      <c r="AN1443" t="s">
        <v>101</v>
      </c>
      <c r="AO1443">
        <v>697</v>
      </c>
      <c r="AP1443" t="s">
        <v>102</v>
      </c>
      <c r="AQ1443">
        <v>0</v>
      </c>
      <c r="AR1443">
        <v>151</v>
      </c>
      <c r="AS1443">
        <v>848</v>
      </c>
      <c r="AT1443" t="s">
        <v>103</v>
      </c>
      <c r="AU1443" t="s">
        <v>104</v>
      </c>
      <c r="AV1443" t="s">
        <v>105</v>
      </c>
      <c r="AW1443" t="s">
        <v>106</v>
      </c>
      <c r="AX1443">
        <v>848</v>
      </c>
      <c r="AY1443">
        <v>0</v>
      </c>
      <c r="AZ1443">
        <v>0</v>
      </c>
      <c r="BA1443">
        <v>848</v>
      </c>
      <c r="BB1443">
        <v>1</v>
      </c>
      <c r="BC1443">
        <v>0</v>
      </c>
      <c r="BD1443">
        <v>1</v>
      </c>
      <c r="BE1443">
        <v>0</v>
      </c>
      <c r="BF1443">
        <v>1</v>
      </c>
      <c r="BG1443">
        <v>1</v>
      </c>
      <c r="BH1443" t="s">
        <v>97</v>
      </c>
      <c r="BI1443">
        <v>3</v>
      </c>
      <c r="BJ1443" t="s">
        <v>107</v>
      </c>
      <c r="BK1443">
        <v>1</v>
      </c>
      <c r="BL1443" t="s">
        <v>98</v>
      </c>
      <c r="BM1443" t="s">
        <v>108</v>
      </c>
      <c r="BN1443">
        <v>2004</v>
      </c>
      <c r="BO1443" t="s">
        <v>109</v>
      </c>
      <c r="BP1443">
        <v>2</v>
      </c>
      <c r="BQ1443">
        <v>420</v>
      </c>
      <c r="BR1443" t="s">
        <v>98</v>
      </c>
      <c r="BS1443" t="s">
        <v>98</v>
      </c>
      <c r="BT1443" t="s">
        <v>105</v>
      </c>
      <c r="BU1443">
        <v>149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 t="s">
        <v>83</v>
      </c>
      <c r="CB1443" t="s">
        <v>83</v>
      </c>
      <c r="CC1443" t="s">
        <v>83</v>
      </c>
      <c r="CD1443">
        <v>0</v>
      </c>
      <c r="CE1443">
        <v>5</v>
      </c>
      <c r="CF1443">
        <v>2008</v>
      </c>
      <c r="CG1443" t="str">
        <f t="shared" si="162"/>
        <v>5/2008</v>
      </c>
      <c r="CH1443" t="s">
        <v>110</v>
      </c>
      <c r="CI1443" t="s">
        <v>111</v>
      </c>
      <c r="CJ1443" s="1">
        <v>149300</v>
      </c>
    </row>
    <row r="1444" spans="1:88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 t="str">
        <f t="shared" si="158"/>
        <v>2000's</v>
      </c>
      <c r="V1444">
        <v>2008</v>
      </c>
      <c r="W1444">
        <f t="shared" si="156"/>
        <v>0</v>
      </c>
      <c r="X1444" t="str">
        <f t="shared" si="157"/>
        <v>N</v>
      </c>
      <c r="Y1444" t="str">
        <f t="shared" si="163"/>
        <v>Y</v>
      </c>
      <c r="Z1444" t="str">
        <f t="shared" si="160"/>
        <v>Y</v>
      </c>
      <c r="AA1444" t="str">
        <f t="shared" si="161"/>
        <v>Y</v>
      </c>
      <c r="AB1444" t="s">
        <v>93</v>
      </c>
      <c r="AC1444" t="s">
        <v>94</v>
      </c>
      <c r="AD1444" t="s">
        <v>95</v>
      </c>
      <c r="AE1444" t="s">
        <v>95</v>
      </c>
      <c r="AF1444" t="s">
        <v>137</v>
      </c>
      <c r="AG1444">
        <v>160</v>
      </c>
      <c r="AH1444" t="s">
        <v>104</v>
      </c>
      <c r="AI1444" t="s">
        <v>98</v>
      </c>
      <c r="AJ1444" t="s">
        <v>99</v>
      </c>
      <c r="AK1444" t="s">
        <v>104</v>
      </c>
      <c r="AL1444" t="s">
        <v>98</v>
      </c>
      <c r="AM1444" t="s">
        <v>130</v>
      </c>
      <c r="AN1444" t="s">
        <v>101</v>
      </c>
      <c r="AO1444">
        <v>765</v>
      </c>
      <c r="AP1444" t="s">
        <v>102</v>
      </c>
      <c r="AQ1444">
        <v>0</v>
      </c>
      <c r="AR1444">
        <v>252</v>
      </c>
      <c r="AS1444">
        <v>1017</v>
      </c>
      <c r="AT1444" t="s">
        <v>103</v>
      </c>
      <c r="AU1444" t="s">
        <v>104</v>
      </c>
      <c r="AV1444" t="s">
        <v>105</v>
      </c>
      <c r="AW1444" t="s">
        <v>106</v>
      </c>
      <c r="AX1444">
        <v>1026</v>
      </c>
      <c r="AY1444">
        <v>981</v>
      </c>
      <c r="AZ1444">
        <v>0</v>
      </c>
      <c r="BA1444">
        <v>2007</v>
      </c>
      <c r="BB1444">
        <v>1</v>
      </c>
      <c r="BC1444">
        <v>0</v>
      </c>
      <c r="BD1444">
        <v>2</v>
      </c>
      <c r="BE1444">
        <v>1</v>
      </c>
      <c r="BF1444">
        <v>3</v>
      </c>
      <c r="BG1444">
        <v>1</v>
      </c>
      <c r="BH1444" t="s">
        <v>104</v>
      </c>
      <c r="BI1444">
        <v>10</v>
      </c>
      <c r="BJ1444" t="s">
        <v>107</v>
      </c>
      <c r="BK1444">
        <v>1</v>
      </c>
      <c r="BL1444" t="s">
        <v>104</v>
      </c>
      <c r="BM1444" t="s">
        <v>108</v>
      </c>
      <c r="BN1444">
        <v>2008</v>
      </c>
      <c r="BO1444" t="s">
        <v>157</v>
      </c>
      <c r="BP1444">
        <v>3</v>
      </c>
      <c r="BQ1444">
        <v>812</v>
      </c>
      <c r="BR1444" t="s">
        <v>98</v>
      </c>
      <c r="BS1444" t="s">
        <v>98</v>
      </c>
      <c r="BT1444" t="s">
        <v>105</v>
      </c>
      <c r="BU1444">
        <v>168</v>
      </c>
      <c r="BV1444">
        <v>52</v>
      </c>
      <c r="BW1444">
        <v>0</v>
      </c>
      <c r="BX1444">
        <v>0</v>
      </c>
      <c r="BY1444">
        <v>0</v>
      </c>
      <c r="BZ1444">
        <v>0</v>
      </c>
      <c r="CA1444" t="s">
        <v>83</v>
      </c>
      <c r="CB1444" t="s">
        <v>83</v>
      </c>
      <c r="CC1444" t="s">
        <v>83</v>
      </c>
      <c r="CD1444">
        <v>0</v>
      </c>
      <c r="CE1444">
        <v>4</v>
      </c>
      <c r="CF1444">
        <v>2009</v>
      </c>
      <c r="CG1444" t="str">
        <f t="shared" si="162"/>
        <v>4/2009</v>
      </c>
      <c r="CH1444" t="s">
        <v>110</v>
      </c>
      <c r="CI1444" t="s">
        <v>111</v>
      </c>
      <c r="CJ1444" s="1">
        <v>310000</v>
      </c>
    </row>
    <row r="1445" spans="1:88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 t="str">
        <f t="shared" si="158"/>
        <v>10's</v>
      </c>
      <c r="V1445">
        <v>1950</v>
      </c>
      <c r="W1445">
        <f t="shared" si="156"/>
        <v>34</v>
      </c>
      <c r="X1445" t="str">
        <f t="shared" si="157"/>
        <v>Y</v>
      </c>
      <c r="Y1445" t="str">
        <f t="shared" si="163"/>
        <v>N</v>
      </c>
      <c r="Z1445" t="str">
        <f t="shared" si="160"/>
        <v>N</v>
      </c>
      <c r="AA1445" t="str">
        <f t="shared" si="161"/>
        <v>N</v>
      </c>
      <c r="AB1445" t="s">
        <v>93</v>
      </c>
      <c r="AC1445" t="s">
        <v>94</v>
      </c>
      <c r="AD1445" t="s">
        <v>124</v>
      </c>
      <c r="AE1445" t="s">
        <v>124</v>
      </c>
      <c r="AF1445" t="s">
        <v>117</v>
      </c>
      <c r="AG1445">
        <v>0</v>
      </c>
      <c r="AH1445" t="s">
        <v>98</v>
      </c>
      <c r="AI1445" t="s">
        <v>98</v>
      </c>
      <c r="AJ1445" t="s">
        <v>126</v>
      </c>
      <c r="AK1445" t="s">
        <v>98</v>
      </c>
      <c r="AL1445" t="s">
        <v>98</v>
      </c>
      <c r="AM1445" t="s">
        <v>100</v>
      </c>
      <c r="AN1445" t="s">
        <v>102</v>
      </c>
      <c r="AO1445">
        <v>0</v>
      </c>
      <c r="AP1445" t="s">
        <v>102</v>
      </c>
      <c r="AQ1445">
        <v>0</v>
      </c>
      <c r="AR1445">
        <v>952</v>
      </c>
      <c r="AS1445">
        <v>952</v>
      </c>
      <c r="AT1445" t="s">
        <v>222</v>
      </c>
      <c r="AU1445" t="s">
        <v>147</v>
      </c>
      <c r="AV1445" t="s">
        <v>177</v>
      </c>
      <c r="AW1445" t="s">
        <v>145</v>
      </c>
      <c r="AX1445">
        <v>952</v>
      </c>
      <c r="AY1445">
        <v>0</v>
      </c>
      <c r="AZ1445">
        <v>0</v>
      </c>
      <c r="BA1445">
        <v>952</v>
      </c>
      <c r="BB1445">
        <v>0</v>
      </c>
      <c r="BC1445">
        <v>0</v>
      </c>
      <c r="BD1445">
        <v>1</v>
      </c>
      <c r="BE1445">
        <v>0</v>
      </c>
      <c r="BF1445">
        <v>2</v>
      </c>
      <c r="BG1445">
        <v>1</v>
      </c>
      <c r="BH1445" t="s">
        <v>147</v>
      </c>
      <c r="BI1445">
        <v>4</v>
      </c>
      <c r="BJ1445" t="s">
        <v>107</v>
      </c>
      <c r="BK1445">
        <v>1</v>
      </c>
      <c r="BL1445" t="s">
        <v>97</v>
      </c>
      <c r="BM1445" t="s">
        <v>127</v>
      </c>
      <c r="BN1445">
        <v>1916</v>
      </c>
      <c r="BO1445" t="s">
        <v>102</v>
      </c>
      <c r="BP1445">
        <v>1</v>
      </c>
      <c r="BQ1445">
        <v>192</v>
      </c>
      <c r="BR1445" t="s">
        <v>147</v>
      </c>
      <c r="BS1445" t="s">
        <v>212</v>
      </c>
      <c r="BT1445" t="s">
        <v>190</v>
      </c>
      <c r="BU1445">
        <v>0</v>
      </c>
      <c r="BV1445">
        <v>98</v>
      </c>
      <c r="BW1445">
        <v>0</v>
      </c>
      <c r="BX1445">
        <v>0</v>
      </c>
      <c r="BY1445">
        <v>40</v>
      </c>
      <c r="BZ1445">
        <v>0</v>
      </c>
      <c r="CA1445" t="s">
        <v>83</v>
      </c>
      <c r="CB1445" t="s">
        <v>83</v>
      </c>
      <c r="CC1445" t="s">
        <v>83</v>
      </c>
      <c r="CD1445">
        <v>0</v>
      </c>
      <c r="CE1445">
        <v>5</v>
      </c>
      <c r="CF1445">
        <v>2009</v>
      </c>
      <c r="CG1445" t="str">
        <f t="shared" si="162"/>
        <v>5/2009</v>
      </c>
      <c r="CH1445" t="s">
        <v>110</v>
      </c>
      <c r="CI1445" t="s">
        <v>111</v>
      </c>
      <c r="CJ1445" s="1">
        <v>121000</v>
      </c>
    </row>
    <row r="1446" spans="1:88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 t="str">
        <f t="shared" si="158"/>
        <v>2000's</v>
      </c>
      <c r="V1446">
        <v>2004</v>
      </c>
      <c r="W1446">
        <f t="shared" si="156"/>
        <v>0</v>
      </c>
      <c r="X1446" t="str">
        <f t="shared" si="157"/>
        <v>N</v>
      </c>
      <c r="Y1446" t="str">
        <f t="shared" si="163"/>
        <v>N</v>
      </c>
      <c r="Z1446" t="str">
        <f t="shared" si="160"/>
        <v>Y</v>
      </c>
      <c r="AA1446" t="str">
        <f t="shared" si="161"/>
        <v>Y</v>
      </c>
      <c r="AB1446" t="s">
        <v>93</v>
      </c>
      <c r="AC1446" t="s">
        <v>94</v>
      </c>
      <c r="AD1446" t="s">
        <v>95</v>
      </c>
      <c r="AE1446" t="s">
        <v>95</v>
      </c>
      <c r="AF1446" t="s">
        <v>96</v>
      </c>
      <c r="AG1446">
        <v>106</v>
      </c>
      <c r="AH1446" t="s">
        <v>97</v>
      </c>
      <c r="AI1446" t="s">
        <v>98</v>
      </c>
      <c r="AJ1446" t="s">
        <v>99</v>
      </c>
      <c r="AK1446" t="s">
        <v>97</v>
      </c>
      <c r="AL1446" t="s">
        <v>98</v>
      </c>
      <c r="AM1446" t="s">
        <v>130</v>
      </c>
      <c r="AN1446" t="s">
        <v>102</v>
      </c>
      <c r="AO1446">
        <v>0</v>
      </c>
      <c r="AP1446" t="s">
        <v>102</v>
      </c>
      <c r="AQ1446">
        <v>0</v>
      </c>
      <c r="AR1446">
        <v>1422</v>
      </c>
      <c r="AS1446">
        <v>1422</v>
      </c>
      <c r="AT1446" t="s">
        <v>103</v>
      </c>
      <c r="AU1446" t="s">
        <v>104</v>
      </c>
      <c r="AV1446" t="s">
        <v>105</v>
      </c>
      <c r="AW1446" t="s">
        <v>106</v>
      </c>
      <c r="AX1446">
        <v>1422</v>
      </c>
      <c r="AY1446">
        <v>0</v>
      </c>
      <c r="AZ1446">
        <v>0</v>
      </c>
      <c r="BA1446">
        <v>1422</v>
      </c>
      <c r="BB1446">
        <v>0</v>
      </c>
      <c r="BC1446">
        <v>0</v>
      </c>
      <c r="BD1446">
        <v>2</v>
      </c>
      <c r="BE1446">
        <v>0</v>
      </c>
      <c r="BF1446">
        <v>3</v>
      </c>
      <c r="BG1446">
        <v>1</v>
      </c>
      <c r="BH1446" t="s">
        <v>97</v>
      </c>
      <c r="BI1446">
        <v>7</v>
      </c>
      <c r="BJ1446" t="s">
        <v>107</v>
      </c>
      <c r="BK1446">
        <v>0</v>
      </c>
      <c r="BL1446" t="s">
        <v>83</v>
      </c>
      <c r="BM1446" t="s">
        <v>108</v>
      </c>
      <c r="BN1446">
        <v>2004</v>
      </c>
      <c r="BO1446" t="s">
        <v>109</v>
      </c>
      <c r="BP1446">
        <v>2</v>
      </c>
      <c r="BQ1446">
        <v>626</v>
      </c>
      <c r="BR1446" t="s">
        <v>98</v>
      </c>
      <c r="BS1446" t="s">
        <v>98</v>
      </c>
      <c r="BT1446" t="s">
        <v>105</v>
      </c>
      <c r="BU1446">
        <v>192</v>
      </c>
      <c r="BV1446">
        <v>60</v>
      </c>
      <c r="BW1446">
        <v>0</v>
      </c>
      <c r="BX1446">
        <v>0</v>
      </c>
      <c r="BY1446">
        <v>0</v>
      </c>
      <c r="BZ1446">
        <v>0</v>
      </c>
      <c r="CA1446" t="s">
        <v>83</v>
      </c>
      <c r="CB1446" t="s">
        <v>83</v>
      </c>
      <c r="CC1446" t="s">
        <v>83</v>
      </c>
      <c r="CD1446">
        <v>0</v>
      </c>
      <c r="CE1446">
        <v>11</v>
      </c>
      <c r="CF1446">
        <v>2007</v>
      </c>
      <c r="CG1446" t="str">
        <f t="shared" si="162"/>
        <v>11/2007</v>
      </c>
      <c r="CH1446" t="s">
        <v>110</v>
      </c>
      <c r="CI1446" t="s">
        <v>111</v>
      </c>
      <c r="CJ1446" s="1">
        <v>179600</v>
      </c>
    </row>
    <row r="1447" spans="1:88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 t="str">
        <f t="shared" si="158"/>
        <v>60's</v>
      </c>
      <c r="V1447">
        <v>1966</v>
      </c>
      <c r="W1447">
        <f t="shared" si="156"/>
        <v>0</v>
      </c>
      <c r="X1447" t="str">
        <f t="shared" si="157"/>
        <v>N</v>
      </c>
      <c r="Y1447" t="str">
        <f t="shared" si="163"/>
        <v>N</v>
      </c>
      <c r="Z1447" t="str">
        <f t="shared" si="160"/>
        <v>N</v>
      </c>
      <c r="AA1447" t="str">
        <f t="shared" si="161"/>
        <v>N</v>
      </c>
      <c r="AB1447" t="s">
        <v>93</v>
      </c>
      <c r="AC1447" t="s">
        <v>94</v>
      </c>
      <c r="AD1447" t="s">
        <v>95</v>
      </c>
      <c r="AE1447" t="s">
        <v>95</v>
      </c>
      <c r="AF1447" t="s">
        <v>117</v>
      </c>
      <c r="AG1447">
        <v>0</v>
      </c>
      <c r="AH1447" t="s">
        <v>98</v>
      </c>
      <c r="AI1447" t="s">
        <v>98</v>
      </c>
      <c r="AJ1447" t="s">
        <v>118</v>
      </c>
      <c r="AK1447" t="s">
        <v>98</v>
      </c>
      <c r="AL1447" t="s">
        <v>98</v>
      </c>
      <c r="AM1447" t="s">
        <v>97</v>
      </c>
      <c r="AN1447" t="s">
        <v>172</v>
      </c>
      <c r="AO1447">
        <v>187</v>
      </c>
      <c r="AP1447" t="s">
        <v>153</v>
      </c>
      <c r="AQ1447">
        <v>627</v>
      </c>
      <c r="AR1447">
        <v>0</v>
      </c>
      <c r="AS1447">
        <v>814</v>
      </c>
      <c r="AT1447" t="s">
        <v>103</v>
      </c>
      <c r="AU1447" t="s">
        <v>97</v>
      </c>
      <c r="AV1447" t="s">
        <v>105</v>
      </c>
      <c r="AW1447" t="s">
        <v>106</v>
      </c>
      <c r="AX1447">
        <v>913</v>
      </c>
      <c r="AY1447">
        <v>0</v>
      </c>
      <c r="AZ1447">
        <v>0</v>
      </c>
      <c r="BA1447">
        <v>913</v>
      </c>
      <c r="BB1447">
        <v>1</v>
      </c>
      <c r="BC1447">
        <v>0</v>
      </c>
      <c r="BD1447">
        <v>1</v>
      </c>
      <c r="BE1447">
        <v>0</v>
      </c>
      <c r="BF1447">
        <v>3</v>
      </c>
      <c r="BG1447">
        <v>1</v>
      </c>
      <c r="BH1447" t="s">
        <v>98</v>
      </c>
      <c r="BI1447">
        <v>6</v>
      </c>
      <c r="BJ1447" t="s">
        <v>107</v>
      </c>
      <c r="BK1447">
        <v>0</v>
      </c>
      <c r="BL1447" t="s">
        <v>83</v>
      </c>
      <c r="BM1447" t="s">
        <v>127</v>
      </c>
      <c r="BN1447">
        <v>1990</v>
      </c>
      <c r="BO1447" t="s">
        <v>102</v>
      </c>
      <c r="BP1447">
        <v>1</v>
      </c>
      <c r="BQ1447">
        <v>240</v>
      </c>
      <c r="BR1447" t="s">
        <v>98</v>
      </c>
      <c r="BS1447" t="s">
        <v>98</v>
      </c>
      <c r="BT1447" t="s">
        <v>105</v>
      </c>
      <c r="BU1447">
        <v>0</v>
      </c>
      <c r="BV1447">
        <v>0</v>
      </c>
      <c r="BW1447">
        <v>252</v>
      </c>
      <c r="BX1447">
        <v>0</v>
      </c>
      <c r="BY1447">
        <v>0</v>
      </c>
      <c r="BZ1447">
        <v>0</v>
      </c>
      <c r="CA1447" t="s">
        <v>83</v>
      </c>
      <c r="CB1447" t="s">
        <v>83</v>
      </c>
      <c r="CC1447" t="s">
        <v>83</v>
      </c>
      <c r="CD1447">
        <v>0</v>
      </c>
      <c r="CE1447">
        <v>5</v>
      </c>
      <c r="CF1447">
        <v>2007</v>
      </c>
      <c r="CG1447" t="str">
        <f t="shared" si="162"/>
        <v>5/2007</v>
      </c>
      <c r="CH1447" t="s">
        <v>110</v>
      </c>
      <c r="CI1447" t="s">
        <v>111</v>
      </c>
      <c r="CJ1447" s="1">
        <v>129000</v>
      </c>
    </row>
    <row r="1448" spans="1:88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 t="str">
        <f t="shared" si="158"/>
        <v>60's</v>
      </c>
      <c r="V1448">
        <v>1962</v>
      </c>
      <c r="W1448">
        <f t="shared" si="156"/>
        <v>0</v>
      </c>
      <c r="X1448" t="str">
        <f t="shared" si="157"/>
        <v>N</v>
      </c>
      <c r="Y1448" t="str">
        <f t="shared" si="163"/>
        <v>N</v>
      </c>
      <c r="Z1448" t="str">
        <f t="shared" si="160"/>
        <v>N</v>
      </c>
      <c r="AA1448" t="str">
        <f t="shared" si="161"/>
        <v>N</v>
      </c>
      <c r="AB1448" t="s">
        <v>93</v>
      </c>
      <c r="AC1448" t="s">
        <v>94</v>
      </c>
      <c r="AD1448" t="s">
        <v>140</v>
      </c>
      <c r="AE1448" t="s">
        <v>140</v>
      </c>
      <c r="AF1448" t="s">
        <v>96</v>
      </c>
      <c r="AG1448">
        <v>189</v>
      </c>
      <c r="AH1448" t="s">
        <v>98</v>
      </c>
      <c r="AI1448" t="s">
        <v>98</v>
      </c>
      <c r="AJ1448" t="s">
        <v>118</v>
      </c>
      <c r="AK1448" t="s">
        <v>98</v>
      </c>
      <c r="AL1448" t="s">
        <v>98</v>
      </c>
      <c r="AM1448" t="s">
        <v>100</v>
      </c>
      <c r="AN1448" t="s">
        <v>153</v>
      </c>
      <c r="AO1448">
        <v>593</v>
      </c>
      <c r="AP1448" t="s">
        <v>102</v>
      </c>
      <c r="AQ1448">
        <v>0</v>
      </c>
      <c r="AR1448">
        <v>595</v>
      </c>
      <c r="AS1448">
        <v>1188</v>
      </c>
      <c r="AT1448" t="s">
        <v>103</v>
      </c>
      <c r="AU1448" t="s">
        <v>98</v>
      </c>
      <c r="AV1448" t="s">
        <v>105</v>
      </c>
      <c r="AW1448" t="s">
        <v>106</v>
      </c>
      <c r="AX1448">
        <v>1188</v>
      </c>
      <c r="AY1448">
        <v>0</v>
      </c>
      <c r="AZ1448">
        <v>0</v>
      </c>
      <c r="BA1448">
        <v>1188</v>
      </c>
      <c r="BB1448">
        <v>0</v>
      </c>
      <c r="BC1448">
        <v>0</v>
      </c>
      <c r="BD1448">
        <v>1</v>
      </c>
      <c r="BE1448">
        <v>0</v>
      </c>
      <c r="BF1448">
        <v>3</v>
      </c>
      <c r="BG1448">
        <v>1</v>
      </c>
      <c r="BH1448" t="s">
        <v>98</v>
      </c>
      <c r="BI1448">
        <v>6</v>
      </c>
      <c r="BJ1448" t="s">
        <v>107</v>
      </c>
      <c r="BK1448">
        <v>0</v>
      </c>
      <c r="BL1448" t="s">
        <v>83</v>
      </c>
      <c r="BM1448" t="s">
        <v>108</v>
      </c>
      <c r="BN1448">
        <v>1962</v>
      </c>
      <c r="BO1448" t="s">
        <v>102</v>
      </c>
      <c r="BP1448">
        <v>1</v>
      </c>
      <c r="BQ1448">
        <v>312</v>
      </c>
      <c r="BR1448" t="s">
        <v>98</v>
      </c>
      <c r="BS1448" t="s">
        <v>98</v>
      </c>
      <c r="BT1448" t="s">
        <v>190</v>
      </c>
      <c r="BU1448">
        <v>261</v>
      </c>
      <c r="BV1448">
        <v>39</v>
      </c>
      <c r="BW1448">
        <v>0</v>
      </c>
      <c r="BX1448">
        <v>0</v>
      </c>
      <c r="BY1448">
        <v>0</v>
      </c>
      <c r="BZ1448">
        <v>0</v>
      </c>
      <c r="CA1448" t="s">
        <v>83</v>
      </c>
      <c r="CB1448" t="s">
        <v>83</v>
      </c>
      <c r="CC1448" t="s">
        <v>83</v>
      </c>
      <c r="CD1448">
        <v>0</v>
      </c>
      <c r="CE1448">
        <v>4</v>
      </c>
      <c r="CF1448">
        <v>2010</v>
      </c>
      <c r="CG1448" t="str">
        <f t="shared" si="162"/>
        <v>4/2010</v>
      </c>
      <c r="CH1448" t="s">
        <v>110</v>
      </c>
      <c r="CI1448" t="s">
        <v>111</v>
      </c>
      <c r="CJ1448" s="1">
        <v>157900</v>
      </c>
    </row>
    <row r="1449" spans="1:88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 t="str">
        <f t="shared" si="158"/>
        <v>90's</v>
      </c>
      <c r="V1449">
        <v>1996</v>
      </c>
      <c r="W1449">
        <f t="shared" si="156"/>
        <v>1</v>
      </c>
      <c r="X1449" t="str">
        <f t="shared" si="157"/>
        <v>Y</v>
      </c>
      <c r="Y1449" t="str">
        <f t="shared" si="163"/>
        <v>N</v>
      </c>
      <c r="Z1449" t="str">
        <f t="shared" si="160"/>
        <v>N</v>
      </c>
      <c r="AA1449" t="str">
        <f t="shared" si="161"/>
        <v>Y</v>
      </c>
      <c r="AB1449" t="s">
        <v>93</v>
      </c>
      <c r="AC1449" t="s">
        <v>94</v>
      </c>
      <c r="AD1449" t="s">
        <v>95</v>
      </c>
      <c r="AE1449" t="s">
        <v>95</v>
      </c>
      <c r="AF1449" t="s">
        <v>96</v>
      </c>
      <c r="AG1449">
        <v>438</v>
      </c>
      <c r="AH1449" t="s">
        <v>97</v>
      </c>
      <c r="AI1449" t="s">
        <v>98</v>
      </c>
      <c r="AJ1449" t="s">
        <v>99</v>
      </c>
      <c r="AK1449" t="s">
        <v>97</v>
      </c>
      <c r="AL1449" t="s">
        <v>98</v>
      </c>
      <c r="AM1449" t="s">
        <v>100</v>
      </c>
      <c r="AN1449" t="s">
        <v>101</v>
      </c>
      <c r="AO1449">
        <v>1079</v>
      </c>
      <c r="AP1449" t="s">
        <v>102</v>
      </c>
      <c r="AQ1449">
        <v>0</v>
      </c>
      <c r="AR1449">
        <v>141</v>
      </c>
      <c r="AS1449">
        <v>1220</v>
      </c>
      <c r="AT1449" t="s">
        <v>103</v>
      </c>
      <c r="AU1449" t="s">
        <v>104</v>
      </c>
      <c r="AV1449" t="s">
        <v>105</v>
      </c>
      <c r="AW1449" t="s">
        <v>106</v>
      </c>
      <c r="AX1449">
        <v>1220</v>
      </c>
      <c r="AY1449">
        <v>870</v>
      </c>
      <c r="AZ1449">
        <v>0</v>
      </c>
      <c r="BA1449">
        <v>2090</v>
      </c>
      <c r="BB1449">
        <v>1</v>
      </c>
      <c r="BC1449">
        <v>0</v>
      </c>
      <c r="BD1449">
        <v>2</v>
      </c>
      <c r="BE1449">
        <v>1</v>
      </c>
      <c r="BF1449">
        <v>3</v>
      </c>
      <c r="BG1449">
        <v>1</v>
      </c>
      <c r="BH1449" t="s">
        <v>97</v>
      </c>
      <c r="BI1449">
        <v>8</v>
      </c>
      <c r="BJ1449" t="s">
        <v>107</v>
      </c>
      <c r="BK1449">
        <v>1</v>
      </c>
      <c r="BL1449" t="s">
        <v>98</v>
      </c>
      <c r="BM1449" t="s">
        <v>108</v>
      </c>
      <c r="BN1449">
        <v>1995</v>
      </c>
      <c r="BO1449" t="s">
        <v>109</v>
      </c>
      <c r="BP1449">
        <v>2</v>
      </c>
      <c r="BQ1449">
        <v>556</v>
      </c>
      <c r="BR1449" t="s">
        <v>98</v>
      </c>
      <c r="BS1449" t="s">
        <v>98</v>
      </c>
      <c r="BT1449" t="s">
        <v>105</v>
      </c>
      <c r="BU1449">
        <v>0</v>
      </c>
      <c r="BV1449">
        <v>65</v>
      </c>
      <c r="BW1449">
        <v>0</v>
      </c>
      <c r="BX1449">
        <v>0</v>
      </c>
      <c r="BY1449">
        <v>0</v>
      </c>
      <c r="BZ1449">
        <v>0</v>
      </c>
      <c r="CA1449" t="s">
        <v>83</v>
      </c>
      <c r="CB1449" t="s">
        <v>83</v>
      </c>
      <c r="CC1449" t="s">
        <v>83</v>
      </c>
      <c r="CD1449">
        <v>0</v>
      </c>
      <c r="CE1449">
        <v>12</v>
      </c>
      <c r="CF1449">
        <v>2007</v>
      </c>
      <c r="CG1449" t="str">
        <f t="shared" si="162"/>
        <v>12/2007</v>
      </c>
      <c r="CH1449" t="s">
        <v>110</v>
      </c>
      <c r="CI1449" t="s">
        <v>111</v>
      </c>
      <c r="CJ1449" s="1">
        <v>240000</v>
      </c>
    </row>
    <row r="1450" spans="1:88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 t="str">
        <f t="shared" si="158"/>
        <v>1900's</v>
      </c>
      <c r="V1450">
        <v>2000</v>
      </c>
      <c r="W1450">
        <f t="shared" si="156"/>
        <v>90</v>
      </c>
      <c r="X1450" t="str">
        <f t="shared" si="157"/>
        <v>Y</v>
      </c>
      <c r="Y1450" t="str">
        <f t="shared" si="163"/>
        <v>N</v>
      </c>
      <c r="Z1450" t="str">
        <f t="shared" si="160"/>
        <v>Y</v>
      </c>
      <c r="AA1450" t="str">
        <f t="shared" si="161"/>
        <v>Y</v>
      </c>
      <c r="AB1450" t="s">
        <v>93</v>
      </c>
      <c r="AC1450" t="s">
        <v>94</v>
      </c>
      <c r="AD1450" t="s">
        <v>116</v>
      </c>
      <c r="AE1450" t="s">
        <v>140</v>
      </c>
      <c r="AF1450" t="s">
        <v>117</v>
      </c>
      <c r="AG1450">
        <v>0</v>
      </c>
      <c r="AH1450" t="s">
        <v>98</v>
      </c>
      <c r="AI1450" t="s">
        <v>98</v>
      </c>
      <c r="AJ1450" t="s">
        <v>118</v>
      </c>
      <c r="AK1450" t="s">
        <v>147</v>
      </c>
      <c r="AL1450" t="s">
        <v>98</v>
      </c>
      <c r="AM1450" t="s">
        <v>100</v>
      </c>
      <c r="AN1450" t="s">
        <v>102</v>
      </c>
      <c r="AO1450">
        <v>0</v>
      </c>
      <c r="AP1450" t="s">
        <v>102</v>
      </c>
      <c r="AQ1450">
        <v>0</v>
      </c>
      <c r="AR1450">
        <v>560</v>
      </c>
      <c r="AS1450">
        <v>560</v>
      </c>
      <c r="AT1450" t="s">
        <v>103</v>
      </c>
      <c r="AU1450" t="s">
        <v>97</v>
      </c>
      <c r="AV1450" t="s">
        <v>177</v>
      </c>
      <c r="AW1450" t="s">
        <v>106</v>
      </c>
      <c r="AX1450">
        <v>796</v>
      </c>
      <c r="AY1450">
        <v>550</v>
      </c>
      <c r="AZ1450">
        <v>0</v>
      </c>
      <c r="BA1450">
        <v>1346</v>
      </c>
      <c r="BB1450">
        <v>0</v>
      </c>
      <c r="BC1450">
        <v>0</v>
      </c>
      <c r="BD1450">
        <v>1</v>
      </c>
      <c r="BE1450">
        <v>1</v>
      </c>
      <c r="BF1450">
        <v>2</v>
      </c>
      <c r="BG1450">
        <v>1</v>
      </c>
      <c r="BH1450" t="s">
        <v>98</v>
      </c>
      <c r="BI1450">
        <v>6</v>
      </c>
      <c r="BJ1450" t="s">
        <v>224</v>
      </c>
      <c r="BK1450">
        <v>0</v>
      </c>
      <c r="BL1450" t="s">
        <v>83</v>
      </c>
      <c r="BM1450" t="s">
        <v>127</v>
      </c>
      <c r="BN1450">
        <v>1950</v>
      </c>
      <c r="BO1450" t="s">
        <v>102</v>
      </c>
      <c r="BP1450">
        <v>1</v>
      </c>
      <c r="BQ1450">
        <v>384</v>
      </c>
      <c r="BR1450" t="s">
        <v>147</v>
      </c>
      <c r="BS1450" t="s">
        <v>98</v>
      </c>
      <c r="BT1450" t="s">
        <v>105</v>
      </c>
      <c r="BU1450">
        <v>168</v>
      </c>
      <c r="BV1450">
        <v>24</v>
      </c>
      <c r="BW1450">
        <v>0</v>
      </c>
      <c r="BX1450">
        <v>0</v>
      </c>
      <c r="BY1450">
        <v>0</v>
      </c>
      <c r="BZ1450">
        <v>0</v>
      </c>
      <c r="CA1450" t="s">
        <v>83</v>
      </c>
      <c r="CB1450" t="s">
        <v>163</v>
      </c>
      <c r="CC1450" t="s">
        <v>83</v>
      </c>
      <c r="CD1450">
        <v>0</v>
      </c>
      <c r="CE1450">
        <v>5</v>
      </c>
      <c r="CF1450">
        <v>2007</v>
      </c>
      <c r="CG1450" t="str">
        <f t="shared" si="162"/>
        <v>5/2007</v>
      </c>
      <c r="CH1450" t="s">
        <v>110</v>
      </c>
      <c r="CI1450" t="s">
        <v>111</v>
      </c>
      <c r="CJ1450" s="1">
        <v>112000</v>
      </c>
    </row>
    <row r="1451" spans="1:88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 t="str">
        <f t="shared" si="158"/>
        <v>70's</v>
      </c>
      <c r="V1451">
        <v>1970</v>
      </c>
      <c r="W1451">
        <f t="shared" si="156"/>
        <v>0</v>
      </c>
      <c r="X1451" t="str">
        <f t="shared" si="157"/>
        <v>N</v>
      </c>
      <c r="Y1451" t="str">
        <f t="shared" si="163"/>
        <v>N</v>
      </c>
      <c r="Z1451" t="str">
        <f t="shared" si="160"/>
        <v>N</v>
      </c>
      <c r="AA1451" t="str">
        <f t="shared" si="161"/>
        <v>N</v>
      </c>
      <c r="AB1451" t="s">
        <v>93</v>
      </c>
      <c r="AC1451" t="s">
        <v>94</v>
      </c>
      <c r="AD1451" t="s">
        <v>180</v>
      </c>
      <c r="AE1451" t="s">
        <v>181</v>
      </c>
      <c r="AF1451" t="s">
        <v>117</v>
      </c>
      <c r="AG1451">
        <v>0</v>
      </c>
      <c r="AH1451" t="s">
        <v>98</v>
      </c>
      <c r="AI1451" t="s">
        <v>98</v>
      </c>
      <c r="AJ1451" t="s">
        <v>118</v>
      </c>
      <c r="AK1451" t="s">
        <v>97</v>
      </c>
      <c r="AL1451" t="s">
        <v>98</v>
      </c>
      <c r="AM1451" t="s">
        <v>130</v>
      </c>
      <c r="AN1451" t="s">
        <v>101</v>
      </c>
      <c r="AO1451">
        <v>553</v>
      </c>
      <c r="AP1451" t="s">
        <v>102</v>
      </c>
      <c r="AQ1451">
        <v>0</v>
      </c>
      <c r="AR1451">
        <v>77</v>
      </c>
      <c r="AS1451">
        <v>630</v>
      </c>
      <c r="AT1451" t="s">
        <v>103</v>
      </c>
      <c r="AU1451" t="s">
        <v>104</v>
      </c>
      <c r="AV1451" t="s">
        <v>105</v>
      </c>
      <c r="AW1451" t="s">
        <v>106</v>
      </c>
      <c r="AX1451">
        <v>630</v>
      </c>
      <c r="AY1451">
        <v>0</v>
      </c>
      <c r="AZ1451">
        <v>0</v>
      </c>
      <c r="BA1451">
        <v>630</v>
      </c>
      <c r="BB1451">
        <v>1</v>
      </c>
      <c r="BC1451">
        <v>0</v>
      </c>
      <c r="BD1451">
        <v>1</v>
      </c>
      <c r="BE1451">
        <v>0</v>
      </c>
      <c r="BF1451">
        <v>1</v>
      </c>
      <c r="BG1451">
        <v>1</v>
      </c>
      <c r="BH1451" t="s">
        <v>104</v>
      </c>
      <c r="BI1451">
        <v>3</v>
      </c>
      <c r="BJ1451" t="s">
        <v>107</v>
      </c>
      <c r="BK1451">
        <v>0</v>
      </c>
      <c r="BL1451" t="s">
        <v>83</v>
      </c>
      <c r="BM1451" t="s">
        <v>83</v>
      </c>
      <c r="BN1451" t="s">
        <v>83</v>
      </c>
      <c r="BO1451" t="s">
        <v>83</v>
      </c>
      <c r="BP1451">
        <v>0</v>
      </c>
      <c r="BQ1451">
        <v>0</v>
      </c>
      <c r="BR1451" t="s">
        <v>83</v>
      </c>
      <c r="BS1451" t="s">
        <v>83</v>
      </c>
      <c r="BT1451" t="s">
        <v>105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 t="s">
        <v>83</v>
      </c>
      <c r="CB1451" t="s">
        <v>83</v>
      </c>
      <c r="CC1451" t="s">
        <v>83</v>
      </c>
      <c r="CD1451">
        <v>0</v>
      </c>
      <c r="CE1451">
        <v>8</v>
      </c>
      <c r="CF1451">
        <v>2006</v>
      </c>
      <c r="CG1451" t="str">
        <f t="shared" si="162"/>
        <v>8/2006</v>
      </c>
      <c r="CH1451" t="s">
        <v>110</v>
      </c>
      <c r="CI1451" t="s">
        <v>128</v>
      </c>
      <c r="CJ1451" s="1">
        <v>92000</v>
      </c>
    </row>
    <row r="1452" spans="1:88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 t="str">
        <f t="shared" si="158"/>
        <v>70's</v>
      </c>
      <c r="V1452">
        <v>1974</v>
      </c>
      <c r="W1452">
        <f t="shared" si="156"/>
        <v>0</v>
      </c>
      <c r="X1452" t="str">
        <f t="shared" si="157"/>
        <v>N</v>
      </c>
      <c r="Y1452" t="str">
        <f t="shared" si="163"/>
        <v>N</v>
      </c>
      <c r="Z1452" t="str">
        <f t="shared" si="160"/>
        <v>N</v>
      </c>
      <c r="AA1452" t="str">
        <f t="shared" si="161"/>
        <v>N</v>
      </c>
      <c r="AB1452" t="s">
        <v>93</v>
      </c>
      <c r="AC1452" t="s">
        <v>94</v>
      </c>
      <c r="AD1452" t="s">
        <v>95</v>
      </c>
      <c r="AE1452" t="s">
        <v>95</v>
      </c>
      <c r="AF1452" t="s">
        <v>117</v>
      </c>
      <c r="AG1452">
        <v>0</v>
      </c>
      <c r="AH1452" t="s">
        <v>98</v>
      </c>
      <c r="AI1452" t="s">
        <v>98</v>
      </c>
      <c r="AJ1452" t="s">
        <v>118</v>
      </c>
      <c r="AK1452" t="s">
        <v>97</v>
      </c>
      <c r="AL1452" t="s">
        <v>98</v>
      </c>
      <c r="AM1452" t="s">
        <v>100</v>
      </c>
      <c r="AN1452" t="s">
        <v>102</v>
      </c>
      <c r="AO1452">
        <v>0</v>
      </c>
      <c r="AP1452" t="s">
        <v>102</v>
      </c>
      <c r="AQ1452">
        <v>0</v>
      </c>
      <c r="AR1452">
        <v>896</v>
      </c>
      <c r="AS1452">
        <v>896</v>
      </c>
      <c r="AT1452" t="s">
        <v>103</v>
      </c>
      <c r="AU1452" t="s">
        <v>98</v>
      </c>
      <c r="AV1452" t="s">
        <v>105</v>
      </c>
      <c r="AW1452" t="s">
        <v>106</v>
      </c>
      <c r="AX1452">
        <v>896</v>
      </c>
      <c r="AY1452">
        <v>896</v>
      </c>
      <c r="AZ1452">
        <v>0</v>
      </c>
      <c r="BA1452">
        <v>1792</v>
      </c>
      <c r="BB1452">
        <v>0</v>
      </c>
      <c r="BC1452">
        <v>0</v>
      </c>
      <c r="BD1452">
        <v>2</v>
      </c>
      <c r="BE1452">
        <v>2</v>
      </c>
      <c r="BF1452">
        <v>4</v>
      </c>
      <c r="BG1452">
        <v>2</v>
      </c>
      <c r="BH1452" t="s">
        <v>98</v>
      </c>
      <c r="BI1452">
        <v>8</v>
      </c>
      <c r="BJ1452" t="s">
        <v>107</v>
      </c>
      <c r="BK1452">
        <v>0</v>
      </c>
      <c r="BL1452" t="s">
        <v>83</v>
      </c>
      <c r="BM1452" t="s">
        <v>83</v>
      </c>
      <c r="BN1452" t="s">
        <v>83</v>
      </c>
      <c r="BO1452" t="s">
        <v>83</v>
      </c>
      <c r="BP1452">
        <v>0</v>
      </c>
      <c r="BQ1452">
        <v>0</v>
      </c>
      <c r="BR1452" t="s">
        <v>83</v>
      </c>
      <c r="BS1452" t="s">
        <v>83</v>
      </c>
      <c r="BT1452" t="s">
        <v>105</v>
      </c>
      <c r="BU1452">
        <v>32</v>
      </c>
      <c r="BV1452">
        <v>45</v>
      </c>
      <c r="BW1452">
        <v>0</v>
      </c>
      <c r="BX1452">
        <v>0</v>
      </c>
      <c r="BY1452">
        <v>0</v>
      </c>
      <c r="BZ1452">
        <v>0</v>
      </c>
      <c r="CA1452" t="s">
        <v>83</v>
      </c>
      <c r="CB1452" t="s">
        <v>83</v>
      </c>
      <c r="CC1452" t="s">
        <v>83</v>
      </c>
      <c r="CD1452">
        <v>0</v>
      </c>
      <c r="CE1452">
        <v>9</v>
      </c>
      <c r="CF1452">
        <v>2009</v>
      </c>
      <c r="CG1452" t="str">
        <f t="shared" si="162"/>
        <v>9/2009</v>
      </c>
      <c r="CH1452" t="s">
        <v>110</v>
      </c>
      <c r="CI1452" t="s">
        <v>111</v>
      </c>
      <c r="CJ1452" s="1">
        <v>136000</v>
      </c>
    </row>
    <row r="1453" spans="1:88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 t="str">
        <f t="shared" si="158"/>
        <v>2000's</v>
      </c>
      <c r="V1453">
        <v>2009</v>
      </c>
      <c r="W1453">
        <f t="shared" si="156"/>
        <v>1</v>
      </c>
      <c r="X1453" t="str">
        <f t="shared" si="157"/>
        <v>Y</v>
      </c>
      <c r="Y1453" t="str">
        <f t="shared" si="163"/>
        <v>Y</v>
      </c>
      <c r="Z1453" t="str">
        <f t="shared" si="160"/>
        <v>Y</v>
      </c>
      <c r="AA1453" t="str">
        <f t="shared" si="161"/>
        <v>Y</v>
      </c>
      <c r="AB1453" t="s">
        <v>93</v>
      </c>
      <c r="AC1453" t="s">
        <v>94</v>
      </c>
      <c r="AD1453" t="s">
        <v>180</v>
      </c>
      <c r="AE1453" t="s">
        <v>181</v>
      </c>
      <c r="AF1453" t="s">
        <v>137</v>
      </c>
      <c r="AG1453">
        <v>194</v>
      </c>
      <c r="AH1453" t="s">
        <v>97</v>
      </c>
      <c r="AI1453" t="s">
        <v>98</v>
      </c>
      <c r="AJ1453" t="s">
        <v>99</v>
      </c>
      <c r="AK1453" t="s">
        <v>97</v>
      </c>
      <c r="AL1453" t="s">
        <v>98</v>
      </c>
      <c r="AM1453" t="s">
        <v>100</v>
      </c>
      <c r="AN1453" t="s">
        <v>102</v>
      </c>
      <c r="AO1453">
        <v>0</v>
      </c>
      <c r="AP1453" t="s">
        <v>102</v>
      </c>
      <c r="AQ1453">
        <v>0</v>
      </c>
      <c r="AR1453">
        <v>1573</v>
      </c>
      <c r="AS1453">
        <v>1573</v>
      </c>
      <c r="AT1453" t="s">
        <v>103</v>
      </c>
      <c r="AU1453" t="s">
        <v>104</v>
      </c>
      <c r="AV1453" t="s">
        <v>105</v>
      </c>
      <c r="AW1453" t="s">
        <v>106</v>
      </c>
      <c r="AX1453">
        <v>1578</v>
      </c>
      <c r="AY1453">
        <v>0</v>
      </c>
      <c r="AZ1453">
        <v>0</v>
      </c>
      <c r="BA1453">
        <v>1578</v>
      </c>
      <c r="BB1453">
        <v>0</v>
      </c>
      <c r="BC1453">
        <v>0</v>
      </c>
      <c r="BD1453">
        <v>2</v>
      </c>
      <c r="BE1453">
        <v>0</v>
      </c>
      <c r="BF1453">
        <v>3</v>
      </c>
      <c r="BG1453">
        <v>1</v>
      </c>
      <c r="BH1453" t="s">
        <v>104</v>
      </c>
      <c r="BI1453">
        <v>7</v>
      </c>
      <c r="BJ1453" t="s">
        <v>107</v>
      </c>
      <c r="BK1453">
        <v>1</v>
      </c>
      <c r="BL1453" t="s">
        <v>97</v>
      </c>
      <c r="BM1453" t="s">
        <v>108</v>
      </c>
      <c r="BN1453">
        <v>2008</v>
      </c>
      <c r="BO1453" t="s">
        <v>157</v>
      </c>
      <c r="BP1453">
        <v>3</v>
      </c>
      <c r="BQ1453">
        <v>840</v>
      </c>
      <c r="BR1453" t="s">
        <v>98</v>
      </c>
      <c r="BS1453" t="s">
        <v>98</v>
      </c>
      <c r="BT1453" t="s">
        <v>105</v>
      </c>
      <c r="BU1453">
        <v>0</v>
      </c>
      <c r="BV1453">
        <v>36</v>
      </c>
      <c r="BW1453">
        <v>0</v>
      </c>
      <c r="BX1453">
        <v>0</v>
      </c>
      <c r="BY1453">
        <v>0</v>
      </c>
      <c r="BZ1453">
        <v>0</v>
      </c>
      <c r="CA1453" t="s">
        <v>83</v>
      </c>
      <c r="CB1453" t="s">
        <v>83</v>
      </c>
      <c r="CC1453" t="s">
        <v>83</v>
      </c>
      <c r="CD1453">
        <v>0</v>
      </c>
      <c r="CE1453">
        <v>5</v>
      </c>
      <c r="CF1453">
        <v>2009</v>
      </c>
      <c r="CG1453" t="str">
        <f t="shared" si="162"/>
        <v>5/2009</v>
      </c>
      <c r="CH1453" t="s">
        <v>158</v>
      </c>
      <c r="CI1453" t="s">
        <v>159</v>
      </c>
      <c r="CJ1453" s="1">
        <v>287090</v>
      </c>
    </row>
    <row r="1454" spans="1:88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 t="str">
        <f t="shared" si="158"/>
        <v>2000's</v>
      </c>
      <c r="V1454">
        <v>2005</v>
      </c>
      <c r="W1454">
        <f t="shared" si="156"/>
        <v>0</v>
      </c>
      <c r="X1454" t="str">
        <f t="shared" si="157"/>
        <v>N</v>
      </c>
      <c r="Y1454" t="str">
        <f t="shared" si="163"/>
        <v>Y</v>
      </c>
      <c r="Z1454" t="str">
        <f t="shared" si="160"/>
        <v>Y</v>
      </c>
      <c r="AA1454" t="str">
        <f t="shared" si="161"/>
        <v>Y</v>
      </c>
      <c r="AB1454" t="s">
        <v>93</v>
      </c>
      <c r="AC1454" t="s">
        <v>94</v>
      </c>
      <c r="AD1454" t="s">
        <v>95</v>
      </c>
      <c r="AE1454" t="s">
        <v>95</v>
      </c>
      <c r="AF1454" t="s">
        <v>96</v>
      </c>
      <c r="AG1454">
        <v>80</v>
      </c>
      <c r="AH1454" t="s">
        <v>98</v>
      </c>
      <c r="AI1454" t="s">
        <v>98</v>
      </c>
      <c r="AJ1454" t="s">
        <v>99</v>
      </c>
      <c r="AK1454" t="s">
        <v>97</v>
      </c>
      <c r="AL1454" t="s">
        <v>98</v>
      </c>
      <c r="AM1454" t="s">
        <v>97</v>
      </c>
      <c r="AN1454" t="s">
        <v>101</v>
      </c>
      <c r="AO1454">
        <v>547</v>
      </c>
      <c r="AP1454" t="s">
        <v>102</v>
      </c>
      <c r="AQ1454">
        <v>0</v>
      </c>
      <c r="AR1454">
        <v>0</v>
      </c>
      <c r="AS1454">
        <v>547</v>
      </c>
      <c r="AT1454" t="s">
        <v>103</v>
      </c>
      <c r="AU1454" t="s">
        <v>97</v>
      </c>
      <c r="AV1454" t="s">
        <v>105</v>
      </c>
      <c r="AW1454" t="s">
        <v>106</v>
      </c>
      <c r="AX1454">
        <v>1072</v>
      </c>
      <c r="AY1454">
        <v>0</v>
      </c>
      <c r="AZ1454">
        <v>0</v>
      </c>
      <c r="BA1454">
        <v>1072</v>
      </c>
      <c r="BB1454">
        <v>1</v>
      </c>
      <c r="BC1454">
        <v>0</v>
      </c>
      <c r="BD1454">
        <v>1</v>
      </c>
      <c r="BE1454">
        <v>0</v>
      </c>
      <c r="BF1454">
        <v>2</v>
      </c>
      <c r="BG1454">
        <v>1</v>
      </c>
      <c r="BH1454" t="s">
        <v>98</v>
      </c>
      <c r="BI1454">
        <v>5</v>
      </c>
      <c r="BJ1454" t="s">
        <v>107</v>
      </c>
      <c r="BK1454">
        <v>0</v>
      </c>
      <c r="BL1454" t="s">
        <v>83</v>
      </c>
      <c r="BM1454" t="s">
        <v>209</v>
      </c>
      <c r="BN1454">
        <v>2005</v>
      </c>
      <c r="BO1454" t="s">
        <v>157</v>
      </c>
      <c r="BP1454">
        <v>2</v>
      </c>
      <c r="BQ1454">
        <v>525</v>
      </c>
      <c r="BR1454" t="s">
        <v>98</v>
      </c>
      <c r="BS1454" t="s">
        <v>98</v>
      </c>
      <c r="BT1454" t="s">
        <v>105</v>
      </c>
      <c r="BU1454">
        <v>0</v>
      </c>
      <c r="BV1454">
        <v>28</v>
      </c>
      <c r="BW1454">
        <v>0</v>
      </c>
      <c r="BX1454">
        <v>0</v>
      </c>
      <c r="BY1454">
        <v>0</v>
      </c>
      <c r="BZ1454">
        <v>0</v>
      </c>
      <c r="CA1454" t="s">
        <v>83</v>
      </c>
      <c r="CB1454" t="s">
        <v>83</v>
      </c>
      <c r="CC1454" t="s">
        <v>83</v>
      </c>
      <c r="CD1454">
        <v>0</v>
      </c>
      <c r="CE1454">
        <v>5</v>
      </c>
      <c r="CF1454">
        <v>2006</v>
      </c>
      <c r="CG1454" t="str">
        <f t="shared" si="162"/>
        <v>5/2006</v>
      </c>
      <c r="CH1454" t="s">
        <v>110</v>
      </c>
      <c r="CI1454" t="s">
        <v>111</v>
      </c>
      <c r="CJ1454" s="1">
        <v>145000</v>
      </c>
    </row>
    <row r="1455" spans="1:88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 t="str">
        <f t="shared" si="158"/>
        <v>2000's</v>
      </c>
      <c r="V1455">
        <v>2006</v>
      </c>
      <c r="W1455">
        <f t="shared" si="156"/>
        <v>0</v>
      </c>
      <c r="X1455" t="str">
        <f t="shared" si="157"/>
        <v>N</v>
      </c>
      <c r="Y1455" t="str">
        <f t="shared" si="163"/>
        <v>Y</v>
      </c>
      <c r="Z1455" t="str">
        <f t="shared" si="160"/>
        <v>Y</v>
      </c>
      <c r="AA1455" t="str">
        <f t="shared" si="161"/>
        <v>Y</v>
      </c>
      <c r="AB1455" t="s">
        <v>93</v>
      </c>
      <c r="AC1455" t="s">
        <v>94</v>
      </c>
      <c r="AD1455" t="s">
        <v>95</v>
      </c>
      <c r="AE1455" t="s">
        <v>95</v>
      </c>
      <c r="AF1455" t="s">
        <v>117</v>
      </c>
      <c r="AG1455">
        <v>0</v>
      </c>
      <c r="AH1455" t="s">
        <v>98</v>
      </c>
      <c r="AI1455" t="s">
        <v>98</v>
      </c>
      <c r="AJ1455" t="s">
        <v>99</v>
      </c>
      <c r="AK1455" t="s">
        <v>97</v>
      </c>
      <c r="AL1455" t="s">
        <v>98</v>
      </c>
      <c r="AM1455" t="s">
        <v>100</v>
      </c>
      <c r="AN1455" t="s">
        <v>102</v>
      </c>
      <c r="AO1455">
        <v>0</v>
      </c>
      <c r="AP1455" t="s">
        <v>102</v>
      </c>
      <c r="AQ1455">
        <v>0</v>
      </c>
      <c r="AR1455">
        <v>1140</v>
      </c>
      <c r="AS1455">
        <v>1140</v>
      </c>
      <c r="AT1455" t="s">
        <v>103</v>
      </c>
      <c r="AU1455" t="s">
        <v>104</v>
      </c>
      <c r="AV1455" t="s">
        <v>105</v>
      </c>
      <c r="AW1455" t="s">
        <v>106</v>
      </c>
      <c r="AX1455">
        <v>1140</v>
      </c>
      <c r="AY1455">
        <v>0</v>
      </c>
      <c r="AZ1455">
        <v>0</v>
      </c>
      <c r="BA1455">
        <v>1140</v>
      </c>
      <c r="BB1455">
        <v>0</v>
      </c>
      <c r="BC1455">
        <v>0</v>
      </c>
      <c r="BD1455">
        <v>1</v>
      </c>
      <c r="BE1455">
        <v>0</v>
      </c>
      <c r="BF1455">
        <v>3</v>
      </c>
      <c r="BG1455">
        <v>1</v>
      </c>
      <c r="BH1455" t="s">
        <v>98</v>
      </c>
      <c r="BI1455">
        <v>6</v>
      </c>
      <c r="BJ1455" t="s">
        <v>107</v>
      </c>
      <c r="BK1455">
        <v>0</v>
      </c>
      <c r="BL1455" t="s">
        <v>83</v>
      </c>
      <c r="BM1455" t="s">
        <v>83</v>
      </c>
      <c r="BN1455" t="s">
        <v>83</v>
      </c>
      <c r="BO1455" t="s">
        <v>83</v>
      </c>
      <c r="BP1455">
        <v>0</v>
      </c>
      <c r="BQ1455">
        <v>0</v>
      </c>
      <c r="BR1455" t="s">
        <v>83</v>
      </c>
      <c r="BS1455" t="s">
        <v>83</v>
      </c>
      <c r="BT1455" t="s">
        <v>105</v>
      </c>
      <c r="BU1455">
        <v>36</v>
      </c>
      <c r="BV1455">
        <v>56</v>
      </c>
      <c r="BW1455">
        <v>0</v>
      </c>
      <c r="BX1455">
        <v>0</v>
      </c>
      <c r="BY1455">
        <v>0</v>
      </c>
      <c r="BZ1455">
        <v>0</v>
      </c>
      <c r="CA1455" t="s">
        <v>83</v>
      </c>
      <c r="CB1455" t="s">
        <v>83</v>
      </c>
      <c r="CC1455" t="s">
        <v>83</v>
      </c>
      <c r="CD1455">
        <v>0</v>
      </c>
      <c r="CE1455">
        <v>7</v>
      </c>
      <c r="CF1455">
        <v>2006</v>
      </c>
      <c r="CG1455" t="str">
        <f t="shared" si="162"/>
        <v>7/2006</v>
      </c>
      <c r="CH1455" t="s">
        <v>110</v>
      </c>
      <c r="CI1455" t="s">
        <v>128</v>
      </c>
      <c r="CJ1455" s="1">
        <v>84500</v>
      </c>
    </row>
    <row r="1456" spans="1:88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 t="str">
        <f t="shared" si="158"/>
        <v>2000's</v>
      </c>
      <c r="V1456">
        <v>2005</v>
      </c>
      <c r="W1456">
        <f t="shared" si="156"/>
        <v>1</v>
      </c>
      <c r="X1456" t="str">
        <f t="shared" si="157"/>
        <v>Y</v>
      </c>
      <c r="Y1456" t="str">
        <f t="shared" si="163"/>
        <v>Y</v>
      </c>
      <c r="Z1456" t="str">
        <f t="shared" si="160"/>
        <v>Y</v>
      </c>
      <c r="AA1456" t="str">
        <f t="shared" si="161"/>
        <v>Y</v>
      </c>
      <c r="AB1456" t="s">
        <v>93</v>
      </c>
      <c r="AC1456" t="s">
        <v>94</v>
      </c>
      <c r="AD1456" t="s">
        <v>95</v>
      </c>
      <c r="AE1456" t="s">
        <v>95</v>
      </c>
      <c r="AF1456" t="s">
        <v>117</v>
      </c>
      <c r="AG1456">
        <v>0</v>
      </c>
      <c r="AH1456" t="s">
        <v>97</v>
      </c>
      <c r="AI1456" t="s">
        <v>98</v>
      </c>
      <c r="AJ1456" t="s">
        <v>99</v>
      </c>
      <c r="AK1456" t="s">
        <v>97</v>
      </c>
      <c r="AL1456" t="s">
        <v>98</v>
      </c>
      <c r="AM1456" t="s">
        <v>100</v>
      </c>
      <c r="AN1456" t="s">
        <v>101</v>
      </c>
      <c r="AO1456">
        <v>410</v>
      </c>
      <c r="AP1456" t="s">
        <v>102</v>
      </c>
      <c r="AQ1456">
        <v>0</v>
      </c>
      <c r="AR1456">
        <v>811</v>
      </c>
      <c r="AS1456">
        <v>1221</v>
      </c>
      <c r="AT1456" t="s">
        <v>103</v>
      </c>
      <c r="AU1456" t="s">
        <v>104</v>
      </c>
      <c r="AV1456" t="s">
        <v>105</v>
      </c>
      <c r="AW1456" t="s">
        <v>106</v>
      </c>
      <c r="AX1456">
        <v>1221</v>
      </c>
      <c r="AY1456">
        <v>0</v>
      </c>
      <c r="AZ1456">
        <v>0</v>
      </c>
      <c r="BA1456">
        <v>1221</v>
      </c>
      <c r="BB1456">
        <v>1</v>
      </c>
      <c r="BC1456">
        <v>0</v>
      </c>
      <c r="BD1456">
        <v>2</v>
      </c>
      <c r="BE1456">
        <v>0</v>
      </c>
      <c r="BF1456">
        <v>2</v>
      </c>
      <c r="BG1456">
        <v>1</v>
      </c>
      <c r="BH1456" t="s">
        <v>97</v>
      </c>
      <c r="BI1456">
        <v>6</v>
      </c>
      <c r="BJ1456" t="s">
        <v>107</v>
      </c>
      <c r="BK1456">
        <v>0</v>
      </c>
      <c r="BL1456" t="s">
        <v>83</v>
      </c>
      <c r="BM1456" t="s">
        <v>108</v>
      </c>
      <c r="BN1456">
        <v>2004</v>
      </c>
      <c r="BO1456" t="s">
        <v>109</v>
      </c>
      <c r="BP1456">
        <v>2</v>
      </c>
      <c r="BQ1456">
        <v>400</v>
      </c>
      <c r="BR1456" t="s">
        <v>98</v>
      </c>
      <c r="BS1456" t="s">
        <v>98</v>
      </c>
      <c r="BT1456" t="s">
        <v>105</v>
      </c>
      <c r="BU1456">
        <v>0</v>
      </c>
      <c r="BV1456">
        <v>113</v>
      </c>
      <c r="BW1456">
        <v>0</v>
      </c>
      <c r="BX1456">
        <v>0</v>
      </c>
      <c r="BY1456">
        <v>0</v>
      </c>
      <c r="BZ1456">
        <v>0</v>
      </c>
      <c r="CA1456" t="s">
        <v>83</v>
      </c>
      <c r="CB1456" t="s">
        <v>83</v>
      </c>
      <c r="CC1456" t="s">
        <v>83</v>
      </c>
      <c r="CD1456">
        <v>0</v>
      </c>
      <c r="CE1456">
        <v>10</v>
      </c>
      <c r="CF1456">
        <v>2009</v>
      </c>
      <c r="CG1456" t="str">
        <f t="shared" si="162"/>
        <v>10/2009</v>
      </c>
      <c r="CH1456" t="s">
        <v>110</v>
      </c>
      <c r="CI1456" t="s">
        <v>111</v>
      </c>
      <c r="CJ1456" s="1">
        <v>185000</v>
      </c>
    </row>
    <row r="1457" spans="1:88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 t="str">
        <f t="shared" si="158"/>
        <v>90's</v>
      </c>
      <c r="V1457">
        <v>2000</v>
      </c>
      <c r="W1457">
        <f t="shared" si="156"/>
        <v>1</v>
      </c>
      <c r="X1457" t="str">
        <f t="shared" si="157"/>
        <v>Y</v>
      </c>
      <c r="Y1457" t="str">
        <f t="shared" si="163"/>
        <v>N</v>
      </c>
      <c r="Z1457" t="str">
        <f t="shared" si="160"/>
        <v>Y</v>
      </c>
      <c r="AA1457" t="str">
        <f t="shared" si="161"/>
        <v>Y</v>
      </c>
      <c r="AB1457" t="s">
        <v>93</v>
      </c>
      <c r="AC1457" t="s">
        <v>94</v>
      </c>
      <c r="AD1457" t="s">
        <v>95</v>
      </c>
      <c r="AE1457" t="s">
        <v>95</v>
      </c>
      <c r="AF1457" t="s">
        <v>117</v>
      </c>
      <c r="AG1457">
        <v>0</v>
      </c>
      <c r="AH1457" t="s">
        <v>98</v>
      </c>
      <c r="AI1457" t="s">
        <v>98</v>
      </c>
      <c r="AJ1457" t="s">
        <v>99</v>
      </c>
      <c r="AK1457" t="s">
        <v>97</v>
      </c>
      <c r="AL1457" t="s">
        <v>98</v>
      </c>
      <c r="AM1457" t="s">
        <v>100</v>
      </c>
      <c r="AN1457" t="s">
        <v>102</v>
      </c>
      <c r="AO1457">
        <v>0</v>
      </c>
      <c r="AP1457" t="s">
        <v>102</v>
      </c>
      <c r="AQ1457">
        <v>0</v>
      </c>
      <c r="AR1457">
        <v>953</v>
      </c>
      <c r="AS1457">
        <v>953</v>
      </c>
      <c r="AT1457" t="s">
        <v>103</v>
      </c>
      <c r="AU1457" t="s">
        <v>104</v>
      </c>
      <c r="AV1457" t="s">
        <v>105</v>
      </c>
      <c r="AW1457" t="s">
        <v>106</v>
      </c>
      <c r="AX1457">
        <v>953</v>
      </c>
      <c r="AY1457">
        <v>694</v>
      </c>
      <c r="AZ1457">
        <v>0</v>
      </c>
      <c r="BA1457">
        <v>1647</v>
      </c>
      <c r="BB1457">
        <v>0</v>
      </c>
      <c r="BC1457">
        <v>0</v>
      </c>
      <c r="BD1457">
        <v>2</v>
      </c>
      <c r="BE1457">
        <v>1</v>
      </c>
      <c r="BF1457">
        <v>3</v>
      </c>
      <c r="BG1457">
        <v>1</v>
      </c>
      <c r="BH1457" t="s">
        <v>98</v>
      </c>
      <c r="BI1457">
        <v>7</v>
      </c>
      <c r="BJ1457" t="s">
        <v>107</v>
      </c>
      <c r="BK1457">
        <v>1</v>
      </c>
      <c r="BL1457" t="s">
        <v>98</v>
      </c>
      <c r="BM1457" t="s">
        <v>108</v>
      </c>
      <c r="BN1457">
        <v>1999</v>
      </c>
      <c r="BO1457" t="s">
        <v>109</v>
      </c>
      <c r="BP1457">
        <v>2</v>
      </c>
      <c r="BQ1457">
        <v>460</v>
      </c>
      <c r="BR1457" t="s">
        <v>98</v>
      </c>
      <c r="BS1457" t="s">
        <v>98</v>
      </c>
      <c r="BT1457" t="s">
        <v>105</v>
      </c>
      <c r="BU1457">
        <v>0</v>
      </c>
      <c r="BV1457">
        <v>40</v>
      </c>
      <c r="BW1457">
        <v>0</v>
      </c>
      <c r="BX1457">
        <v>0</v>
      </c>
      <c r="BY1457">
        <v>0</v>
      </c>
      <c r="BZ1457">
        <v>0</v>
      </c>
      <c r="CA1457" t="s">
        <v>83</v>
      </c>
      <c r="CB1457" t="s">
        <v>83</v>
      </c>
      <c r="CC1457" t="s">
        <v>83</v>
      </c>
      <c r="CD1457">
        <v>0</v>
      </c>
      <c r="CE1457">
        <v>8</v>
      </c>
      <c r="CF1457">
        <v>2007</v>
      </c>
      <c r="CG1457" t="str">
        <f t="shared" si="162"/>
        <v>8/2007</v>
      </c>
      <c r="CH1457" t="s">
        <v>110</v>
      </c>
      <c r="CI1457" t="s">
        <v>111</v>
      </c>
      <c r="CJ1457" s="1">
        <v>175000</v>
      </c>
    </row>
    <row r="1458" spans="1:88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 t="str">
        <f t="shared" si="158"/>
        <v>70's</v>
      </c>
      <c r="V1458">
        <v>1988</v>
      </c>
      <c r="W1458">
        <f t="shared" si="156"/>
        <v>10</v>
      </c>
      <c r="X1458" t="str">
        <f t="shared" si="157"/>
        <v>Y</v>
      </c>
      <c r="Y1458" t="str">
        <f t="shared" si="163"/>
        <v>N</v>
      </c>
      <c r="Z1458" t="str">
        <f t="shared" si="160"/>
        <v>N</v>
      </c>
      <c r="AA1458" t="str">
        <f t="shared" si="161"/>
        <v>N</v>
      </c>
      <c r="AB1458" t="s">
        <v>93</v>
      </c>
      <c r="AC1458" t="s">
        <v>94</v>
      </c>
      <c r="AD1458" t="s">
        <v>161</v>
      </c>
      <c r="AE1458" t="s">
        <v>161</v>
      </c>
      <c r="AF1458" t="s">
        <v>137</v>
      </c>
      <c r="AG1458">
        <v>119</v>
      </c>
      <c r="AH1458" t="s">
        <v>98</v>
      </c>
      <c r="AI1458" t="s">
        <v>98</v>
      </c>
      <c r="AJ1458" t="s">
        <v>118</v>
      </c>
      <c r="AK1458" t="s">
        <v>97</v>
      </c>
      <c r="AL1458" t="s">
        <v>98</v>
      </c>
      <c r="AM1458" t="s">
        <v>100</v>
      </c>
      <c r="AN1458" t="s">
        <v>119</v>
      </c>
      <c r="AO1458">
        <v>790</v>
      </c>
      <c r="AP1458" t="s">
        <v>153</v>
      </c>
      <c r="AQ1458">
        <v>163</v>
      </c>
      <c r="AR1458">
        <v>589</v>
      </c>
      <c r="AS1458">
        <v>1542</v>
      </c>
      <c r="AT1458" t="s">
        <v>103</v>
      </c>
      <c r="AU1458" t="s">
        <v>98</v>
      </c>
      <c r="AV1458" t="s">
        <v>105</v>
      </c>
      <c r="AW1458" t="s">
        <v>106</v>
      </c>
      <c r="AX1458">
        <v>2073</v>
      </c>
      <c r="AY1458">
        <v>0</v>
      </c>
      <c r="AZ1458">
        <v>0</v>
      </c>
      <c r="BA1458">
        <v>2073</v>
      </c>
      <c r="BB1458">
        <v>1</v>
      </c>
      <c r="BC1458">
        <v>0</v>
      </c>
      <c r="BD1458">
        <v>2</v>
      </c>
      <c r="BE1458">
        <v>0</v>
      </c>
      <c r="BF1458">
        <v>3</v>
      </c>
      <c r="BG1458">
        <v>1</v>
      </c>
      <c r="BH1458" t="s">
        <v>98</v>
      </c>
      <c r="BI1458">
        <v>7</v>
      </c>
      <c r="BJ1458" t="s">
        <v>146</v>
      </c>
      <c r="BK1458">
        <v>2</v>
      </c>
      <c r="BL1458" t="s">
        <v>98</v>
      </c>
      <c r="BM1458" t="s">
        <v>108</v>
      </c>
      <c r="BN1458">
        <v>1978</v>
      </c>
      <c r="BO1458" t="s">
        <v>102</v>
      </c>
      <c r="BP1458">
        <v>2</v>
      </c>
      <c r="BQ1458">
        <v>500</v>
      </c>
      <c r="BR1458" t="s">
        <v>98</v>
      </c>
      <c r="BS1458" t="s">
        <v>98</v>
      </c>
      <c r="BT1458" t="s">
        <v>105</v>
      </c>
      <c r="BU1458">
        <v>349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 t="s">
        <v>83</v>
      </c>
      <c r="CB1458" t="s">
        <v>134</v>
      </c>
      <c r="CC1458" t="s">
        <v>83</v>
      </c>
      <c r="CD1458">
        <v>0</v>
      </c>
      <c r="CE1458">
        <v>2</v>
      </c>
      <c r="CF1458">
        <v>2010</v>
      </c>
      <c r="CG1458" t="str">
        <f t="shared" si="162"/>
        <v>2/2010</v>
      </c>
      <c r="CH1458" t="s">
        <v>110</v>
      </c>
      <c r="CI1458" t="s">
        <v>111</v>
      </c>
      <c r="CJ1458" s="1">
        <v>210000</v>
      </c>
    </row>
    <row r="1459" spans="1:88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 t="str">
        <f t="shared" si="158"/>
        <v>40's</v>
      </c>
      <c r="V1459">
        <v>2006</v>
      </c>
      <c r="W1459">
        <f t="shared" si="156"/>
        <v>65</v>
      </c>
      <c r="X1459" t="str">
        <f t="shared" si="157"/>
        <v>Y</v>
      </c>
      <c r="Y1459" t="str">
        <f t="shared" si="163"/>
        <v>Y</v>
      </c>
      <c r="Z1459" t="str">
        <f t="shared" si="160"/>
        <v>Y</v>
      </c>
      <c r="AA1459" t="str">
        <f t="shared" si="161"/>
        <v>Y</v>
      </c>
      <c r="AB1459" t="s">
        <v>93</v>
      </c>
      <c r="AC1459" t="s">
        <v>94</v>
      </c>
      <c r="AD1459" t="s">
        <v>180</v>
      </c>
      <c r="AE1459" t="s">
        <v>181</v>
      </c>
      <c r="AF1459" t="s">
        <v>117</v>
      </c>
      <c r="AG1459">
        <v>0</v>
      </c>
      <c r="AH1459" t="s">
        <v>104</v>
      </c>
      <c r="AI1459" t="s">
        <v>97</v>
      </c>
      <c r="AJ1459" t="s">
        <v>137</v>
      </c>
      <c r="AK1459" t="s">
        <v>98</v>
      </c>
      <c r="AL1459" t="s">
        <v>97</v>
      </c>
      <c r="AM1459" t="s">
        <v>100</v>
      </c>
      <c r="AN1459" t="s">
        <v>101</v>
      </c>
      <c r="AO1459">
        <v>275</v>
      </c>
      <c r="AP1459" t="s">
        <v>102</v>
      </c>
      <c r="AQ1459">
        <v>0</v>
      </c>
      <c r="AR1459">
        <v>877</v>
      </c>
      <c r="AS1459">
        <v>1152</v>
      </c>
      <c r="AT1459" t="s">
        <v>103</v>
      </c>
      <c r="AU1459" t="s">
        <v>104</v>
      </c>
      <c r="AV1459" t="s">
        <v>105</v>
      </c>
      <c r="AW1459" t="s">
        <v>106</v>
      </c>
      <c r="AX1459">
        <v>1188</v>
      </c>
      <c r="AY1459">
        <v>1152</v>
      </c>
      <c r="AZ1459">
        <v>0</v>
      </c>
      <c r="BA1459">
        <v>2340</v>
      </c>
      <c r="BB1459">
        <v>0</v>
      </c>
      <c r="BC1459">
        <v>0</v>
      </c>
      <c r="BD1459">
        <v>2</v>
      </c>
      <c r="BE1459">
        <v>0</v>
      </c>
      <c r="BF1459">
        <v>4</v>
      </c>
      <c r="BG1459">
        <v>1</v>
      </c>
      <c r="BH1459" t="s">
        <v>97</v>
      </c>
      <c r="BI1459">
        <v>9</v>
      </c>
      <c r="BJ1459" t="s">
        <v>107</v>
      </c>
      <c r="BK1459">
        <v>2</v>
      </c>
      <c r="BL1459" t="s">
        <v>97</v>
      </c>
      <c r="BM1459" t="s">
        <v>108</v>
      </c>
      <c r="BN1459">
        <v>1941</v>
      </c>
      <c r="BO1459" t="s">
        <v>109</v>
      </c>
      <c r="BP1459">
        <v>1</v>
      </c>
      <c r="BQ1459">
        <v>252</v>
      </c>
      <c r="BR1459" t="s">
        <v>98</v>
      </c>
      <c r="BS1459" t="s">
        <v>98</v>
      </c>
      <c r="BT1459" t="s">
        <v>105</v>
      </c>
      <c r="BU1459">
        <v>0</v>
      </c>
      <c r="BV1459">
        <v>60</v>
      </c>
      <c r="BW1459">
        <v>0</v>
      </c>
      <c r="BX1459">
        <v>0</v>
      </c>
      <c r="BY1459">
        <v>0</v>
      </c>
      <c r="BZ1459">
        <v>0</v>
      </c>
      <c r="CA1459" t="s">
        <v>83</v>
      </c>
      <c r="CB1459" t="s">
        <v>165</v>
      </c>
      <c r="CC1459" t="s">
        <v>135</v>
      </c>
      <c r="CD1459">
        <v>2500</v>
      </c>
      <c r="CE1459">
        <v>5</v>
      </c>
      <c r="CF1459">
        <v>2010</v>
      </c>
      <c r="CG1459" t="str">
        <f t="shared" si="162"/>
        <v>5/2010</v>
      </c>
      <c r="CH1459" t="s">
        <v>110</v>
      </c>
      <c r="CI1459" t="s">
        <v>111</v>
      </c>
      <c r="CJ1459" s="1">
        <v>266500</v>
      </c>
    </row>
    <row r="1460" spans="1:88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 t="str">
        <f t="shared" si="158"/>
        <v>50's</v>
      </c>
      <c r="V1460">
        <v>1996</v>
      </c>
      <c r="W1460">
        <f t="shared" si="156"/>
        <v>46</v>
      </c>
      <c r="X1460" t="str">
        <f t="shared" si="157"/>
        <v>Y</v>
      </c>
      <c r="Y1460" t="str">
        <f t="shared" si="163"/>
        <v>N</v>
      </c>
      <c r="Z1460" t="str">
        <f t="shared" si="160"/>
        <v>N</v>
      </c>
      <c r="AA1460" t="str">
        <f t="shared" si="161"/>
        <v>Y</v>
      </c>
      <c r="AB1460" t="s">
        <v>152</v>
      </c>
      <c r="AC1460" t="s">
        <v>94</v>
      </c>
      <c r="AD1460" t="s">
        <v>116</v>
      </c>
      <c r="AE1460" t="s">
        <v>116</v>
      </c>
      <c r="AF1460" t="s">
        <v>117</v>
      </c>
      <c r="AG1460">
        <v>0</v>
      </c>
      <c r="AH1460" t="s">
        <v>98</v>
      </c>
      <c r="AI1460" t="s">
        <v>98</v>
      </c>
      <c r="AJ1460" t="s">
        <v>118</v>
      </c>
      <c r="AK1460" t="s">
        <v>98</v>
      </c>
      <c r="AL1460" t="s">
        <v>98</v>
      </c>
      <c r="AM1460" t="s">
        <v>121</v>
      </c>
      <c r="AN1460" t="s">
        <v>101</v>
      </c>
      <c r="AO1460">
        <v>49</v>
      </c>
      <c r="AP1460" t="s">
        <v>153</v>
      </c>
      <c r="AQ1460">
        <v>1029</v>
      </c>
      <c r="AR1460">
        <v>0</v>
      </c>
      <c r="AS1460">
        <v>1078</v>
      </c>
      <c r="AT1460" t="s">
        <v>103</v>
      </c>
      <c r="AU1460" t="s">
        <v>97</v>
      </c>
      <c r="AV1460" t="s">
        <v>105</v>
      </c>
      <c r="AW1460" t="s">
        <v>164</v>
      </c>
      <c r="AX1460">
        <v>1078</v>
      </c>
      <c r="AY1460">
        <v>0</v>
      </c>
      <c r="AZ1460">
        <v>0</v>
      </c>
      <c r="BA1460">
        <v>1078</v>
      </c>
      <c r="BB1460">
        <v>1</v>
      </c>
      <c r="BC1460">
        <v>0</v>
      </c>
      <c r="BD1460">
        <v>1</v>
      </c>
      <c r="BE1460">
        <v>0</v>
      </c>
      <c r="BF1460">
        <v>2</v>
      </c>
      <c r="BG1460">
        <v>1</v>
      </c>
      <c r="BH1460" t="s">
        <v>97</v>
      </c>
      <c r="BI1460">
        <v>5</v>
      </c>
      <c r="BJ1460" t="s">
        <v>107</v>
      </c>
      <c r="BK1460">
        <v>0</v>
      </c>
      <c r="BL1460" t="s">
        <v>83</v>
      </c>
      <c r="BM1460" t="s">
        <v>108</v>
      </c>
      <c r="BN1460">
        <v>1950</v>
      </c>
      <c r="BO1460" t="s">
        <v>102</v>
      </c>
      <c r="BP1460">
        <v>1</v>
      </c>
      <c r="BQ1460">
        <v>240</v>
      </c>
      <c r="BR1460" t="s">
        <v>98</v>
      </c>
      <c r="BS1460" t="s">
        <v>98</v>
      </c>
      <c r="BT1460" t="s">
        <v>105</v>
      </c>
      <c r="BU1460">
        <v>366</v>
      </c>
      <c r="BV1460">
        <v>0</v>
      </c>
      <c r="BW1460">
        <v>112</v>
      </c>
      <c r="BX1460">
        <v>0</v>
      </c>
      <c r="BY1460">
        <v>0</v>
      </c>
      <c r="BZ1460">
        <v>0</v>
      </c>
      <c r="CA1460" t="s">
        <v>83</v>
      </c>
      <c r="CB1460" t="s">
        <v>83</v>
      </c>
      <c r="CC1460" t="s">
        <v>83</v>
      </c>
      <c r="CD1460">
        <v>0</v>
      </c>
      <c r="CE1460">
        <v>4</v>
      </c>
      <c r="CF1460">
        <v>2010</v>
      </c>
      <c r="CG1460" t="str">
        <f t="shared" si="162"/>
        <v>4/2010</v>
      </c>
      <c r="CH1460" t="s">
        <v>110</v>
      </c>
      <c r="CI1460" t="s">
        <v>111</v>
      </c>
      <c r="CJ1460" s="1">
        <v>142125</v>
      </c>
    </row>
    <row r="1461" spans="1:88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 t="str">
        <f t="shared" si="158"/>
        <v>60's</v>
      </c>
      <c r="V1461">
        <v>1965</v>
      </c>
      <c r="W1461">
        <f t="shared" si="156"/>
        <v>0</v>
      </c>
      <c r="X1461" t="str">
        <f t="shared" si="157"/>
        <v>N</v>
      </c>
      <c r="Y1461" t="str">
        <f t="shared" si="163"/>
        <v>N</v>
      </c>
      <c r="Z1461" t="str">
        <f t="shared" si="160"/>
        <v>N</v>
      </c>
      <c r="AA1461" t="str">
        <f t="shared" si="161"/>
        <v>N</v>
      </c>
      <c r="AB1461" t="s">
        <v>93</v>
      </c>
      <c r="AC1461" t="s">
        <v>94</v>
      </c>
      <c r="AD1461" t="s">
        <v>140</v>
      </c>
      <c r="AE1461" t="s">
        <v>140</v>
      </c>
      <c r="AF1461" t="s">
        <v>117</v>
      </c>
      <c r="AG1461">
        <v>0</v>
      </c>
      <c r="AH1461" t="s">
        <v>97</v>
      </c>
      <c r="AI1461" t="s">
        <v>98</v>
      </c>
      <c r="AJ1461" t="s">
        <v>118</v>
      </c>
      <c r="AK1461" t="s">
        <v>98</v>
      </c>
      <c r="AL1461" t="s">
        <v>98</v>
      </c>
      <c r="AM1461" t="s">
        <v>100</v>
      </c>
      <c r="AN1461" t="s">
        <v>141</v>
      </c>
      <c r="AO1461">
        <v>830</v>
      </c>
      <c r="AP1461" t="s">
        <v>172</v>
      </c>
      <c r="AQ1461">
        <v>290</v>
      </c>
      <c r="AR1461">
        <v>136</v>
      </c>
      <c r="AS1461">
        <v>1256</v>
      </c>
      <c r="AT1461" t="s">
        <v>103</v>
      </c>
      <c r="AU1461" t="s">
        <v>97</v>
      </c>
      <c r="AV1461" t="s">
        <v>105</v>
      </c>
      <c r="AW1461" t="s">
        <v>106</v>
      </c>
      <c r="AX1461">
        <v>1256</v>
      </c>
      <c r="AY1461">
        <v>0</v>
      </c>
      <c r="AZ1461">
        <v>0</v>
      </c>
      <c r="BA1461">
        <v>1256</v>
      </c>
      <c r="BB1461">
        <v>1</v>
      </c>
      <c r="BC1461">
        <v>0</v>
      </c>
      <c r="BD1461">
        <v>1</v>
      </c>
      <c r="BE1461">
        <v>1</v>
      </c>
      <c r="BF1461">
        <v>3</v>
      </c>
      <c r="BG1461">
        <v>1</v>
      </c>
      <c r="BH1461" t="s">
        <v>98</v>
      </c>
      <c r="BI1461">
        <v>6</v>
      </c>
      <c r="BJ1461" t="s">
        <v>107</v>
      </c>
      <c r="BK1461">
        <v>0</v>
      </c>
      <c r="BL1461" t="s">
        <v>83</v>
      </c>
      <c r="BM1461" t="s">
        <v>108</v>
      </c>
      <c r="BN1461">
        <v>1965</v>
      </c>
      <c r="BO1461" t="s">
        <v>157</v>
      </c>
      <c r="BP1461">
        <v>1</v>
      </c>
      <c r="BQ1461">
        <v>276</v>
      </c>
      <c r="BR1461" t="s">
        <v>98</v>
      </c>
      <c r="BS1461" t="s">
        <v>98</v>
      </c>
      <c r="BT1461" t="s">
        <v>105</v>
      </c>
      <c r="BU1461">
        <v>736</v>
      </c>
      <c r="BV1461">
        <v>68</v>
      </c>
      <c r="BW1461">
        <v>0</v>
      </c>
      <c r="BX1461">
        <v>0</v>
      </c>
      <c r="BY1461">
        <v>0</v>
      </c>
      <c r="BZ1461">
        <v>0</v>
      </c>
      <c r="CA1461" t="s">
        <v>83</v>
      </c>
      <c r="CB1461" t="s">
        <v>83</v>
      </c>
      <c r="CC1461" t="s">
        <v>83</v>
      </c>
      <c r="CD1461">
        <v>0</v>
      </c>
      <c r="CE1461">
        <v>6</v>
      </c>
      <c r="CF1461">
        <v>2008</v>
      </c>
      <c r="CG1461" t="str">
        <f t="shared" si="162"/>
        <v>6/2008</v>
      </c>
      <c r="CH1461" t="s">
        <v>110</v>
      </c>
      <c r="CI1461" t="s">
        <v>111</v>
      </c>
      <c r="CJ1461" s="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AA083-0D79-477D-B1C8-C356299FFFCF}">
  <dimension ref="C23:D38"/>
  <sheetViews>
    <sheetView workbookViewId="0">
      <selection activeCell="F26" sqref="F26"/>
    </sheetView>
  </sheetViews>
  <sheetFormatPr defaultRowHeight="15" x14ac:dyDescent="0.25"/>
  <cols>
    <col min="3" max="3" width="18.140625" bestFit="1" customWidth="1"/>
    <col min="4" max="4" width="12" bestFit="1" customWidth="1"/>
  </cols>
  <sheetData>
    <row r="23" spans="3:4" ht="15.75" thickBot="1" x14ac:dyDescent="0.3"/>
    <row r="24" spans="3:4" x14ac:dyDescent="0.25">
      <c r="C24" s="15" t="s">
        <v>80</v>
      </c>
      <c r="D24" s="15"/>
    </row>
    <row r="26" spans="3:4" x14ac:dyDescent="0.25">
      <c r="C26" t="s">
        <v>421</v>
      </c>
      <c r="D26">
        <v>180921.19589041095</v>
      </c>
    </row>
    <row r="27" spans="3:4" x14ac:dyDescent="0.25">
      <c r="C27" t="s">
        <v>451</v>
      </c>
      <c r="D27">
        <v>2079.1053239672437</v>
      </c>
    </row>
    <row r="28" spans="3:4" x14ac:dyDescent="0.25">
      <c r="C28" t="s">
        <v>452</v>
      </c>
      <c r="D28">
        <v>163000</v>
      </c>
    </row>
    <row r="29" spans="3:4" x14ac:dyDescent="0.25">
      <c r="C29" t="s">
        <v>453</v>
      </c>
      <c r="D29">
        <v>140000</v>
      </c>
    </row>
    <row r="30" spans="3:4" x14ac:dyDescent="0.25">
      <c r="C30" t="s">
        <v>454</v>
      </c>
      <c r="D30">
        <v>79442.50288288662</v>
      </c>
    </row>
    <row r="31" spans="3:4" x14ac:dyDescent="0.25">
      <c r="C31" t="s">
        <v>455</v>
      </c>
      <c r="D31">
        <v>6311111264.2974482</v>
      </c>
    </row>
    <row r="32" spans="3:4" x14ac:dyDescent="0.25">
      <c r="C32" t="s">
        <v>456</v>
      </c>
      <c r="D32">
        <v>6.5362818600645234</v>
      </c>
    </row>
    <row r="33" spans="3:4" x14ac:dyDescent="0.25">
      <c r="C33" t="s">
        <v>457</v>
      </c>
      <c r="D33">
        <v>1.8828757597682115</v>
      </c>
    </row>
    <row r="34" spans="3:4" x14ac:dyDescent="0.25">
      <c r="C34" t="s">
        <v>458</v>
      </c>
      <c r="D34">
        <v>720100</v>
      </c>
    </row>
    <row r="35" spans="3:4" x14ac:dyDescent="0.25">
      <c r="C35" t="s">
        <v>459</v>
      </c>
      <c r="D35">
        <v>34900</v>
      </c>
    </row>
    <row r="36" spans="3:4" x14ac:dyDescent="0.25">
      <c r="C36" t="s">
        <v>460</v>
      </c>
      <c r="D36">
        <v>755000</v>
      </c>
    </row>
    <row r="37" spans="3:4" x14ac:dyDescent="0.25">
      <c r="C37" t="s">
        <v>461</v>
      </c>
      <c r="D37">
        <v>264144946</v>
      </c>
    </row>
    <row r="38" spans="3:4" ht="15.75" thickBot="1" x14ac:dyDescent="0.3">
      <c r="C38" s="13" t="s">
        <v>462</v>
      </c>
      <c r="D38" s="13">
        <v>1460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4"/>
  <sheetViews>
    <sheetView topLeftCell="A4" workbookViewId="0">
      <selection activeCell="B23" sqref="B23"/>
    </sheetView>
  </sheetViews>
  <sheetFormatPr defaultRowHeight="15" x14ac:dyDescent="0.25"/>
  <cols>
    <col min="1" max="1" width="14.85546875" bestFit="1" customWidth="1"/>
    <col min="2" max="2" width="51.85546875" style="4" customWidth="1"/>
    <col min="3" max="3" width="24.28515625" bestFit="1" customWidth="1"/>
  </cols>
  <sheetData>
    <row r="1" spans="1:2" x14ac:dyDescent="0.25">
      <c r="A1" t="s">
        <v>448</v>
      </c>
    </row>
    <row r="2" spans="1:2" x14ac:dyDescent="0.25">
      <c r="A2" t="s">
        <v>450</v>
      </c>
    </row>
    <row r="3" spans="1:2" x14ac:dyDescent="0.25">
      <c r="A3" t="s">
        <v>449</v>
      </c>
    </row>
    <row r="4" spans="1:2" ht="14.25" customHeight="1" x14ac:dyDescent="0.25"/>
    <row r="5" spans="1:2" ht="30" x14ac:dyDescent="0.25">
      <c r="A5" s="3" t="s">
        <v>80</v>
      </c>
      <c r="B5" s="6" t="s">
        <v>258</v>
      </c>
    </row>
    <row r="6" spans="1:2" x14ac:dyDescent="0.25">
      <c r="A6" t="s">
        <v>1</v>
      </c>
      <c r="B6" s="4" t="s">
        <v>259</v>
      </c>
    </row>
    <row r="7" spans="1:2" x14ac:dyDescent="0.25">
      <c r="A7" t="s">
        <v>2</v>
      </c>
      <c r="B7" s="4" t="s">
        <v>260</v>
      </c>
    </row>
    <row r="8" spans="1:2" x14ac:dyDescent="0.25">
      <c r="A8" t="s">
        <v>3</v>
      </c>
      <c r="B8" s="4" t="s">
        <v>261</v>
      </c>
    </row>
    <row r="9" spans="1:2" x14ac:dyDescent="0.25">
      <c r="A9" t="s">
        <v>4</v>
      </c>
      <c r="B9" s="4" t="s">
        <v>262</v>
      </c>
    </row>
    <row r="10" spans="1:2" x14ac:dyDescent="0.25">
      <c r="A10" t="s">
        <v>5</v>
      </c>
      <c r="B10" s="4" t="s">
        <v>263</v>
      </c>
    </row>
    <row r="11" spans="1:2" x14ac:dyDescent="0.25">
      <c r="A11" t="s">
        <v>6</v>
      </c>
      <c r="B11" s="4" t="s">
        <v>264</v>
      </c>
    </row>
    <row r="12" spans="1:2" x14ac:dyDescent="0.25">
      <c r="A12" t="s">
        <v>7</v>
      </c>
      <c r="B12" s="4" t="s">
        <v>265</v>
      </c>
    </row>
    <row r="13" spans="1:2" x14ac:dyDescent="0.25">
      <c r="A13" t="s">
        <v>8</v>
      </c>
      <c r="B13" s="4" t="s">
        <v>266</v>
      </c>
    </row>
    <row r="14" spans="1:2" x14ac:dyDescent="0.25">
      <c r="A14" t="s">
        <v>9</v>
      </c>
      <c r="B14" s="4" t="s">
        <v>267</v>
      </c>
    </row>
    <row r="15" spans="1:2" x14ac:dyDescent="0.25">
      <c r="A15" s="2" t="s">
        <v>10</v>
      </c>
      <c r="B15" s="7" t="s">
        <v>268</v>
      </c>
    </row>
    <row r="16" spans="1:2" x14ac:dyDescent="0.25">
      <c r="A16" t="s">
        <v>11</v>
      </c>
      <c r="B16" s="4" t="s">
        <v>269</v>
      </c>
    </row>
    <row r="17" spans="1:2" x14ac:dyDescent="0.25">
      <c r="A17" t="s">
        <v>12</v>
      </c>
      <c r="B17" s="4" t="s">
        <v>270</v>
      </c>
    </row>
    <row r="18" spans="1:2" ht="15.75" customHeight="1" x14ac:dyDescent="0.25">
      <c r="A18" t="s">
        <v>13</v>
      </c>
      <c r="B18" s="4" t="s">
        <v>271</v>
      </c>
    </row>
    <row r="19" spans="1:2" ht="16.5" customHeight="1" x14ac:dyDescent="0.25">
      <c r="A19" t="s">
        <v>14</v>
      </c>
      <c r="B19" s="4" t="s">
        <v>272</v>
      </c>
    </row>
    <row r="20" spans="1:2" x14ac:dyDescent="0.25">
      <c r="A20" t="s">
        <v>15</v>
      </c>
      <c r="B20" s="4" t="s">
        <v>273</v>
      </c>
    </row>
    <row r="21" spans="1:2" x14ac:dyDescent="0.25">
      <c r="A21" s="2" t="s">
        <v>16</v>
      </c>
      <c r="B21" s="7" t="s">
        <v>274</v>
      </c>
    </row>
    <row r="22" spans="1:2" x14ac:dyDescent="0.25">
      <c r="A22" t="s">
        <v>17</v>
      </c>
      <c r="B22" s="4" t="s">
        <v>275</v>
      </c>
    </row>
    <row r="23" spans="1:2" x14ac:dyDescent="0.25">
      <c r="A23" t="s">
        <v>18</v>
      </c>
      <c r="B23" s="4" t="s">
        <v>276</v>
      </c>
    </row>
    <row r="24" spans="1:2" x14ac:dyDescent="0.25">
      <c r="A24" s="2" t="s">
        <v>19</v>
      </c>
      <c r="B24" s="7" t="s">
        <v>277</v>
      </c>
    </row>
    <row r="25" spans="1:2" x14ac:dyDescent="0.25">
      <c r="A25" s="2" t="s">
        <v>20</v>
      </c>
      <c r="B25" s="7" t="s">
        <v>278</v>
      </c>
    </row>
    <row r="26" spans="1:2" x14ac:dyDescent="0.25">
      <c r="A26" t="s">
        <v>21</v>
      </c>
      <c r="B26" s="4" t="s">
        <v>279</v>
      </c>
    </row>
    <row r="27" spans="1:2" x14ac:dyDescent="0.25">
      <c r="A27" t="s">
        <v>22</v>
      </c>
      <c r="B27" s="4" t="s">
        <v>280</v>
      </c>
    </row>
    <row r="28" spans="1:2" x14ac:dyDescent="0.25">
      <c r="A28" t="s">
        <v>23</v>
      </c>
      <c r="B28" s="4" t="s">
        <v>281</v>
      </c>
    </row>
    <row r="29" spans="1:2" ht="15.75" customHeight="1" x14ac:dyDescent="0.25">
      <c r="A29" t="s">
        <v>24</v>
      </c>
      <c r="B29" s="4" t="s">
        <v>282</v>
      </c>
    </row>
    <row r="30" spans="1:2" x14ac:dyDescent="0.25">
      <c r="A30" t="s">
        <v>25</v>
      </c>
      <c r="B30" s="4" t="s">
        <v>283</v>
      </c>
    </row>
    <row r="31" spans="1:2" x14ac:dyDescent="0.25">
      <c r="A31" t="s">
        <v>26</v>
      </c>
      <c r="B31" s="4" t="s">
        <v>284</v>
      </c>
    </row>
    <row r="32" spans="1:2" x14ac:dyDescent="0.25">
      <c r="A32" t="s">
        <v>27</v>
      </c>
      <c r="B32" s="4" t="s">
        <v>285</v>
      </c>
    </row>
    <row r="33" spans="1:2" ht="15.75" customHeight="1" x14ac:dyDescent="0.25">
      <c r="A33" t="s">
        <v>28</v>
      </c>
      <c r="B33" s="4" t="s">
        <v>286</v>
      </c>
    </row>
    <row r="34" spans="1:2" x14ac:dyDescent="0.25">
      <c r="A34" t="s">
        <v>29</v>
      </c>
      <c r="B34" s="4" t="s">
        <v>287</v>
      </c>
    </row>
    <row r="35" spans="1:2" x14ac:dyDescent="0.25">
      <c r="A35" t="s">
        <v>30</v>
      </c>
      <c r="B35" s="4" t="s">
        <v>288</v>
      </c>
    </row>
    <row r="36" spans="1:2" x14ac:dyDescent="0.25">
      <c r="A36" t="s">
        <v>31</v>
      </c>
      <c r="B36" s="4" t="s">
        <v>289</v>
      </c>
    </row>
    <row r="37" spans="1:2" x14ac:dyDescent="0.25">
      <c r="A37" t="s">
        <v>32</v>
      </c>
      <c r="B37" s="4" t="s">
        <v>290</v>
      </c>
    </row>
    <row r="38" spans="1:2" x14ac:dyDescent="0.25">
      <c r="A38" t="s">
        <v>33</v>
      </c>
      <c r="B38" s="4" t="s">
        <v>291</v>
      </c>
    </row>
    <row r="39" spans="1:2" x14ac:dyDescent="0.25">
      <c r="A39" t="s">
        <v>34</v>
      </c>
      <c r="B39" s="4" t="s">
        <v>292</v>
      </c>
    </row>
    <row r="40" spans="1:2" x14ac:dyDescent="0.25">
      <c r="A40" t="s">
        <v>35</v>
      </c>
      <c r="B40" s="4" t="s">
        <v>293</v>
      </c>
    </row>
    <row r="41" spans="1:2" x14ac:dyDescent="0.25">
      <c r="A41" t="s">
        <v>36</v>
      </c>
      <c r="B41" s="4" t="s">
        <v>294</v>
      </c>
    </row>
    <row r="42" spans="1:2" x14ac:dyDescent="0.25">
      <c r="A42" t="s">
        <v>37</v>
      </c>
      <c r="B42" s="4" t="s">
        <v>295</v>
      </c>
    </row>
    <row r="43" spans="1:2" x14ac:dyDescent="0.25">
      <c r="A43" t="s">
        <v>38</v>
      </c>
      <c r="B43" s="4" t="s">
        <v>296</v>
      </c>
    </row>
    <row r="44" spans="1:2" x14ac:dyDescent="0.25">
      <c r="A44" t="s">
        <v>39</v>
      </c>
      <c r="B44" s="4" t="s">
        <v>297</v>
      </c>
    </row>
    <row r="45" spans="1:2" x14ac:dyDescent="0.25">
      <c r="A45" t="s">
        <v>40</v>
      </c>
      <c r="B45" s="4" t="s">
        <v>298</v>
      </c>
    </row>
    <row r="46" spans="1:2" x14ac:dyDescent="0.25">
      <c r="A46" t="s">
        <v>41</v>
      </c>
      <c r="B46" s="4" t="s">
        <v>299</v>
      </c>
    </row>
    <row r="47" spans="1:2" x14ac:dyDescent="0.25">
      <c r="A47" t="s">
        <v>42</v>
      </c>
      <c r="B47" s="4" t="s">
        <v>300</v>
      </c>
    </row>
    <row r="48" spans="1:2" x14ac:dyDescent="0.25">
      <c r="A48" t="s">
        <v>43</v>
      </c>
      <c r="B48" s="4" t="s">
        <v>301</v>
      </c>
    </row>
    <row r="49" spans="1:2" x14ac:dyDescent="0.25">
      <c r="A49" t="s">
        <v>44</v>
      </c>
      <c r="B49" s="4" t="s">
        <v>302</v>
      </c>
    </row>
    <row r="50" spans="1:2" x14ac:dyDescent="0.25">
      <c r="A50" t="s">
        <v>45</v>
      </c>
      <c r="B50" s="4" t="s">
        <v>303</v>
      </c>
    </row>
    <row r="51" spans="1:2" x14ac:dyDescent="0.25">
      <c r="A51" t="s">
        <v>46</v>
      </c>
      <c r="B51" s="4" t="s">
        <v>304</v>
      </c>
    </row>
    <row r="52" spans="1:2" x14ac:dyDescent="0.25">
      <c r="A52" t="s">
        <v>47</v>
      </c>
      <c r="B52" s="4" t="s">
        <v>305</v>
      </c>
    </row>
    <row r="53" spans="1:2" x14ac:dyDescent="0.25">
      <c r="A53" t="s">
        <v>48</v>
      </c>
      <c r="B53" s="4" t="s">
        <v>306</v>
      </c>
    </row>
    <row r="54" spans="1:2" x14ac:dyDescent="0.25">
      <c r="A54" t="s">
        <v>49</v>
      </c>
      <c r="B54" s="4" t="s">
        <v>307</v>
      </c>
    </row>
    <row r="55" spans="1:2" x14ac:dyDescent="0.25">
      <c r="A55" t="s">
        <v>50</v>
      </c>
      <c r="B55" s="4" t="s">
        <v>308</v>
      </c>
    </row>
    <row r="56" spans="1:2" x14ac:dyDescent="0.25">
      <c r="A56" t="s">
        <v>256</v>
      </c>
      <c r="B56" s="4" t="s">
        <v>309</v>
      </c>
    </row>
    <row r="57" spans="1:2" x14ac:dyDescent="0.25">
      <c r="A57" t="s">
        <v>257</v>
      </c>
      <c r="B57" s="4" t="s">
        <v>310</v>
      </c>
    </row>
    <row r="58" spans="1:2" x14ac:dyDescent="0.25">
      <c r="A58" t="s">
        <v>53</v>
      </c>
      <c r="B58" s="4" t="s">
        <v>311</v>
      </c>
    </row>
    <row r="59" spans="1:2" ht="15.75" customHeight="1" x14ac:dyDescent="0.25">
      <c r="A59" t="s">
        <v>54</v>
      </c>
      <c r="B59" s="4" t="s">
        <v>312</v>
      </c>
    </row>
    <row r="60" spans="1:2" x14ac:dyDescent="0.25">
      <c r="A60" t="s">
        <v>55</v>
      </c>
      <c r="B60" s="4" t="s">
        <v>313</v>
      </c>
    </row>
    <row r="61" spans="1:2" x14ac:dyDescent="0.25">
      <c r="A61" t="s">
        <v>56</v>
      </c>
      <c r="B61" s="4" t="s">
        <v>314</v>
      </c>
    </row>
    <row r="62" spans="1:2" x14ac:dyDescent="0.25">
      <c r="A62" t="s">
        <v>57</v>
      </c>
      <c r="B62" s="4" t="s">
        <v>315</v>
      </c>
    </row>
    <row r="63" spans="1:2" x14ac:dyDescent="0.25">
      <c r="A63" t="s">
        <v>58</v>
      </c>
      <c r="B63" s="4" t="s">
        <v>316</v>
      </c>
    </row>
    <row r="64" spans="1:2" x14ac:dyDescent="0.25">
      <c r="A64" t="s">
        <v>59</v>
      </c>
      <c r="B64" s="4" t="s">
        <v>317</v>
      </c>
    </row>
    <row r="65" spans="1:2" x14ac:dyDescent="0.25">
      <c r="A65" t="s">
        <v>60</v>
      </c>
      <c r="B65" s="4" t="s">
        <v>318</v>
      </c>
    </row>
    <row r="66" spans="1:2" x14ac:dyDescent="0.25">
      <c r="A66" t="s">
        <v>61</v>
      </c>
      <c r="B66" s="4" t="s">
        <v>319</v>
      </c>
    </row>
    <row r="67" spans="1:2" x14ac:dyDescent="0.25">
      <c r="A67" t="s">
        <v>62</v>
      </c>
      <c r="B67" s="4" t="s">
        <v>320</v>
      </c>
    </row>
    <row r="68" spans="1:2" x14ac:dyDescent="0.25">
      <c r="A68" t="s">
        <v>63</v>
      </c>
      <c r="B68" s="4" t="s">
        <v>321</v>
      </c>
    </row>
    <row r="69" spans="1:2" x14ac:dyDescent="0.25">
      <c r="A69" t="s">
        <v>64</v>
      </c>
      <c r="B69" s="4" t="s">
        <v>322</v>
      </c>
    </row>
    <row r="70" spans="1:2" x14ac:dyDescent="0.25">
      <c r="A70" t="s">
        <v>65</v>
      </c>
      <c r="B70" s="4" t="s">
        <v>323</v>
      </c>
    </row>
    <row r="71" spans="1:2" x14ac:dyDescent="0.25">
      <c r="A71" t="s">
        <v>66</v>
      </c>
      <c r="B71" s="4" t="s">
        <v>324</v>
      </c>
    </row>
    <row r="72" spans="1:2" x14ac:dyDescent="0.25">
      <c r="A72" t="s">
        <v>67</v>
      </c>
      <c r="B72" s="4" t="s">
        <v>325</v>
      </c>
    </row>
    <row r="73" spans="1:2" x14ac:dyDescent="0.25">
      <c r="A73" t="s">
        <v>68</v>
      </c>
      <c r="B73" s="4" t="s">
        <v>326</v>
      </c>
    </row>
    <row r="74" spans="1:2" x14ac:dyDescent="0.25">
      <c r="A74" t="s">
        <v>69</v>
      </c>
      <c r="B74" s="4" t="s">
        <v>327</v>
      </c>
    </row>
    <row r="75" spans="1:2" x14ac:dyDescent="0.25">
      <c r="A75" t="s">
        <v>70</v>
      </c>
      <c r="B75" s="4" t="s">
        <v>328</v>
      </c>
    </row>
    <row r="76" spans="1:2" x14ac:dyDescent="0.25">
      <c r="A76" t="s">
        <v>71</v>
      </c>
      <c r="B76" s="4" t="s">
        <v>329</v>
      </c>
    </row>
    <row r="77" spans="1:2" x14ac:dyDescent="0.25">
      <c r="A77" t="s">
        <v>72</v>
      </c>
      <c r="B77" s="4" t="s">
        <v>330</v>
      </c>
    </row>
    <row r="78" spans="1:2" x14ac:dyDescent="0.25">
      <c r="A78" t="s">
        <v>73</v>
      </c>
      <c r="B78" s="4" t="s">
        <v>331</v>
      </c>
    </row>
    <row r="79" spans="1:2" ht="15" customHeight="1" x14ac:dyDescent="0.25">
      <c r="A79" t="s">
        <v>74</v>
      </c>
      <c r="B79" s="4" t="s">
        <v>332</v>
      </c>
    </row>
    <row r="80" spans="1:2" x14ac:dyDescent="0.25">
      <c r="A80" t="s">
        <v>75</v>
      </c>
      <c r="B80" s="4" t="s">
        <v>333</v>
      </c>
    </row>
    <row r="81" spans="1:2" x14ac:dyDescent="0.25">
      <c r="A81" t="s">
        <v>76</v>
      </c>
      <c r="B81" s="4" t="s">
        <v>334</v>
      </c>
    </row>
    <row r="82" spans="1:2" x14ac:dyDescent="0.25">
      <c r="A82" t="s">
        <v>77</v>
      </c>
      <c r="B82" s="4" t="s">
        <v>336</v>
      </c>
    </row>
    <row r="83" spans="1:2" x14ac:dyDescent="0.25">
      <c r="A83" t="s">
        <v>78</v>
      </c>
      <c r="B83" s="4" t="s">
        <v>335</v>
      </c>
    </row>
    <row r="84" spans="1:2" x14ac:dyDescent="0.25">
      <c r="A84" t="s">
        <v>79</v>
      </c>
      <c r="B84" s="4" t="s">
        <v>337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68E0A-1094-47B1-AABD-8BD05D575879}">
  <dimension ref="A1:I93"/>
  <sheetViews>
    <sheetView topLeftCell="A8" workbookViewId="0">
      <selection activeCell="D81" sqref="D81"/>
    </sheetView>
  </sheetViews>
  <sheetFormatPr defaultRowHeight="15" x14ac:dyDescent="0.25"/>
  <cols>
    <col min="1" max="1" width="41.5703125" customWidth="1"/>
    <col min="4" max="4" width="43" customWidth="1"/>
    <col min="7" max="7" width="9.7109375" bestFit="1" customWidth="1"/>
    <col min="9" max="9" width="11.85546875" bestFit="1" customWidth="1"/>
  </cols>
  <sheetData>
    <row r="1" spans="1:9" x14ac:dyDescent="0.25">
      <c r="A1" s="5" t="s">
        <v>78</v>
      </c>
      <c r="D1" s="5" t="s">
        <v>79</v>
      </c>
      <c r="G1" s="5" t="s">
        <v>417</v>
      </c>
      <c r="I1" s="5" t="s">
        <v>418</v>
      </c>
    </row>
    <row r="2" spans="1:9" x14ac:dyDescent="0.25">
      <c r="A2" s="4" t="s">
        <v>340</v>
      </c>
      <c r="B2">
        <v>1267</v>
      </c>
      <c r="D2" s="4" t="s">
        <v>350</v>
      </c>
      <c r="E2">
        <v>1198</v>
      </c>
      <c r="G2" s="8">
        <v>38718</v>
      </c>
      <c r="H2">
        <f>COUNTIF('capstone2data-housing'!$CG$2:$CG$1461, "1/2006")</f>
        <v>10</v>
      </c>
      <c r="I2" s="5">
        <f>SUM(H2:H13)</f>
        <v>314</v>
      </c>
    </row>
    <row r="3" spans="1:9" x14ac:dyDescent="0.25">
      <c r="A3" s="4" t="s">
        <v>341</v>
      </c>
      <c r="B3">
        <v>4</v>
      </c>
      <c r="D3" s="4" t="s">
        <v>349</v>
      </c>
      <c r="E3">
        <v>101</v>
      </c>
      <c r="G3" s="8">
        <v>38749</v>
      </c>
      <c r="H3">
        <f>COUNTIF('capstone2data-housing'!$CG$2:$CG$1461, "2/2006")</f>
        <v>9</v>
      </c>
      <c r="I3" s="5"/>
    </row>
    <row r="4" spans="1:9" x14ac:dyDescent="0.25">
      <c r="A4" s="4" t="s">
        <v>342</v>
      </c>
      <c r="B4">
        <v>0</v>
      </c>
      <c r="D4" s="4" t="s">
        <v>351</v>
      </c>
      <c r="E4">
        <v>4</v>
      </c>
      <c r="G4" s="8">
        <v>38777</v>
      </c>
      <c r="H4">
        <f>COUNTIF('capstone2data-housing'!$CG$2:$CG$1461, "3/2006")</f>
        <v>25</v>
      </c>
      <c r="I4" s="5"/>
    </row>
    <row r="5" spans="1:9" ht="29.25" customHeight="1" x14ac:dyDescent="0.25">
      <c r="A5" s="4" t="s">
        <v>343</v>
      </c>
      <c r="B5">
        <v>122</v>
      </c>
      <c r="D5" s="4" t="s">
        <v>352</v>
      </c>
      <c r="E5">
        <v>12</v>
      </c>
      <c r="G5" s="8">
        <v>38808</v>
      </c>
      <c r="H5">
        <f>COUNTIF('capstone2data-housing'!$CG$2:$CG$1461, "4/2006")</f>
        <v>27</v>
      </c>
      <c r="I5" s="5"/>
    </row>
    <row r="6" spans="1:9" x14ac:dyDescent="0.25">
      <c r="A6" s="4" t="s">
        <v>344</v>
      </c>
      <c r="B6">
        <v>43</v>
      </c>
      <c r="D6" s="4" t="s">
        <v>353</v>
      </c>
      <c r="E6">
        <v>20</v>
      </c>
      <c r="G6" s="8">
        <v>38838</v>
      </c>
      <c r="H6">
        <f>COUNTIF('capstone2data-housing'!$CG$2:$CG$1461, "5/2006")</f>
        <v>38</v>
      </c>
      <c r="I6" s="5"/>
    </row>
    <row r="7" spans="1:9" ht="30" x14ac:dyDescent="0.25">
      <c r="A7" s="4" t="s">
        <v>345</v>
      </c>
      <c r="B7">
        <v>2</v>
      </c>
      <c r="D7" s="4" t="s">
        <v>354</v>
      </c>
      <c r="E7">
        <v>125</v>
      </c>
      <c r="G7" s="8">
        <v>38869</v>
      </c>
      <c r="H7">
        <f>COUNTIF('capstone2data-housing'!$CG$2:$CG$1461, "6/2006")</f>
        <v>48</v>
      </c>
      <c r="I7" s="5"/>
    </row>
    <row r="8" spans="1:9" ht="30" x14ac:dyDescent="0.25">
      <c r="A8" s="4" t="s">
        <v>346</v>
      </c>
      <c r="B8">
        <v>5</v>
      </c>
      <c r="E8" s="5">
        <f>SUM(E2:E7)</f>
        <v>1460</v>
      </c>
      <c r="G8" s="8">
        <v>38899</v>
      </c>
      <c r="H8">
        <f>COUNTIF('capstone2data-housing'!$CG$2:$CG$1461, "7/2006")</f>
        <v>67</v>
      </c>
      <c r="I8" s="5"/>
    </row>
    <row r="9" spans="1:9" x14ac:dyDescent="0.25">
      <c r="A9" s="4" t="s">
        <v>347</v>
      </c>
      <c r="B9">
        <v>5</v>
      </c>
      <c r="E9" s="5"/>
      <c r="G9" s="8">
        <v>38930</v>
      </c>
      <c r="H9">
        <f>COUNTIF('capstone2data-housing'!$CG$2:$CG$1461, "8/2006")</f>
        <v>23</v>
      </c>
      <c r="I9" s="5"/>
    </row>
    <row r="10" spans="1:9" x14ac:dyDescent="0.25">
      <c r="A10" s="4" t="s">
        <v>348</v>
      </c>
      <c r="B10">
        <v>9</v>
      </c>
      <c r="G10" s="8">
        <v>38961</v>
      </c>
      <c r="H10">
        <f>COUNTIF('capstone2data-housing'!$CG$2:$CG$1461, "9/2006")</f>
        <v>15</v>
      </c>
      <c r="I10" s="5"/>
    </row>
    <row r="11" spans="1:9" x14ac:dyDescent="0.25">
      <c r="A11" s="4" t="s">
        <v>246</v>
      </c>
      <c r="B11">
        <v>3</v>
      </c>
      <c r="D11" s="5" t="s">
        <v>2</v>
      </c>
      <c r="G11" s="8">
        <v>38991</v>
      </c>
      <c r="H11">
        <f>COUNTIF('capstone2data-housing'!$CG$2:$CG$1461, "10/2006")</f>
        <v>24</v>
      </c>
      <c r="I11" s="5"/>
    </row>
    <row r="12" spans="1:9" x14ac:dyDescent="0.25">
      <c r="B12" s="5">
        <f>SUM(B2:B11)</f>
        <v>1460</v>
      </c>
      <c r="D12" t="s">
        <v>363</v>
      </c>
      <c r="E12">
        <f>COUNTIF('capstone2data-housing'!$C$2:$C$1461, "A")</f>
        <v>0</v>
      </c>
      <c r="G12" s="8">
        <v>39022</v>
      </c>
      <c r="H12">
        <f>COUNTIF('capstone2data-housing'!$CG$2:$CG$1461, "11/2006")</f>
        <v>16</v>
      </c>
      <c r="I12" s="5"/>
    </row>
    <row r="13" spans="1:9" x14ac:dyDescent="0.25">
      <c r="D13" t="s">
        <v>364</v>
      </c>
      <c r="E13">
        <f>COUNTIF('capstone2data-housing'!$C$2:$C$1461, "C (all)")</f>
        <v>10</v>
      </c>
      <c r="G13" s="9">
        <v>39052</v>
      </c>
      <c r="H13" s="10">
        <f>COUNTIF('capstone2data-housing'!$CG$2:$CG$1461, "12/2006")</f>
        <v>12</v>
      </c>
      <c r="I13" s="5"/>
    </row>
    <row r="14" spans="1:9" x14ac:dyDescent="0.25">
      <c r="D14" t="s">
        <v>365</v>
      </c>
      <c r="E14">
        <f>COUNTIF('capstone2data-housing'!$C$2:$C$1461, "FV")</f>
        <v>65</v>
      </c>
      <c r="G14" s="8">
        <v>39083</v>
      </c>
      <c r="H14">
        <f>COUNTIF('capstone2data-housing'!$CG$2:$CG$1461, "1/2007")</f>
        <v>13</v>
      </c>
      <c r="I14" s="5">
        <f>SUM(H14:H25)</f>
        <v>329</v>
      </c>
    </row>
    <row r="15" spans="1:9" x14ac:dyDescent="0.25">
      <c r="A15" s="5" t="s">
        <v>55</v>
      </c>
      <c r="D15" t="s">
        <v>366</v>
      </c>
      <c r="E15">
        <f>COUNTIF('capstone2data-housing'!$C$2:$C$1461, "I")</f>
        <v>0</v>
      </c>
      <c r="G15" s="8">
        <v>39114</v>
      </c>
      <c r="H15">
        <f>COUNTIF('capstone2data-housing'!$CG$2:$CG$1461, "2/2007")</f>
        <v>8</v>
      </c>
      <c r="I15" s="5"/>
    </row>
    <row r="16" spans="1:9" x14ac:dyDescent="0.25">
      <c r="A16" t="s">
        <v>355</v>
      </c>
      <c r="B16">
        <f>COUNTIF('capstone2data-housing'!$BJ$2:$BJ$1461, "Typ")</f>
        <v>1360</v>
      </c>
      <c r="D16" t="s">
        <v>367</v>
      </c>
      <c r="E16">
        <f>COUNTIF('capstone2data-housing'!$C$2:$C$1461, "RH")</f>
        <v>16</v>
      </c>
      <c r="G16" s="8">
        <v>39142</v>
      </c>
      <c r="H16">
        <f>COUNTIF('capstone2data-housing'!$CG$2:$CG$1461, "3/2007")</f>
        <v>23</v>
      </c>
      <c r="I16" s="5"/>
    </row>
    <row r="17" spans="1:9" x14ac:dyDescent="0.25">
      <c r="A17" t="s">
        <v>356</v>
      </c>
      <c r="B17">
        <f>COUNTIF('capstone2data-housing'!$BJ$2:$BJ$1461, "Min1")</f>
        <v>31</v>
      </c>
      <c r="D17" t="s">
        <v>368</v>
      </c>
      <c r="E17">
        <f>COUNTIF('capstone2data-housing'!$C$2:$C$1461, "RL")</f>
        <v>1151</v>
      </c>
      <c r="G17" s="8">
        <v>39173</v>
      </c>
      <c r="H17">
        <f>COUNTIF('capstone2data-housing'!$CG$2:$CG$1461, "4/2007")</f>
        <v>23</v>
      </c>
      <c r="I17" s="5"/>
    </row>
    <row r="18" spans="1:9" x14ac:dyDescent="0.25">
      <c r="A18" t="s">
        <v>357</v>
      </c>
      <c r="B18">
        <f>COUNTIF('capstone2data-housing'!$BJ$2:$BJ$1461, "Min2")</f>
        <v>34</v>
      </c>
      <c r="D18" t="s">
        <v>369</v>
      </c>
      <c r="E18">
        <f>COUNTIF('capstone2data-housing'!$C$2:$C$1461, "RP")</f>
        <v>0</v>
      </c>
      <c r="G18" s="8">
        <v>39203</v>
      </c>
      <c r="H18">
        <f>COUNTIF('capstone2data-housing'!$CG$2:$CG$1461, "5/2007")</f>
        <v>43</v>
      </c>
      <c r="I18" s="5"/>
    </row>
    <row r="19" spans="1:9" x14ac:dyDescent="0.25">
      <c r="A19" t="s">
        <v>358</v>
      </c>
      <c r="B19">
        <f>COUNTIF('capstone2data-housing'!$BJ$2:$BJ$1461, "Mod")</f>
        <v>15</v>
      </c>
      <c r="D19" t="s">
        <v>370</v>
      </c>
      <c r="E19">
        <f>COUNTIF('capstone2data-housing'!$C$2:$C$1461, "RM")</f>
        <v>218</v>
      </c>
      <c r="G19" s="8">
        <v>39234</v>
      </c>
      <c r="H19">
        <f>COUNTIF('capstone2data-housing'!$CG$2:$CG$1461, "6/2007")</f>
        <v>59</v>
      </c>
      <c r="I19" s="5"/>
    </row>
    <row r="20" spans="1:9" x14ac:dyDescent="0.25">
      <c r="A20" t="s">
        <v>359</v>
      </c>
      <c r="B20">
        <f>COUNTIF('capstone2data-housing'!$BJ$2:$BJ$1461, "Maj1")</f>
        <v>14</v>
      </c>
      <c r="E20" s="5">
        <f>SUM(E12:E19)</f>
        <v>1460</v>
      </c>
      <c r="G20" s="8">
        <v>39264</v>
      </c>
      <c r="H20">
        <f>COUNTIF('capstone2data-housing'!$CG$2:$CG$1461, "7/2007")</f>
        <v>51</v>
      </c>
      <c r="I20" s="5"/>
    </row>
    <row r="21" spans="1:9" x14ac:dyDescent="0.25">
      <c r="A21" t="s">
        <v>360</v>
      </c>
      <c r="B21">
        <f>COUNTIF('capstone2data-housing'!$BJ$2:$BJ$1461, "Maj2")</f>
        <v>5</v>
      </c>
      <c r="G21" s="8">
        <v>39295</v>
      </c>
      <c r="H21">
        <f>COUNTIF('capstone2data-housing'!$CG$2:$CG$1461, "8/2007")</f>
        <v>40</v>
      </c>
      <c r="I21" s="5"/>
    </row>
    <row r="22" spans="1:9" x14ac:dyDescent="0.25">
      <c r="A22" t="s">
        <v>361</v>
      </c>
      <c r="B22">
        <f>COUNTIF('capstone2data-housing'!$BJ$2:$BJ$1461, "Sev")</f>
        <v>1</v>
      </c>
      <c r="G22" s="8">
        <v>39326</v>
      </c>
      <c r="H22">
        <f>COUNTIF('capstone2data-housing'!$CG$2:$CG$1461, "9/2007")</f>
        <v>11</v>
      </c>
      <c r="I22" s="5"/>
    </row>
    <row r="23" spans="1:9" x14ac:dyDescent="0.25">
      <c r="A23" t="s">
        <v>362</v>
      </c>
      <c r="B23">
        <f>COUNTIF('capstone2data-housing'!$BJ$2:$BJ$1461, "Sal")</f>
        <v>0</v>
      </c>
      <c r="D23" s="5" t="s">
        <v>15</v>
      </c>
      <c r="G23" s="8">
        <v>39356</v>
      </c>
      <c r="H23">
        <f>COUNTIF('capstone2data-housing'!$CG$2:$CG$1461, "10/2007")</f>
        <v>16</v>
      </c>
      <c r="I23" s="5"/>
    </row>
    <row r="24" spans="1:9" x14ac:dyDescent="0.25">
      <c r="B24" s="5">
        <f>SUM(B16:B23)</f>
        <v>1460</v>
      </c>
      <c r="D24" s="4" t="s">
        <v>375</v>
      </c>
      <c r="E24">
        <f>COUNTIF('capstone2data-housing'!$P$2:$P$1461, "1Fam")</f>
        <v>1220</v>
      </c>
      <c r="G24" s="8">
        <v>39387</v>
      </c>
      <c r="H24">
        <f>COUNTIF('capstone2data-housing'!$CG$2:$CG$1461, "11/2007")</f>
        <v>24</v>
      </c>
      <c r="I24" s="5"/>
    </row>
    <row r="25" spans="1:9" ht="30" x14ac:dyDescent="0.25">
      <c r="D25" s="4" t="s">
        <v>376</v>
      </c>
      <c r="E25">
        <f>COUNTIF('capstone2data-housing'!$P$2:$P$1461, "2FmCon")</f>
        <v>31</v>
      </c>
      <c r="G25" s="9">
        <v>39417</v>
      </c>
      <c r="H25" s="10">
        <f>COUNTIF('capstone2data-housing'!$CG$2:$CG$1461, "12/2007")</f>
        <v>18</v>
      </c>
      <c r="I25" s="5"/>
    </row>
    <row r="26" spans="1:9" x14ac:dyDescent="0.25">
      <c r="D26" s="4" t="s">
        <v>167</v>
      </c>
      <c r="E26">
        <f>COUNTIF('capstone2data-housing'!$P$2:$P$1461, "Duplex")</f>
        <v>52</v>
      </c>
      <c r="G26" s="8">
        <v>39448</v>
      </c>
      <c r="H26">
        <f>COUNTIF('capstone2data-housing'!$CG$2:$CG$1461, "1/2008")</f>
        <v>13</v>
      </c>
      <c r="I26" s="5">
        <f>SUM(H26:H37)</f>
        <v>304</v>
      </c>
    </row>
    <row r="27" spans="1:9" x14ac:dyDescent="0.25">
      <c r="A27" s="5" t="s">
        <v>9</v>
      </c>
      <c r="D27" s="4" t="s">
        <v>377</v>
      </c>
      <c r="E27">
        <f>COUNTIF('capstone2data-housing'!$P$2:$P$1461, "TwnhsE")</f>
        <v>114</v>
      </c>
      <c r="G27" s="8">
        <v>39479</v>
      </c>
      <c r="H27">
        <f>COUNTIF('capstone2data-housing'!$CG$2:$CG$1461, "2/2008")</f>
        <v>10</v>
      </c>
      <c r="I27" s="5"/>
    </row>
    <row r="28" spans="1:9" x14ac:dyDescent="0.25">
      <c r="A28" t="s">
        <v>371</v>
      </c>
      <c r="B28">
        <f>COUNTIF('capstone2data-housing'!$J$2:$J$1461, "AllPub")</f>
        <v>1459</v>
      </c>
      <c r="D28" s="4" t="s">
        <v>378</v>
      </c>
      <c r="E28">
        <f>COUNTIF('capstone2data-housing'!$P$2:$P$1461, "Twnhs")</f>
        <v>43</v>
      </c>
      <c r="G28" s="8">
        <v>39508</v>
      </c>
      <c r="H28">
        <f>COUNTIF('capstone2data-housing'!$CG$2:$CG$1461, "3/2008")</f>
        <v>18</v>
      </c>
      <c r="I28" s="5"/>
    </row>
    <row r="29" spans="1:9" x14ac:dyDescent="0.25">
      <c r="A29" t="s">
        <v>372</v>
      </c>
      <c r="B29">
        <f>COUNTIF('capstone2data-housing'!$J$2:$J$1461, "NoSewr")</f>
        <v>0</v>
      </c>
      <c r="E29" s="5">
        <f>SUM(E24:E28)</f>
        <v>1460</v>
      </c>
      <c r="G29" s="8">
        <v>39539</v>
      </c>
      <c r="H29">
        <f>COUNTIF('capstone2data-housing'!$CG$2:$CG$1461, "4/2008")</f>
        <v>26</v>
      </c>
      <c r="I29" s="5"/>
    </row>
    <row r="30" spans="1:9" x14ac:dyDescent="0.25">
      <c r="A30" t="s">
        <v>373</v>
      </c>
      <c r="B30">
        <f>COUNTIF('capstone2data-housing'!$J$2:$J$1461, "NoSeWa")</f>
        <v>1</v>
      </c>
      <c r="G30" s="8">
        <v>39569</v>
      </c>
      <c r="H30">
        <f>COUNTIF('capstone2data-housing'!$CG$2:$CG$1461, "5/2008")</f>
        <v>38</v>
      </c>
      <c r="I30" s="5"/>
    </row>
    <row r="31" spans="1:9" ht="15.75" thickBot="1" x14ac:dyDescent="0.3">
      <c r="A31" t="s">
        <v>374</v>
      </c>
      <c r="B31">
        <f>COUNTIF('capstone2data-housing'!$J$2:$J$1461, "ELO")</f>
        <v>0</v>
      </c>
      <c r="G31" s="8">
        <v>39600</v>
      </c>
      <c r="H31">
        <f>COUNTIF('capstone2data-housing'!$CG$2:$CG$1461, "6/2008")</f>
        <v>51</v>
      </c>
      <c r="I31" s="5"/>
    </row>
    <row r="32" spans="1:9" x14ac:dyDescent="0.25">
      <c r="B32" s="5">
        <f>SUM(B28:B31)</f>
        <v>1460</v>
      </c>
      <c r="D32" s="28" t="s">
        <v>379</v>
      </c>
      <c r="E32" s="27"/>
      <c r="G32" s="8">
        <v>39630</v>
      </c>
      <c r="H32">
        <f>COUNTIF('capstone2data-housing'!$CG$2:$CG$1461, "7/2008")</f>
        <v>49</v>
      </c>
      <c r="I32" s="5"/>
    </row>
    <row r="33" spans="1:9" x14ac:dyDescent="0.25">
      <c r="D33" s="24" t="s">
        <v>105</v>
      </c>
      <c r="E33" s="25">
        <f>COUNTIF('capstone2data-housing'!$X$2:$X$1461, "Y")</f>
        <v>696</v>
      </c>
      <c r="G33" s="8">
        <v>39661</v>
      </c>
      <c r="H33">
        <f>COUNTIF('capstone2data-housing'!$CG$2:$CG$1461, "8/2008")</f>
        <v>29</v>
      </c>
      <c r="I33" s="5"/>
    </row>
    <row r="34" spans="1:9" x14ac:dyDescent="0.25">
      <c r="D34" s="24" t="s">
        <v>177</v>
      </c>
      <c r="E34" s="25">
        <f>COUNTIF('capstone2data-housing'!$X$2:$X$1461, "N")</f>
        <v>764</v>
      </c>
      <c r="G34" s="8">
        <v>39692</v>
      </c>
      <c r="H34">
        <f>COUNTIF('capstone2data-housing'!$CG$2:$CG$1461, "9/2008")</f>
        <v>17</v>
      </c>
      <c r="I34" s="5"/>
    </row>
    <row r="35" spans="1:9" ht="15.75" thickBot="1" x14ac:dyDescent="0.3">
      <c r="A35" s="5" t="s">
        <v>18</v>
      </c>
      <c r="D35" s="26"/>
      <c r="E35" s="23">
        <f>SUM(E33:E34)</f>
        <v>1460</v>
      </c>
      <c r="G35" s="8">
        <v>39722</v>
      </c>
      <c r="H35">
        <f>COUNTIF('capstone2data-housing'!$CG$2:$CG$1461, "10/2008")</f>
        <v>22</v>
      </c>
      <c r="I35" s="5"/>
    </row>
    <row r="36" spans="1:9" x14ac:dyDescent="0.25">
      <c r="A36" t="s">
        <v>380</v>
      </c>
      <c r="B36">
        <f>COUNTIF('capstone2data-housing'!$S$2:$S$1461, "10")</f>
        <v>0</v>
      </c>
      <c r="G36" s="8">
        <v>39753</v>
      </c>
      <c r="H36">
        <f>COUNTIF('capstone2data-housing'!$CG$2:$CG$1461, "11/2008")</f>
        <v>17</v>
      </c>
      <c r="I36" s="5"/>
    </row>
    <row r="37" spans="1:9" x14ac:dyDescent="0.25">
      <c r="A37" t="s">
        <v>381</v>
      </c>
      <c r="B37">
        <f>COUNTIF('capstone2data-housing'!$S$2:$S$1461, "9")</f>
        <v>22</v>
      </c>
      <c r="G37" s="9">
        <v>39783</v>
      </c>
      <c r="H37" s="10">
        <f>COUNTIF('capstone2data-housing'!$CG$2:$CG$1461, "12/2008")</f>
        <v>14</v>
      </c>
      <c r="I37" s="5"/>
    </row>
    <row r="38" spans="1:9" x14ac:dyDescent="0.25">
      <c r="A38" t="s">
        <v>382</v>
      </c>
      <c r="B38">
        <f>COUNTIF('capstone2data-housing'!$S$2:$S$1461, "8")</f>
        <v>72</v>
      </c>
      <c r="D38" s="5" t="s">
        <v>5</v>
      </c>
      <c r="G38" s="8">
        <v>39814</v>
      </c>
      <c r="H38">
        <f>COUNTIF('capstone2data-housing'!$CG$2:$CG$1461, "1/2009")</f>
        <v>12</v>
      </c>
      <c r="I38" s="5">
        <f>SUM(H38:H49)</f>
        <v>338</v>
      </c>
    </row>
    <row r="39" spans="1:9" x14ac:dyDescent="0.25">
      <c r="A39" t="s">
        <v>383</v>
      </c>
      <c r="B39">
        <f>COUNTIF('capstone2data-housing'!$S$2:$S$1461, "7")</f>
        <v>205</v>
      </c>
      <c r="D39" t="s">
        <v>390</v>
      </c>
      <c r="E39">
        <f>COUNTIF('capstone2data-housing'!$F$2:$F$1461, "Grvl")</f>
        <v>6</v>
      </c>
      <c r="G39" s="8">
        <v>39845</v>
      </c>
      <c r="H39">
        <f>COUNTIF('capstone2data-housing'!$CG$2:$CG$1461, "2/2009")</f>
        <v>10</v>
      </c>
      <c r="I39" s="5"/>
    </row>
    <row r="40" spans="1:9" x14ac:dyDescent="0.25">
      <c r="A40" t="s">
        <v>384</v>
      </c>
      <c r="B40">
        <f>COUNTIF('capstone2data-housing'!$S$2:$S$1461, "6")</f>
        <v>252</v>
      </c>
      <c r="D40" t="s">
        <v>391</v>
      </c>
      <c r="E40">
        <f>COUNTIF('capstone2data-housing'!$F$2:$F$1461, "Pave")</f>
        <v>1454</v>
      </c>
      <c r="G40" s="8">
        <v>39873</v>
      </c>
      <c r="H40">
        <f>COUNTIF('capstone2data-housing'!$CG$2:$CG$1461, "3/2009")</f>
        <v>19</v>
      </c>
      <c r="I40" s="5"/>
    </row>
    <row r="41" spans="1:9" x14ac:dyDescent="0.25">
      <c r="A41" t="s">
        <v>385</v>
      </c>
      <c r="B41">
        <f>COUNTIF('capstone2data-housing'!$S$2:$S$1461, "5")</f>
        <v>821</v>
      </c>
      <c r="E41" s="5">
        <f>SUM(E39:E40)</f>
        <v>1460</v>
      </c>
      <c r="G41" s="8">
        <v>39904</v>
      </c>
      <c r="H41">
        <f>COUNTIF('capstone2data-housing'!$CG$2:$CG$1461, "4/2009")</f>
        <v>26</v>
      </c>
      <c r="I41" s="5"/>
    </row>
    <row r="42" spans="1:9" x14ac:dyDescent="0.25">
      <c r="A42" t="s">
        <v>386</v>
      </c>
      <c r="B42">
        <f>COUNTIF('capstone2data-housing'!$S$2:$S$1461, "4")</f>
        <v>57</v>
      </c>
      <c r="G42" s="8">
        <v>39934</v>
      </c>
      <c r="H42">
        <f>COUNTIF('capstone2data-housing'!$CG$2:$CG$1461, "5/2009")</f>
        <v>37</v>
      </c>
      <c r="I42" s="5"/>
    </row>
    <row r="43" spans="1:9" x14ac:dyDescent="0.25">
      <c r="A43" t="s">
        <v>387</v>
      </c>
      <c r="B43">
        <f>COUNTIF('capstone2data-housing'!$S$2:$S$1461, "3")</f>
        <v>25</v>
      </c>
      <c r="G43" s="8">
        <v>39965</v>
      </c>
      <c r="H43">
        <f>COUNTIF('capstone2data-housing'!$CG$2:$CG$1461, "6/2009")</f>
        <v>59</v>
      </c>
      <c r="I43" s="5"/>
    </row>
    <row r="44" spans="1:9" x14ac:dyDescent="0.25">
      <c r="A44" t="s">
        <v>388</v>
      </c>
      <c r="B44">
        <f>COUNTIF('capstone2data-housing'!$S$2:$S$1461, "2")</f>
        <v>5</v>
      </c>
      <c r="D44" s="5" t="s">
        <v>7</v>
      </c>
      <c r="G44" s="8">
        <v>39995</v>
      </c>
      <c r="H44">
        <f>COUNTIF('capstone2data-housing'!$CG$2:$CG$1461, "7/2009")</f>
        <v>61</v>
      </c>
      <c r="I44" s="5"/>
    </row>
    <row r="45" spans="1:9" x14ac:dyDescent="0.25">
      <c r="A45" t="s">
        <v>389</v>
      </c>
      <c r="B45">
        <f>COUNTIF('capstone2data-housing'!$S$2:$S$1461, "1")</f>
        <v>1</v>
      </c>
      <c r="D45" t="s">
        <v>392</v>
      </c>
      <c r="E45">
        <f>COUNTIF('capstone2data-housing'!$H$2:$H$1461, "Reg")</f>
        <v>925</v>
      </c>
      <c r="G45" s="8">
        <v>40026</v>
      </c>
      <c r="H45">
        <f>COUNTIF('capstone2data-housing'!$CG$2:$CG$1461, "8/2009")</f>
        <v>30</v>
      </c>
      <c r="I45" s="5"/>
    </row>
    <row r="46" spans="1:9" x14ac:dyDescent="0.25">
      <c r="B46" s="5">
        <f>SUM(B36:B45)</f>
        <v>1460</v>
      </c>
      <c r="D46" t="s">
        <v>394</v>
      </c>
      <c r="E46">
        <f>COUNTIF('capstone2data-housing'!$H$2:$H$1461, "IR1")</f>
        <v>484</v>
      </c>
      <c r="G46" s="8">
        <v>40057</v>
      </c>
      <c r="H46">
        <f>COUNTIF('capstone2data-housing'!$CG$2:$CG$1461, "9/2009")</f>
        <v>20</v>
      </c>
      <c r="I46" s="5"/>
    </row>
    <row r="47" spans="1:9" x14ac:dyDescent="0.25">
      <c r="D47" t="s">
        <v>393</v>
      </c>
      <c r="E47">
        <f>COUNTIF('capstone2data-housing'!$H$2:$H$1461, "IR2")</f>
        <v>41</v>
      </c>
      <c r="G47" s="8">
        <v>40087</v>
      </c>
      <c r="H47">
        <f>COUNTIF('capstone2data-housing'!$CG$2:$CG$1461, "10/2009")</f>
        <v>27</v>
      </c>
      <c r="I47" s="5"/>
    </row>
    <row r="48" spans="1:9" ht="15.75" thickBot="1" x14ac:dyDescent="0.3">
      <c r="D48" t="s">
        <v>395</v>
      </c>
      <c r="E48">
        <f>COUNTIF('capstone2data-housing'!$H$2:$H$1461, "IR3")</f>
        <v>10</v>
      </c>
      <c r="G48" s="8">
        <v>40118</v>
      </c>
      <c r="H48">
        <f>COUNTIF('capstone2data-housing'!$CG$2:$CG$1461, "11/2009")</f>
        <v>22</v>
      </c>
      <c r="I48" s="5"/>
    </row>
    <row r="49" spans="1:9" x14ac:dyDescent="0.25">
      <c r="A49" s="28" t="s">
        <v>396</v>
      </c>
      <c r="B49" s="27"/>
      <c r="E49" s="5">
        <f>SUM(E45:E48)</f>
        <v>1460</v>
      </c>
      <c r="G49" s="9">
        <v>40148</v>
      </c>
      <c r="H49" s="10">
        <f>COUNTIF('capstone2data-housing'!$CG$2:$CG$1461, "12/2009")</f>
        <v>15</v>
      </c>
      <c r="I49" s="5"/>
    </row>
    <row r="50" spans="1:9" x14ac:dyDescent="0.25">
      <c r="A50" s="24" t="s">
        <v>397</v>
      </c>
      <c r="B50" s="25">
        <f>COUNTIF('capstone2data-housing'!$Q$2:$Q$1461, "1Story")</f>
        <v>726</v>
      </c>
      <c r="G50" s="8">
        <v>40179</v>
      </c>
      <c r="H50">
        <f>COUNTIF('capstone2data-housing'!$CG$2:$CG$1461, "1/2010")</f>
        <v>10</v>
      </c>
      <c r="I50" s="5">
        <f>SUM(H50:H61)</f>
        <v>175</v>
      </c>
    </row>
    <row r="51" spans="1:9" x14ac:dyDescent="0.25">
      <c r="A51" s="24" t="s">
        <v>398</v>
      </c>
      <c r="B51" s="25">
        <f>COUNTIF('capstone2data-housing'!$Q$2:$Q$1461, "1.5Fin")</f>
        <v>154</v>
      </c>
      <c r="G51" s="8">
        <v>40210</v>
      </c>
      <c r="H51">
        <f>COUNTIF('capstone2data-housing'!$CG$2:$CG$1461, "2/2010")</f>
        <v>15</v>
      </c>
      <c r="I51" s="5"/>
    </row>
    <row r="52" spans="1:9" x14ac:dyDescent="0.25">
      <c r="A52" s="24" t="s">
        <v>399</v>
      </c>
      <c r="B52" s="25">
        <f>COUNTIF('capstone2data-housing'!$Q$2:$Q$1461, "1.5Unf")</f>
        <v>14</v>
      </c>
      <c r="D52" s="5" t="s">
        <v>17</v>
      </c>
      <c r="G52" s="8">
        <v>40238</v>
      </c>
      <c r="H52">
        <f>COUNTIF('capstone2data-housing'!$CG$2:$CG$1461, "3/2010")</f>
        <v>21</v>
      </c>
      <c r="I52" s="5"/>
    </row>
    <row r="53" spans="1:9" x14ac:dyDescent="0.25">
      <c r="A53" s="24" t="s">
        <v>400</v>
      </c>
      <c r="B53" s="25">
        <f>COUNTIF('capstone2data-housing'!$Q$2:$Q$1461, "2Story")</f>
        <v>445</v>
      </c>
      <c r="D53" t="s">
        <v>380</v>
      </c>
      <c r="E53">
        <f>COUNTIF('capstone2data-housing'!$R$2:$R$1461, "10")</f>
        <v>18</v>
      </c>
      <c r="G53" s="8">
        <v>40269</v>
      </c>
      <c r="H53">
        <f>COUNTIF('capstone2data-housing'!$CG$2:$CG$1461, "4/2010")</f>
        <v>39</v>
      </c>
      <c r="I53" s="5"/>
    </row>
    <row r="54" spans="1:9" x14ac:dyDescent="0.25">
      <c r="A54" s="24" t="s">
        <v>401</v>
      </c>
      <c r="B54" s="25">
        <f>COUNTIF('capstone2data-housing'!$Q$2:$Q$1461, "2.5Fin")</f>
        <v>8</v>
      </c>
      <c r="D54" t="s">
        <v>381</v>
      </c>
      <c r="E54">
        <f>COUNTIF('capstone2data-housing'!$R$2:$R$1461, "9")</f>
        <v>43</v>
      </c>
      <c r="G54" s="8">
        <v>40299</v>
      </c>
      <c r="H54">
        <f>COUNTIF('capstone2data-housing'!$CG$2:$CG$1461, "5/2010")</f>
        <v>48</v>
      </c>
      <c r="I54" s="5"/>
    </row>
    <row r="55" spans="1:9" x14ac:dyDescent="0.25">
      <c r="A55" s="24" t="s">
        <v>402</v>
      </c>
      <c r="B55" s="25">
        <f>COUNTIF('capstone2data-housing'!$Q$2:$Q$1461, "2.5Unf")</f>
        <v>11</v>
      </c>
      <c r="D55" t="s">
        <v>382</v>
      </c>
      <c r="E55">
        <f>COUNTIF('capstone2data-housing'!$R$2:$R$1461, "8")</f>
        <v>168</v>
      </c>
      <c r="G55" s="8">
        <v>40330</v>
      </c>
      <c r="H55">
        <f>COUNTIF('capstone2data-housing'!$CG$2:$CG$1461, "6/2010")</f>
        <v>36</v>
      </c>
      <c r="I55" s="5"/>
    </row>
    <row r="56" spans="1:9" x14ac:dyDescent="0.25">
      <c r="A56" s="24" t="s">
        <v>403</v>
      </c>
      <c r="B56" s="25">
        <f>COUNTIF('capstone2data-housing'!$Q$2:$Q$1461, "SFoyer")</f>
        <v>37</v>
      </c>
      <c r="D56" t="s">
        <v>383</v>
      </c>
      <c r="E56">
        <f>COUNTIF('capstone2data-housing'!$R$2:$R$1461, "7")</f>
        <v>319</v>
      </c>
      <c r="G56" s="8">
        <v>40360</v>
      </c>
      <c r="H56">
        <f>COUNTIF('capstone2data-housing'!$CG$2:$CG$1461, "7/2010")</f>
        <v>6</v>
      </c>
      <c r="I56" s="5"/>
    </row>
    <row r="57" spans="1:9" x14ac:dyDescent="0.25">
      <c r="A57" s="24" t="s">
        <v>404</v>
      </c>
      <c r="B57" s="25">
        <f>COUNTIF('capstone2data-housing'!$Q$2:$Q$1461, "SLvl")</f>
        <v>65</v>
      </c>
      <c r="D57" t="s">
        <v>384</v>
      </c>
      <c r="E57">
        <f>COUNTIF('capstone2data-housing'!$R$2:$R$1461, "6")</f>
        <v>374</v>
      </c>
      <c r="G57" s="8">
        <v>40391</v>
      </c>
      <c r="H57">
        <f>COUNTIF('capstone2data-housing'!$CG$2:$CG$1461, "8/2010")</f>
        <v>0</v>
      </c>
      <c r="I57" s="5"/>
    </row>
    <row r="58" spans="1:9" ht="15.75" thickBot="1" x14ac:dyDescent="0.3">
      <c r="A58" s="26"/>
      <c r="B58" s="23">
        <f>SUM(B50:B57)</f>
        <v>1460</v>
      </c>
      <c r="D58" t="s">
        <v>385</v>
      </c>
      <c r="E58">
        <f>COUNTIF('capstone2data-housing'!$R$2:$R$1461, "5")</f>
        <v>397</v>
      </c>
      <c r="G58" s="8">
        <v>40422</v>
      </c>
      <c r="H58">
        <f>COUNTIF('capstone2data-housing'!$CG$2:$CG$1461, "9/2010")</f>
        <v>0</v>
      </c>
      <c r="I58" s="5"/>
    </row>
    <row r="59" spans="1:9" x14ac:dyDescent="0.25">
      <c r="D59" t="s">
        <v>386</v>
      </c>
      <c r="E59">
        <f>COUNTIF('capstone2data-housing'!$R$2:$R$1461, "4")</f>
        <v>116</v>
      </c>
      <c r="G59" s="8">
        <v>40452</v>
      </c>
      <c r="H59">
        <f>COUNTIF('capstone2data-housing'!$CG$2:$CG$1461, "10/2010")</f>
        <v>0</v>
      </c>
      <c r="I59" s="5"/>
    </row>
    <row r="60" spans="1:9" x14ac:dyDescent="0.25">
      <c r="D60" t="s">
        <v>387</v>
      </c>
      <c r="E60">
        <f>COUNTIF('capstone2data-housing'!$R$2:$R$1461, "3")</f>
        <v>20</v>
      </c>
      <c r="G60" s="8">
        <v>40483</v>
      </c>
      <c r="H60">
        <f>COUNTIF('capstone2data-housing'!$CG$2:$CG$1461, "11/2010")</f>
        <v>0</v>
      </c>
      <c r="I60" s="5"/>
    </row>
    <row r="61" spans="1:9" x14ac:dyDescent="0.25">
      <c r="A61" s="5" t="s">
        <v>41</v>
      </c>
      <c r="D61" t="s">
        <v>388</v>
      </c>
      <c r="E61">
        <f>COUNTIF('capstone2data-housing'!$R$2:$R$1461, "2")</f>
        <v>3</v>
      </c>
      <c r="G61" s="8">
        <v>40513</v>
      </c>
      <c r="H61">
        <f>COUNTIF('capstone2data-housing'!$CG$2:$CG$1461, "12/2010")</f>
        <v>0</v>
      </c>
      <c r="I61" s="5"/>
    </row>
    <row r="62" spans="1:9" x14ac:dyDescent="0.25">
      <c r="A62" t="s">
        <v>105</v>
      </c>
      <c r="B62">
        <f>COUNTIF('capstone2data-housing'!$AV$2:$AV$1461, "Y")</f>
        <v>1365</v>
      </c>
      <c r="D62" t="s">
        <v>389</v>
      </c>
      <c r="E62">
        <f>COUNTIF('capstone2data-housing'!$R$2:$R$1461, "1")</f>
        <v>2</v>
      </c>
      <c r="G62" s="8"/>
      <c r="H62" s="5">
        <f>SUM(H2:H61)</f>
        <v>1460</v>
      </c>
      <c r="I62" s="5">
        <f>SUM(I2:I61)</f>
        <v>1460</v>
      </c>
    </row>
    <row r="63" spans="1:9" x14ac:dyDescent="0.25">
      <c r="A63" t="s">
        <v>177</v>
      </c>
      <c r="B63">
        <f>COUNTIF('capstone2data-housing'!$AV$2:$AV$1461, "N")</f>
        <v>95</v>
      </c>
      <c r="E63" s="5">
        <f>SUM(E53:E62)</f>
        <v>1460</v>
      </c>
    </row>
    <row r="64" spans="1:9" x14ac:dyDescent="0.25">
      <c r="B64" s="5">
        <f>SUM(B62:B63)</f>
        <v>1460</v>
      </c>
    </row>
    <row r="66" spans="1:5" x14ac:dyDescent="0.25">
      <c r="D66" s="5" t="s">
        <v>58</v>
      </c>
    </row>
    <row r="67" spans="1:5" x14ac:dyDescent="0.25">
      <c r="A67" s="5" t="s">
        <v>72</v>
      </c>
      <c r="D67" s="4" t="s">
        <v>410</v>
      </c>
      <c r="E67">
        <f>COUNTIF('capstone2data-housing'!$BM$2:$BM$1461, "2Types")</f>
        <v>6</v>
      </c>
    </row>
    <row r="68" spans="1:5" x14ac:dyDescent="0.25">
      <c r="A68" t="s">
        <v>405</v>
      </c>
      <c r="B68">
        <f>COUNTIF('capstone2data-housing'!$CA$2:$CA$1461, "Ex")</f>
        <v>2</v>
      </c>
      <c r="D68" s="4" t="s">
        <v>411</v>
      </c>
      <c r="E68">
        <f>COUNTIF('capstone2data-housing'!$BM$2:$BM$1461, "Attchd")</f>
        <v>870</v>
      </c>
    </row>
    <row r="69" spans="1:5" x14ac:dyDescent="0.25">
      <c r="A69" t="s">
        <v>406</v>
      </c>
      <c r="B69">
        <f>COUNTIF('capstone2data-housing'!$CA$2:$CA$1461, "Gd")</f>
        <v>3</v>
      </c>
      <c r="D69" s="4" t="s">
        <v>412</v>
      </c>
      <c r="E69">
        <f>COUNTIF('capstone2data-housing'!$BM$2:$BM$1461, "Basment")</f>
        <v>19</v>
      </c>
    </row>
    <row r="70" spans="1:5" ht="30" x14ac:dyDescent="0.25">
      <c r="A70" t="s">
        <v>409</v>
      </c>
      <c r="B70">
        <f>COUNTIF('capstone2data-housing'!$CA$2:$CA$1461, "TA")</f>
        <v>0</v>
      </c>
      <c r="D70" s="4" t="s">
        <v>413</v>
      </c>
      <c r="E70">
        <f>COUNTIF('capstone2data-housing'!$BM$2:$BM$1461, "BuiltIn")</f>
        <v>88</v>
      </c>
    </row>
    <row r="71" spans="1:5" x14ac:dyDescent="0.25">
      <c r="A71" t="s">
        <v>407</v>
      </c>
      <c r="B71">
        <f>COUNTIF('capstone2data-housing'!$CA$2:$CA$1461, "Fa")</f>
        <v>2</v>
      </c>
      <c r="D71" s="4" t="s">
        <v>414</v>
      </c>
      <c r="E71">
        <f>COUNTIF('capstone2data-housing'!$BM$2:$BM$1461, "CarPort")</f>
        <v>9</v>
      </c>
    </row>
    <row r="72" spans="1:5" x14ac:dyDescent="0.25">
      <c r="A72" t="s">
        <v>408</v>
      </c>
      <c r="B72">
        <f>COUNTIF('capstone2data-housing'!$CA$2:$CA$1461, "NA")</f>
        <v>1453</v>
      </c>
      <c r="D72" s="4" t="s">
        <v>415</v>
      </c>
      <c r="E72">
        <f>COUNTIF('capstone2data-housing'!$BM$2:$BM$1461, "Detchd")</f>
        <v>387</v>
      </c>
    </row>
    <row r="73" spans="1:5" x14ac:dyDescent="0.25">
      <c r="B73" s="5">
        <f>SUM(B68:B72)</f>
        <v>1460</v>
      </c>
      <c r="D73" s="4" t="s">
        <v>416</v>
      </c>
      <c r="E73">
        <f>COUNTIF('capstone2data-housing'!$BM$2:$BM$1461, "NA")</f>
        <v>81</v>
      </c>
    </row>
    <row r="74" spans="1:5" x14ac:dyDescent="0.25">
      <c r="E74" s="5">
        <f>SUM(E67:E73)</f>
        <v>1460</v>
      </c>
    </row>
    <row r="76" spans="1:5" ht="15.75" thickBot="1" x14ac:dyDescent="0.3">
      <c r="A76" s="5" t="s">
        <v>77</v>
      </c>
    </row>
    <row r="77" spans="1:5" x14ac:dyDescent="0.25">
      <c r="A77">
        <v>2006</v>
      </c>
      <c r="B77">
        <f>COUNTIF('capstone2data-housing'!$CF$2:$CF$1461, 2006)</f>
        <v>314</v>
      </c>
      <c r="D77" s="28" t="s">
        <v>432</v>
      </c>
      <c r="E77" s="27"/>
    </row>
    <row r="78" spans="1:5" x14ac:dyDescent="0.25">
      <c r="A78">
        <v>2007</v>
      </c>
      <c r="B78">
        <f>COUNTIF('capstone2data-housing'!$CF$2:$CF$1461, 2007)</f>
        <v>329</v>
      </c>
      <c r="D78" s="24" t="s">
        <v>433</v>
      </c>
      <c r="E78" s="25">
        <f>COUNTIF('capstone2data-housing'!$U$2:$U$1461, "1870's")</f>
        <v>2</v>
      </c>
    </row>
    <row r="79" spans="1:5" x14ac:dyDescent="0.25">
      <c r="A79">
        <v>2008</v>
      </c>
      <c r="B79">
        <f>COUNTIF('capstone2data-housing'!$CF$2:$CF$1461, 2008)</f>
        <v>304</v>
      </c>
      <c r="D79" s="24" t="s">
        <v>434</v>
      </c>
      <c r="E79" s="25">
        <f>COUNTIF('capstone2data-housing'!$U$2:$U$1461, "1880's")</f>
        <v>7</v>
      </c>
    </row>
    <row r="80" spans="1:5" x14ac:dyDescent="0.25">
      <c r="A80">
        <v>2009</v>
      </c>
      <c r="B80">
        <f>COUNTIF('capstone2data-housing'!$CF$2:$CF$1461, 2009)</f>
        <v>338</v>
      </c>
      <c r="D80" s="24" t="s">
        <v>435</v>
      </c>
      <c r="E80" s="25">
        <f>COUNTIF('capstone2data-housing'!$U$2:$U$1461, "1890's")</f>
        <v>6</v>
      </c>
    </row>
    <row r="81" spans="1:5" x14ac:dyDescent="0.25">
      <c r="A81">
        <v>2010</v>
      </c>
      <c r="B81">
        <f>COUNTIF('capstone2data-housing'!$CF$2:$CF$1461, 2010)</f>
        <v>175</v>
      </c>
      <c r="D81" s="24" t="s">
        <v>436</v>
      </c>
      <c r="E81" s="25">
        <f>COUNTIF('capstone2data-housing'!$U$2:$U$1461, "1900's")</f>
        <v>32</v>
      </c>
    </row>
    <row r="82" spans="1:5" x14ac:dyDescent="0.25">
      <c r="B82" s="5">
        <f>SUM(B77:B81)</f>
        <v>1460</v>
      </c>
      <c r="D82" s="24" t="s">
        <v>437</v>
      </c>
      <c r="E82" s="25">
        <f>COUNTIF('capstone2data-housing'!$U$2:$U$1461, "10's")</f>
        <v>41</v>
      </c>
    </row>
    <row r="83" spans="1:5" x14ac:dyDescent="0.25">
      <c r="D83" s="24" t="s">
        <v>438</v>
      </c>
      <c r="E83" s="25">
        <f>COUNTIF('capstone2data-housing'!$U$2:$U$1461, "20's")</f>
        <v>97</v>
      </c>
    </row>
    <row r="84" spans="1:5" ht="15.75" thickBot="1" x14ac:dyDescent="0.3">
      <c r="D84" s="24" t="s">
        <v>439</v>
      </c>
      <c r="E84" s="25">
        <f>COUNTIF('capstone2data-housing'!$U$2:$U$1461, "30's")</f>
        <v>54</v>
      </c>
    </row>
    <row r="85" spans="1:5" x14ac:dyDescent="0.25">
      <c r="A85" s="28" t="s">
        <v>10</v>
      </c>
      <c r="B85" s="27"/>
      <c r="D85" s="24" t="s">
        <v>440</v>
      </c>
      <c r="E85" s="25">
        <f>COUNTIF('capstone2data-housing'!$U$2:$U$1461, "40's")</f>
        <v>79</v>
      </c>
    </row>
    <row r="86" spans="1:5" x14ac:dyDescent="0.25">
      <c r="A86" s="24" t="s">
        <v>87</v>
      </c>
      <c r="B86" s="25">
        <f>COUNTIF('capstone2data-housing'!$K$2:$K$1461, "Inside")</f>
        <v>1052</v>
      </c>
      <c r="D86" s="24" t="s">
        <v>441</v>
      </c>
      <c r="E86" s="25">
        <f>COUNTIF('capstone2data-housing'!$U$2:$U$1461, "50's")</f>
        <v>167</v>
      </c>
    </row>
    <row r="87" spans="1:5" x14ac:dyDescent="0.25">
      <c r="A87" s="24" t="s">
        <v>122</v>
      </c>
      <c r="B87" s="25">
        <f>COUNTIF('capstone2data-housing'!$K$2:$K$1461, "Corner")</f>
        <v>263</v>
      </c>
      <c r="D87" s="24" t="s">
        <v>442</v>
      </c>
      <c r="E87" s="25">
        <f>COUNTIF('capstone2data-housing'!$U$2:$U$1461, "60's")</f>
        <v>175</v>
      </c>
    </row>
    <row r="88" spans="1:5" x14ac:dyDescent="0.25">
      <c r="A88" s="24" t="s">
        <v>166</v>
      </c>
      <c r="B88" s="25">
        <f>COUNTIF('capstone2data-housing'!$K$2:$K$1461, "CulDSac")</f>
        <v>94</v>
      </c>
      <c r="D88" s="24" t="s">
        <v>443</v>
      </c>
      <c r="E88" s="25">
        <f>COUNTIF('capstone2data-housing'!$U$2:$U$1461, "70's")</f>
        <v>188</v>
      </c>
    </row>
    <row r="89" spans="1:5" x14ac:dyDescent="0.25">
      <c r="A89" s="24" t="s">
        <v>112</v>
      </c>
      <c r="B89" s="25">
        <f>COUNTIF('capstone2data-housing'!$K$2:$K$1461, "FR2")</f>
        <v>47</v>
      </c>
      <c r="D89" s="24" t="s">
        <v>444</v>
      </c>
      <c r="E89" s="25">
        <f>COUNTIF('capstone2data-housing'!$U$2:$U$1461, "80's")</f>
        <v>61</v>
      </c>
    </row>
    <row r="90" spans="1:5" x14ac:dyDescent="0.25">
      <c r="A90" s="24" t="s">
        <v>238</v>
      </c>
      <c r="B90" s="25">
        <f>COUNTIF('capstone2data-housing'!$K$2:$K$1461, "FR3")</f>
        <v>4</v>
      </c>
      <c r="D90" s="24" t="s">
        <v>445</v>
      </c>
      <c r="E90" s="25">
        <f>COUNTIF('capstone2data-housing'!$U$2:$U$1461, "90's")</f>
        <v>163</v>
      </c>
    </row>
    <row r="91" spans="1:5" ht="15.75" thickBot="1" x14ac:dyDescent="0.3">
      <c r="A91" s="26"/>
      <c r="B91" s="23">
        <f>SUM(B86:B90)</f>
        <v>1460</v>
      </c>
      <c r="D91" s="24" t="s">
        <v>446</v>
      </c>
      <c r="E91" s="25">
        <f>COUNTIF('capstone2data-housing'!$U$2:$U$1461, "2000's")</f>
        <v>387</v>
      </c>
    </row>
    <row r="92" spans="1:5" x14ac:dyDescent="0.25">
      <c r="D92" s="24" t="s">
        <v>447</v>
      </c>
      <c r="E92" s="25">
        <f>COUNTIF('capstone2data-housing'!$U$2:$U$1461, "2010's")</f>
        <v>1</v>
      </c>
    </row>
    <row r="93" spans="1:5" ht="15.75" thickBot="1" x14ac:dyDescent="0.3">
      <c r="D93" s="26"/>
      <c r="E93" s="23">
        <f>SUM(E78:E92)</f>
        <v>1460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1ADD-2AEB-480E-BA18-78D7563EEE00}">
  <dimension ref="A1:U1149"/>
  <sheetViews>
    <sheetView showGridLines="0" showRowColHeaders="0" tabSelected="1" topLeftCell="A2" workbookViewId="0">
      <selection activeCell="U35" sqref="U35"/>
    </sheetView>
  </sheetViews>
  <sheetFormatPr defaultRowHeight="15" outlineLevelCol="1" x14ac:dyDescent="0.25"/>
  <cols>
    <col min="1" max="1" width="15" customWidth="1" outlineLevel="1"/>
    <col min="2" max="2" width="15.85546875" customWidth="1" outlineLevel="1"/>
    <col min="3" max="3" width="21.85546875" customWidth="1" outlineLevel="1"/>
    <col min="4" max="4" width="15.85546875" customWidth="1" outlineLevel="1"/>
    <col min="5" max="5" width="9.140625" customWidth="1" outlineLevel="1"/>
    <col min="6" max="6" width="15" customWidth="1" outlineLevel="1"/>
    <col min="7" max="7" width="15.85546875" customWidth="1" outlineLevel="1"/>
    <col min="8" max="8" width="21.85546875" customWidth="1" outlineLevel="1"/>
    <col min="9" max="9" width="15.85546875" customWidth="1" outlineLevel="1"/>
    <col min="11" max="11" width="45.140625" bestFit="1" customWidth="1"/>
    <col min="12" max="12" width="12.7109375" bestFit="1" customWidth="1"/>
    <col min="13" max="13" width="14.85546875" bestFit="1" customWidth="1"/>
    <col min="14" max="14" width="18.140625" bestFit="1" customWidth="1"/>
    <col min="15" max="15" width="20.28515625" bestFit="1" customWidth="1"/>
    <col min="16" max="16" width="11.28515625" bestFit="1" customWidth="1"/>
    <col min="17" max="17" width="14.42578125" bestFit="1" customWidth="1"/>
    <col min="19" max="19" width="12.42578125" bestFit="1" customWidth="1"/>
    <col min="20" max="20" width="10.28515625" bestFit="1" customWidth="1"/>
    <col min="21" max="21" width="14.85546875" bestFit="1" customWidth="1"/>
  </cols>
  <sheetData>
    <row r="1" spans="1:15" ht="62.45" customHeight="1" x14ac:dyDescent="0.25">
      <c r="K1" s="32" t="s">
        <v>467</v>
      </c>
      <c r="M1" s="34" t="s">
        <v>522</v>
      </c>
      <c r="N1" s="34"/>
      <c r="O1" s="34"/>
    </row>
    <row r="2" spans="1:15" x14ac:dyDescent="0.25">
      <c r="A2" s="11" t="s">
        <v>468</v>
      </c>
      <c r="B2" t="s">
        <v>177</v>
      </c>
      <c r="F2" s="11" t="s">
        <v>468</v>
      </c>
      <c r="G2" t="s">
        <v>105</v>
      </c>
    </row>
    <row r="3" spans="1:15" ht="15.75" thickBot="1" x14ac:dyDescent="0.3"/>
    <row r="4" spans="1:15" x14ac:dyDescent="0.25">
      <c r="A4" s="11" t="s">
        <v>419</v>
      </c>
      <c r="B4" t="s">
        <v>465</v>
      </c>
      <c r="C4" t="s">
        <v>466</v>
      </c>
      <c r="D4" t="s">
        <v>420</v>
      </c>
      <c r="F4" s="11" t="s">
        <v>419</v>
      </c>
      <c r="G4" t="s">
        <v>465</v>
      </c>
      <c r="H4" t="s">
        <v>466</v>
      </c>
      <c r="I4" t="s">
        <v>420</v>
      </c>
      <c r="K4" s="15" t="s">
        <v>471</v>
      </c>
      <c r="L4" s="15"/>
      <c r="N4" s="15" t="s">
        <v>470</v>
      </c>
      <c r="O4" s="15"/>
    </row>
    <row r="5" spans="1:15" x14ac:dyDescent="0.25">
      <c r="A5" s="12">
        <v>1</v>
      </c>
      <c r="B5">
        <v>2003</v>
      </c>
      <c r="C5">
        <v>2003</v>
      </c>
      <c r="D5">
        <v>208500</v>
      </c>
      <c r="F5" s="12">
        <v>7</v>
      </c>
      <c r="G5">
        <v>2004</v>
      </c>
      <c r="H5">
        <v>2005</v>
      </c>
      <c r="I5">
        <v>307000</v>
      </c>
    </row>
    <row r="6" spans="1:15" x14ac:dyDescent="0.25">
      <c r="A6" s="12">
        <v>2</v>
      </c>
      <c r="B6">
        <v>1976</v>
      </c>
      <c r="C6">
        <v>1976</v>
      </c>
      <c r="D6">
        <v>181500</v>
      </c>
      <c r="F6" s="12">
        <v>12</v>
      </c>
      <c r="G6">
        <v>2005</v>
      </c>
      <c r="H6">
        <v>2006</v>
      </c>
      <c r="I6">
        <v>345000</v>
      </c>
      <c r="K6" t="s">
        <v>421</v>
      </c>
      <c r="L6">
        <v>166014.97991266375</v>
      </c>
      <c r="N6" t="s">
        <v>421</v>
      </c>
      <c r="O6">
        <v>235104.10793650793</v>
      </c>
    </row>
    <row r="7" spans="1:15" x14ac:dyDescent="0.25">
      <c r="A7" s="12">
        <v>3</v>
      </c>
      <c r="B7">
        <v>2001</v>
      </c>
      <c r="C7">
        <v>2002</v>
      </c>
      <c r="D7">
        <v>223500</v>
      </c>
      <c r="F7" s="12">
        <v>14</v>
      </c>
      <c r="G7">
        <v>2006</v>
      </c>
      <c r="H7">
        <v>2007</v>
      </c>
      <c r="I7">
        <v>279500</v>
      </c>
      <c r="K7" t="s">
        <v>451</v>
      </c>
      <c r="L7">
        <v>2004.246736878687</v>
      </c>
      <c r="N7" t="s">
        <v>451</v>
      </c>
      <c r="O7">
        <v>5289.066034146399</v>
      </c>
    </row>
    <row r="8" spans="1:15" x14ac:dyDescent="0.25">
      <c r="A8" s="12">
        <v>4</v>
      </c>
      <c r="B8">
        <v>1915</v>
      </c>
      <c r="C8">
        <v>1970</v>
      </c>
      <c r="D8">
        <v>140000</v>
      </c>
      <c r="F8" s="12">
        <v>21</v>
      </c>
      <c r="G8">
        <v>2005</v>
      </c>
      <c r="H8">
        <v>2006</v>
      </c>
      <c r="I8">
        <v>325300</v>
      </c>
      <c r="K8" t="s">
        <v>452</v>
      </c>
      <c r="L8">
        <v>152000</v>
      </c>
      <c r="N8" t="s">
        <v>452</v>
      </c>
      <c r="O8">
        <v>215200</v>
      </c>
    </row>
    <row r="9" spans="1:15" x14ac:dyDescent="0.25">
      <c r="A9" s="12">
        <v>5</v>
      </c>
      <c r="B9">
        <v>2000</v>
      </c>
      <c r="C9">
        <v>2000</v>
      </c>
      <c r="D9">
        <v>250000</v>
      </c>
      <c r="F9" s="12">
        <v>26</v>
      </c>
      <c r="G9">
        <v>2007</v>
      </c>
      <c r="H9">
        <v>2007</v>
      </c>
      <c r="I9">
        <v>256300</v>
      </c>
      <c r="K9" t="s">
        <v>453</v>
      </c>
      <c r="L9">
        <v>140000</v>
      </c>
      <c r="N9" t="s">
        <v>453</v>
      </c>
      <c r="O9">
        <v>147000</v>
      </c>
    </row>
    <row r="10" spans="1:15" x14ac:dyDescent="0.25">
      <c r="A10" s="12">
        <v>6</v>
      </c>
      <c r="B10">
        <v>1993</v>
      </c>
      <c r="C10">
        <v>1995</v>
      </c>
      <c r="D10">
        <v>143000</v>
      </c>
      <c r="F10" s="12">
        <v>28</v>
      </c>
      <c r="G10">
        <v>2007</v>
      </c>
      <c r="H10">
        <v>2008</v>
      </c>
      <c r="I10">
        <v>306000</v>
      </c>
      <c r="K10" t="s">
        <v>454</v>
      </c>
      <c r="L10">
        <v>67819.39770243282</v>
      </c>
      <c r="N10" t="s">
        <v>454</v>
      </c>
      <c r="O10">
        <v>93871.609908277125</v>
      </c>
    </row>
    <row r="11" spans="1:15" x14ac:dyDescent="0.25">
      <c r="A11" s="12">
        <v>8</v>
      </c>
      <c r="B11">
        <v>1973</v>
      </c>
      <c r="C11">
        <v>1973</v>
      </c>
      <c r="D11">
        <v>200000</v>
      </c>
      <c r="F11" s="12">
        <v>32</v>
      </c>
      <c r="G11">
        <v>1966</v>
      </c>
      <c r="H11">
        <v>2006</v>
      </c>
      <c r="I11">
        <v>149350</v>
      </c>
      <c r="K11" t="s">
        <v>455</v>
      </c>
      <c r="L11">
        <v>4599470704.7207508</v>
      </c>
      <c r="N11" t="s">
        <v>455</v>
      </c>
      <c r="O11">
        <v>8811879146.7717514</v>
      </c>
    </row>
    <row r="12" spans="1:15" x14ac:dyDescent="0.25">
      <c r="A12" s="12">
        <v>9</v>
      </c>
      <c r="B12">
        <v>1931</v>
      </c>
      <c r="C12">
        <v>1950</v>
      </c>
      <c r="D12">
        <v>129900</v>
      </c>
      <c r="F12" s="12">
        <v>33</v>
      </c>
      <c r="G12">
        <v>2007</v>
      </c>
      <c r="H12">
        <v>2007</v>
      </c>
      <c r="I12">
        <v>179900</v>
      </c>
      <c r="K12" t="s">
        <v>456</v>
      </c>
      <c r="L12">
        <v>12.765929535016063</v>
      </c>
      <c r="N12" t="s">
        <v>456</v>
      </c>
      <c r="O12">
        <v>1.372829886925055</v>
      </c>
    </row>
    <row r="13" spans="1:15" x14ac:dyDescent="0.25">
      <c r="A13" s="12">
        <v>10</v>
      </c>
      <c r="B13">
        <v>1939</v>
      </c>
      <c r="C13">
        <v>1950</v>
      </c>
      <c r="D13">
        <v>118000</v>
      </c>
      <c r="F13" s="12">
        <v>35</v>
      </c>
      <c r="G13">
        <v>2005</v>
      </c>
      <c r="H13">
        <v>2005</v>
      </c>
      <c r="I13">
        <v>277500</v>
      </c>
      <c r="K13" t="s">
        <v>457</v>
      </c>
      <c r="L13">
        <v>2.3656937467869938</v>
      </c>
      <c r="N13" t="s">
        <v>457</v>
      </c>
      <c r="O13">
        <v>1.0536500456588174</v>
      </c>
    </row>
    <row r="14" spans="1:15" x14ac:dyDescent="0.25">
      <c r="A14" s="12">
        <v>11</v>
      </c>
      <c r="B14">
        <v>1965</v>
      </c>
      <c r="C14">
        <v>1965</v>
      </c>
      <c r="D14">
        <v>129500</v>
      </c>
      <c r="F14" s="12">
        <v>36</v>
      </c>
      <c r="G14">
        <v>2004</v>
      </c>
      <c r="H14">
        <v>2005</v>
      </c>
      <c r="I14">
        <v>309000</v>
      </c>
      <c r="K14" t="s">
        <v>458</v>
      </c>
      <c r="L14">
        <v>720100</v>
      </c>
      <c r="N14" t="s">
        <v>458</v>
      </c>
      <c r="O14">
        <v>547157</v>
      </c>
    </row>
    <row r="15" spans="1:15" x14ac:dyDescent="0.25">
      <c r="A15" s="12">
        <v>13</v>
      </c>
      <c r="B15">
        <v>1962</v>
      </c>
      <c r="C15">
        <v>1962</v>
      </c>
      <c r="D15">
        <v>144000</v>
      </c>
      <c r="F15" s="12">
        <v>39</v>
      </c>
      <c r="G15">
        <v>1953</v>
      </c>
      <c r="H15">
        <v>2007</v>
      </c>
      <c r="I15">
        <v>109000</v>
      </c>
      <c r="K15" t="s">
        <v>459</v>
      </c>
      <c r="L15">
        <v>34900</v>
      </c>
      <c r="N15" t="s">
        <v>459</v>
      </c>
      <c r="O15">
        <v>64500</v>
      </c>
    </row>
    <row r="16" spans="1:15" x14ac:dyDescent="0.25">
      <c r="A16" s="12">
        <v>15</v>
      </c>
      <c r="B16">
        <v>1960</v>
      </c>
      <c r="C16">
        <v>1960</v>
      </c>
      <c r="D16">
        <v>157000</v>
      </c>
      <c r="F16" s="12">
        <v>46</v>
      </c>
      <c r="G16">
        <v>2005</v>
      </c>
      <c r="H16">
        <v>2005</v>
      </c>
      <c r="I16">
        <v>319900</v>
      </c>
      <c r="K16" t="s">
        <v>460</v>
      </c>
      <c r="L16">
        <v>755000</v>
      </c>
      <c r="N16" t="s">
        <v>460</v>
      </c>
      <c r="O16">
        <v>611657</v>
      </c>
    </row>
    <row r="17" spans="1:17" x14ac:dyDescent="0.25">
      <c r="A17" s="12">
        <v>16</v>
      </c>
      <c r="B17">
        <v>1929</v>
      </c>
      <c r="C17">
        <v>2001</v>
      </c>
      <c r="D17">
        <v>132000</v>
      </c>
      <c r="F17" s="12">
        <v>48</v>
      </c>
      <c r="G17">
        <v>2006</v>
      </c>
      <c r="H17">
        <v>2006</v>
      </c>
      <c r="I17">
        <v>249700</v>
      </c>
      <c r="K17" t="s">
        <v>461</v>
      </c>
      <c r="L17">
        <v>190087152</v>
      </c>
      <c r="N17" t="s">
        <v>461</v>
      </c>
      <c r="O17">
        <v>74057794</v>
      </c>
    </row>
    <row r="18" spans="1:17" ht="15.75" thickBot="1" x14ac:dyDescent="0.3">
      <c r="A18" s="12">
        <v>17</v>
      </c>
      <c r="B18">
        <v>1970</v>
      </c>
      <c r="C18">
        <v>1970</v>
      </c>
      <c r="D18">
        <v>149000</v>
      </c>
      <c r="F18" s="12">
        <v>49</v>
      </c>
      <c r="G18">
        <v>1920</v>
      </c>
      <c r="H18">
        <v>2008</v>
      </c>
      <c r="I18">
        <v>113000</v>
      </c>
      <c r="K18" s="13" t="s">
        <v>462</v>
      </c>
      <c r="L18" s="13">
        <v>1145</v>
      </c>
      <c r="N18" s="13" t="s">
        <v>462</v>
      </c>
      <c r="O18" s="13">
        <v>315</v>
      </c>
    </row>
    <row r="19" spans="1:17" x14ac:dyDescent="0.25">
      <c r="A19" s="12">
        <v>18</v>
      </c>
      <c r="B19">
        <v>1967</v>
      </c>
      <c r="C19">
        <v>1967</v>
      </c>
      <c r="D19">
        <v>90000</v>
      </c>
      <c r="F19" s="12">
        <v>59</v>
      </c>
      <c r="G19">
        <v>2006</v>
      </c>
      <c r="H19">
        <v>2006</v>
      </c>
      <c r="I19">
        <v>438780</v>
      </c>
    </row>
    <row r="20" spans="1:17" x14ac:dyDescent="0.25">
      <c r="A20" s="12">
        <v>19</v>
      </c>
      <c r="B20">
        <v>2004</v>
      </c>
      <c r="C20">
        <v>2004</v>
      </c>
      <c r="D20">
        <v>159000</v>
      </c>
      <c r="F20" s="12">
        <v>63</v>
      </c>
      <c r="G20">
        <v>2006</v>
      </c>
      <c r="H20">
        <v>2006</v>
      </c>
      <c r="I20">
        <v>202500</v>
      </c>
    </row>
    <row r="21" spans="1:17" x14ac:dyDescent="0.25">
      <c r="A21" s="12">
        <v>20</v>
      </c>
      <c r="B21">
        <v>1958</v>
      </c>
      <c r="C21">
        <v>1965</v>
      </c>
      <c r="D21">
        <v>139000</v>
      </c>
      <c r="F21" s="12">
        <v>66</v>
      </c>
      <c r="G21">
        <v>2004</v>
      </c>
      <c r="H21">
        <v>2005</v>
      </c>
      <c r="I21">
        <v>317000</v>
      </c>
      <c r="K21" t="s">
        <v>422</v>
      </c>
    </row>
    <row r="22" spans="1:17" ht="15.75" thickBot="1" x14ac:dyDescent="0.3">
      <c r="A22" s="12">
        <v>22</v>
      </c>
      <c r="B22">
        <v>1930</v>
      </c>
      <c r="C22">
        <v>1950</v>
      </c>
      <c r="D22">
        <v>139400</v>
      </c>
      <c r="F22" s="12">
        <v>72</v>
      </c>
      <c r="G22">
        <v>1982</v>
      </c>
      <c r="H22">
        <v>2006</v>
      </c>
      <c r="I22">
        <v>129500</v>
      </c>
      <c r="P22" s="13"/>
      <c r="Q22" s="13"/>
    </row>
    <row r="23" spans="1:17" x14ac:dyDescent="0.25">
      <c r="A23" s="12">
        <v>23</v>
      </c>
      <c r="B23">
        <v>2002</v>
      </c>
      <c r="C23">
        <v>2002</v>
      </c>
      <c r="D23">
        <v>230000</v>
      </c>
      <c r="F23" s="12">
        <v>83</v>
      </c>
      <c r="G23">
        <v>2007</v>
      </c>
      <c r="H23">
        <v>2007</v>
      </c>
      <c r="I23">
        <v>245000</v>
      </c>
      <c r="K23" s="14"/>
      <c r="L23" s="14" t="s">
        <v>476</v>
      </c>
      <c r="M23" s="14" t="s">
        <v>477</v>
      </c>
      <c r="P23" s="16" t="s">
        <v>494</v>
      </c>
      <c r="Q23" s="16" t="s">
        <v>477</v>
      </c>
    </row>
    <row r="24" spans="1:17" x14ac:dyDescent="0.25">
      <c r="A24" s="12">
        <v>24</v>
      </c>
      <c r="B24">
        <v>1976</v>
      </c>
      <c r="C24">
        <v>1976</v>
      </c>
      <c r="D24">
        <v>129900</v>
      </c>
      <c r="F24" s="12">
        <v>87</v>
      </c>
      <c r="G24">
        <v>2005</v>
      </c>
      <c r="H24">
        <v>2005</v>
      </c>
      <c r="I24">
        <v>174000</v>
      </c>
      <c r="K24" t="s">
        <v>421</v>
      </c>
      <c r="L24">
        <v>166014.97991266375</v>
      </c>
      <c r="M24">
        <v>235104.10793650793</v>
      </c>
      <c r="O24" t="s">
        <v>421</v>
      </c>
      <c r="P24">
        <f t="shared" ref="P24:Q26" si="0">L24</f>
        <v>166014.97991266375</v>
      </c>
      <c r="Q24">
        <f t="shared" si="0"/>
        <v>235104.10793650793</v>
      </c>
    </row>
    <row r="25" spans="1:17" x14ac:dyDescent="0.25">
      <c r="A25" s="12">
        <v>25</v>
      </c>
      <c r="B25">
        <v>1968</v>
      </c>
      <c r="C25">
        <v>2001</v>
      </c>
      <c r="D25">
        <v>154000</v>
      </c>
      <c r="F25" s="12">
        <v>88</v>
      </c>
      <c r="G25">
        <v>2009</v>
      </c>
      <c r="H25">
        <v>2009</v>
      </c>
      <c r="I25">
        <v>164500</v>
      </c>
      <c r="K25" t="s">
        <v>423</v>
      </c>
      <c r="L25">
        <v>4599470704.7207508</v>
      </c>
      <c r="M25">
        <v>8811879146.7717514</v>
      </c>
      <c r="O25" t="s">
        <v>423</v>
      </c>
      <c r="P25">
        <f t="shared" si="0"/>
        <v>4599470704.7207508</v>
      </c>
      <c r="Q25">
        <f t="shared" si="0"/>
        <v>8811879146.7717514</v>
      </c>
    </row>
    <row r="26" spans="1:17" x14ac:dyDescent="0.25">
      <c r="A26" s="12">
        <v>27</v>
      </c>
      <c r="B26">
        <v>1951</v>
      </c>
      <c r="C26">
        <v>2000</v>
      </c>
      <c r="D26">
        <v>134800</v>
      </c>
      <c r="F26" s="12">
        <v>93</v>
      </c>
      <c r="G26">
        <v>1921</v>
      </c>
      <c r="H26">
        <v>2006</v>
      </c>
      <c r="I26">
        <v>163500</v>
      </c>
      <c r="K26" t="s">
        <v>424</v>
      </c>
      <c r="L26">
        <v>1145</v>
      </c>
      <c r="M26">
        <v>315</v>
      </c>
      <c r="O26" t="s">
        <v>424</v>
      </c>
      <c r="P26">
        <f t="shared" si="0"/>
        <v>1145</v>
      </c>
      <c r="Q26">
        <f t="shared" si="0"/>
        <v>315</v>
      </c>
    </row>
    <row r="27" spans="1:17" x14ac:dyDescent="0.25">
      <c r="A27" s="12">
        <v>29</v>
      </c>
      <c r="B27">
        <v>1957</v>
      </c>
      <c r="C27">
        <v>1997</v>
      </c>
      <c r="D27">
        <v>207500</v>
      </c>
      <c r="F27" s="12">
        <v>104</v>
      </c>
      <c r="G27">
        <v>2009</v>
      </c>
      <c r="H27">
        <v>2009</v>
      </c>
      <c r="I27">
        <v>198900</v>
      </c>
      <c r="K27" t="s">
        <v>425</v>
      </c>
      <c r="L27">
        <v>0</v>
      </c>
      <c r="O27" t="s">
        <v>493</v>
      </c>
      <c r="P27">
        <f>SQRT(P25)/SQRT(P26)</f>
        <v>2004.246736878687</v>
      </c>
      <c r="Q27">
        <f>SQRT(Q25)/SQRT(Q26)</f>
        <v>5289.066034146399</v>
      </c>
    </row>
    <row r="28" spans="1:17" x14ac:dyDescent="0.25">
      <c r="A28" s="12">
        <v>30</v>
      </c>
      <c r="B28">
        <v>1927</v>
      </c>
      <c r="C28">
        <v>1950</v>
      </c>
      <c r="D28">
        <v>68500</v>
      </c>
      <c r="F28" s="12">
        <v>109</v>
      </c>
      <c r="G28">
        <v>1919</v>
      </c>
      <c r="H28">
        <v>2005</v>
      </c>
      <c r="I28">
        <v>115000</v>
      </c>
      <c r="K28" t="s">
        <v>426</v>
      </c>
      <c r="L28">
        <v>408</v>
      </c>
      <c r="O28" t="s">
        <v>496</v>
      </c>
      <c r="P28">
        <f>$P$27*$L$33</f>
        <v>3939.938951904363</v>
      </c>
      <c r="Q28">
        <f>$Q$27*$L$33</f>
        <v>10397.221511549378</v>
      </c>
    </row>
    <row r="29" spans="1:17" x14ac:dyDescent="0.25">
      <c r="A29" s="12">
        <v>31</v>
      </c>
      <c r="B29">
        <v>1920</v>
      </c>
      <c r="C29">
        <v>1950</v>
      </c>
      <c r="D29">
        <v>40000</v>
      </c>
      <c r="F29" s="12">
        <v>113</v>
      </c>
      <c r="G29">
        <v>2007</v>
      </c>
      <c r="H29">
        <v>2007</v>
      </c>
      <c r="I29">
        <v>383970</v>
      </c>
      <c r="K29" t="s">
        <v>427</v>
      </c>
      <c r="L29">
        <v>-12.215022738180549</v>
      </c>
      <c r="O29" t="s">
        <v>495</v>
      </c>
      <c r="P29">
        <f>$P$27*$L$33</f>
        <v>3939.938951904363</v>
      </c>
      <c r="Q29">
        <f>$Q$27*$L$33</f>
        <v>10397.221511549378</v>
      </c>
    </row>
    <row r="30" spans="1:17" x14ac:dyDescent="0.25">
      <c r="A30" s="12">
        <v>34</v>
      </c>
      <c r="B30">
        <v>1959</v>
      </c>
      <c r="C30">
        <v>1959</v>
      </c>
      <c r="D30">
        <v>165500</v>
      </c>
      <c r="F30" s="12">
        <v>118</v>
      </c>
      <c r="G30">
        <v>2006</v>
      </c>
      <c r="H30">
        <v>2007</v>
      </c>
      <c r="I30">
        <v>155000</v>
      </c>
      <c r="K30" t="s">
        <v>428</v>
      </c>
      <c r="L30">
        <v>9.2450018055709966E-30</v>
      </c>
    </row>
    <row r="31" spans="1:17" x14ac:dyDescent="0.25">
      <c r="A31" s="12">
        <v>37</v>
      </c>
      <c r="B31">
        <v>1994</v>
      </c>
      <c r="C31">
        <v>1995</v>
      </c>
      <c r="D31">
        <v>145000</v>
      </c>
      <c r="F31" s="12">
        <v>120</v>
      </c>
      <c r="G31">
        <v>2005</v>
      </c>
      <c r="H31">
        <v>2006</v>
      </c>
      <c r="I31">
        <v>163990</v>
      </c>
      <c r="K31" t="s">
        <v>429</v>
      </c>
      <c r="L31">
        <v>1.6485969013358461</v>
      </c>
    </row>
    <row r="32" spans="1:17" x14ac:dyDescent="0.25">
      <c r="A32" s="12">
        <v>38</v>
      </c>
      <c r="B32">
        <v>1954</v>
      </c>
      <c r="C32">
        <v>1990</v>
      </c>
      <c r="D32">
        <v>153000</v>
      </c>
      <c r="F32" s="12">
        <v>142</v>
      </c>
      <c r="G32">
        <v>2005</v>
      </c>
      <c r="H32">
        <v>2005</v>
      </c>
      <c r="I32">
        <v>260000</v>
      </c>
      <c r="K32" t="s">
        <v>430</v>
      </c>
      <c r="L32">
        <v>1.8490003611141993E-29</v>
      </c>
    </row>
    <row r="33" spans="1:21" ht="15.75" thickBot="1" x14ac:dyDescent="0.3">
      <c r="A33" s="12">
        <v>40</v>
      </c>
      <c r="B33">
        <v>1955</v>
      </c>
      <c r="C33">
        <v>1955</v>
      </c>
      <c r="D33">
        <v>82000</v>
      </c>
      <c r="F33" s="12">
        <v>146</v>
      </c>
      <c r="G33">
        <v>2004</v>
      </c>
      <c r="H33">
        <v>2006</v>
      </c>
      <c r="I33">
        <v>130000</v>
      </c>
      <c r="K33" s="13" t="s">
        <v>431</v>
      </c>
      <c r="L33" s="13">
        <v>1.9657953681093305</v>
      </c>
      <c r="M33" s="13"/>
    </row>
    <row r="34" spans="1:21" x14ac:dyDescent="0.25">
      <c r="A34" s="12">
        <v>41</v>
      </c>
      <c r="B34">
        <v>1965</v>
      </c>
      <c r="C34">
        <v>1965</v>
      </c>
      <c r="D34">
        <v>160000</v>
      </c>
      <c r="F34" s="12">
        <v>149</v>
      </c>
      <c r="G34">
        <v>2004</v>
      </c>
      <c r="H34">
        <v>2005</v>
      </c>
      <c r="I34">
        <v>141000</v>
      </c>
    </row>
    <row r="35" spans="1:21" x14ac:dyDescent="0.25">
      <c r="A35" s="12">
        <v>42</v>
      </c>
      <c r="B35">
        <v>1959</v>
      </c>
      <c r="C35">
        <v>1959</v>
      </c>
      <c r="D35">
        <v>170000</v>
      </c>
      <c r="F35" s="12">
        <v>152</v>
      </c>
      <c r="G35">
        <v>2007</v>
      </c>
      <c r="H35">
        <v>2008</v>
      </c>
      <c r="I35">
        <v>372402</v>
      </c>
      <c r="K35" t="s">
        <v>487</v>
      </c>
      <c r="L35">
        <f>SUM(L26:M26)</f>
        <v>1460</v>
      </c>
    </row>
    <row r="36" spans="1:21" x14ac:dyDescent="0.25">
      <c r="A36" s="12">
        <v>43</v>
      </c>
      <c r="B36">
        <v>1983</v>
      </c>
      <c r="C36">
        <v>1983</v>
      </c>
      <c r="D36">
        <v>144000</v>
      </c>
      <c r="F36" s="12">
        <v>158</v>
      </c>
      <c r="G36">
        <v>2009</v>
      </c>
      <c r="H36">
        <v>2010</v>
      </c>
      <c r="I36">
        <v>269500</v>
      </c>
      <c r="K36" t="s">
        <v>488</v>
      </c>
      <c r="L36">
        <f>M24-L24</f>
        <v>69089.128023844183</v>
      </c>
    </row>
    <row r="37" spans="1:21" x14ac:dyDescent="0.25">
      <c r="A37" s="12">
        <v>44</v>
      </c>
      <c r="B37">
        <v>1975</v>
      </c>
      <c r="C37">
        <v>1980</v>
      </c>
      <c r="D37">
        <v>130250</v>
      </c>
      <c r="F37" s="12">
        <v>159</v>
      </c>
      <c r="G37">
        <v>2004</v>
      </c>
      <c r="H37">
        <v>2005</v>
      </c>
      <c r="I37">
        <v>254900</v>
      </c>
      <c r="K37" t="s">
        <v>492</v>
      </c>
      <c r="L37">
        <f>SQRT((L25/L26)+(M25/M26))</f>
        <v>5656.078543995829</v>
      </c>
    </row>
    <row r="38" spans="1:21" x14ac:dyDescent="0.25">
      <c r="A38" s="12">
        <v>45</v>
      </c>
      <c r="B38">
        <v>1959</v>
      </c>
      <c r="C38">
        <v>1959</v>
      </c>
      <c r="D38">
        <v>141000</v>
      </c>
      <c r="F38" s="12">
        <v>160</v>
      </c>
      <c r="G38">
        <v>2005</v>
      </c>
      <c r="H38">
        <v>2006</v>
      </c>
      <c r="I38">
        <v>320000</v>
      </c>
    </row>
    <row r="39" spans="1:21" x14ac:dyDescent="0.25">
      <c r="A39" s="12">
        <v>47</v>
      </c>
      <c r="B39">
        <v>2003</v>
      </c>
      <c r="C39">
        <v>2003</v>
      </c>
      <c r="D39">
        <v>239686</v>
      </c>
      <c r="F39" s="12">
        <v>163</v>
      </c>
      <c r="G39">
        <v>2005</v>
      </c>
      <c r="H39">
        <v>2005</v>
      </c>
      <c r="I39">
        <v>220000</v>
      </c>
      <c r="K39" t="s">
        <v>489</v>
      </c>
      <c r="L39">
        <f>L37*L33</f>
        <v>11118.693003449567</v>
      </c>
    </row>
    <row r="40" spans="1:21" x14ac:dyDescent="0.25">
      <c r="A40" s="12">
        <v>50</v>
      </c>
      <c r="B40">
        <v>1966</v>
      </c>
      <c r="C40">
        <v>1966</v>
      </c>
      <c r="D40">
        <v>127000</v>
      </c>
      <c r="F40" s="12">
        <v>168</v>
      </c>
      <c r="G40">
        <v>2007</v>
      </c>
      <c r="H40">
        <v>2007</v>
      </c>
      <c r="I40">
        <v>325624</v>
      </c>
      <c r="K40" t="s">
        <v>490</v>
      </c>
      <c r="L40">
        <f>L36-L39</f>
        <v>57970.435020394616</v>
      </c>
      <c r="U40" t="s">
        <v>529</v>
      </c>
    </row>
    <row r="41" spans="1:21" x14ac:dyDescent="0.25">
      <c r="A41" s="12">
        <v>51</v>
      </c>
      <c r="B41">
        <v>1997</v>
      </c>
      <c r="C41">
        <v>1997</v>
      </c>
      <c r="D41">
        <v>177000</v>
      </c>
      <c r="F41" s="12">
        <v>179</v>
      </c>
      <c r="G41">
        <v>2008</v>
      </c>
      <c r="H41">
        <v>2009</v>
      </c>
      <c r="I41">
        <v>501837</v>
      </c>
      <c r="K41" t="s">
        <v>491</v>
      </c>
      <c r="L41">
        <f>L36+L39</f>
        <v>80207.821027293743</v>
      </c>
    </row>
    <row r="42" spans="1:21" ht="15.75" thickBot="1" x14ac:dyDescent="0.3">
      <c r="A42" s="12">
        <v>52</v>
      </c>
      <c r="B42">
        <v>1934</v>
      </c>
      <c r="C42">
        <v>1950</v>
      </c>
      <c r="D42">
        <v>114500</v>
      </c>
      <c r="F42" s="12">
        <v>180</v>
      </c>
      <c r="G42">
        <v>1923</v>
      </c>
      <c r="H42">
        <v>2006</v>
      </c>
      <c r="I42">
        <v>100000</v>
      </c>
    </row>
    <row r="43" spans="1:21" ht="29.25" customHeight="1" x14ac:dyDescent="0.25">
      <c r="A43" s="12">
        <v>53</v>
      </c>
      <c r="B43">
        <v>1963</v>
      </c>
      <c r="C43">
        <v>1963</v>
      </c>
      <c r="D43">
        <v>110000</v>
      </c>
      <c r="F43" s="12">
        <v>183</v>
      </c>
      <c r="G43">
        <v>1957</v>
      </c>
      <c r="H43">
        <v>2006</v>
      </c>
      <c r="I43">
        <v>120000</v>
      </c>
      <c r="K43" s="35" t="s">
        <v>505</v>
      </c>
      <c r="L43" s="36"/>
      <c r="M43" s="37"/>
    </row>
    <row r="44" spans="1:21" x14ac:dyDescent="0.25">
      <c r="A44" s="12">
        <v>54</v>
      </c>
      <c r="B44">
        <v>1981</v>
      </c>
      <c r="C44">
        <v>1987</v>
      </c>
      <c r="D44">
        <v>385000</v>
      </c>
      <c r="F44" s="12">
        <v>197</v>
      </c>
      <c r="G44">
        <v>2007</v>
      </c>
      <c r="H44">
        <v>2007</v>
      </c>
      <c r="I44">
        <v>311872</v>
      </c>
      <c r="K44" s="19" t="s">
        <v>506</v>
      </c>
      <c r="L44" s="5"/>
      <c r="M44" s="20"/>
    </row>
    <row r="45" spans="1:21" ht="15.75" thickBot="1" x14ac:dyDescent="0.3">
      <c r="A45" s="12">
        <v>55</v>
      </c>
      <c r="B45">
        <v>1955</v>
      </c>
      <c r="C45">
        <v>1955</v>
      </c>
      <c r="D45">
        <v>130000</v>
      </c>
      <c r="F45" s="12">
        <v>200</v>
      </c>
      <c r="G45">
        <v>2004</v>
      </c>
      <c r="H45">
        <v>2005</v>
      </c>
      <c r="I45">
        <v>274900</v>
      </c>
      <c r="K45" s="21" t="s">
        <v>512</v>
      </c>
      <c r="L45" s="22"/>
      <c r="M45" s="23"/>
    </row>
    <row r="46" spans="1:21" x14ac:dyDescent="0.25">
      <c r="A46" s="12">
        <v>56</v>
      </c>
      <c r="B46">
        <v>1964</v>
      </c>
      <c r="C46">
        <v>1964</v>
      </c>
      <c r="D46">
        <v>180500</v>
      </c>
      <c r="F46" s="12">
        <v>212</v>
      </c>
      <c r="G46">
        <v>2009</v>
      </c>
      <c r="H46">
        <v>2009</v>
      </c>
      <c r="I46">
        <v>186000</v>
      </c>
    </row>
    <row r="47" spans="1:21" x14ac:dyDescent="0.25">
      <c r="A47" s="12">
        <v>57</v>
      </c>
      <c r="B47">
        <v>1999</v>
      </c>
      <c r="C47">
        <v>2000</v>
      </c>
      <c r="D47">
        <v>172500</v>
      </c>
      <c r="F47" s="12">
        <v>213</v>
      </c>
      <c r="G47">
        <v>2009</v>
      </c>
      <c r="H47">
        <v>2009</v>
      </c>
      <c r="I47">
        <v>252678</v>
      </c>
    </row>
    <row r="48" spans="1:21" x14ac:dyDescent="0.25">
      <c r="A48" s="12">
        <v>58</v>
      </c>
      <c r="B48">
        <v>2004</v>
      </c>
      <c r="C48">
        <v>2004</v>
      </c>
      <c r="D48">
        <v>196500</v>
      </c>
      <c r="F48" s="12">
        <v>219</v>
      </c>
      <c r="G48">
        <v>1939</v>
      </c>
      <c r="H48">
        <v>2006</v>
      </c>
      <c r="I48">
        <v>311500</v>
      </c>
    </row>
    <row r="49" spans="1:9" x14ac:dyDescent="0.25">
      <c r="A49" s="12">
        <v>60</v>
      </c>
      <c r="B49">
        <v>1972</v>
      </c>
      <c r="C49">
        <v>1972</v>
      </c>
      <c r="D49">
        <v>124900</v>
      </c>
      <c r="F49" s="12">
        <v>220</v>
      </c>
      <c r="G49">
        <v>2005</v>
      </c>
      <c r="H49">
        <v>2006</v>
      </c>
      <c r="I49">
        <v>167240</v>
      </c>
    </row>
    <row r="50" spans="1:9" x14ac:dyDescent="0.25">
      <c r="A50" s="12">
        <v>61</v>
      </c>
      <c r="B50">
        <v>2004</v>
      </c>
      <c r="C50">
        <v>2004</v>
      </c>
      <c r="D50">
        <v>158000</v>
      </c>
      <c r="F50" s="12">
        <v>221</v>
      </c>
      <c r="G50">
        <v>2006</v>
      </c>
      <c r="H50">
        <v>2006</v>
      </c>
      <c r="I50">
        <v>204900</v>
      </c>
    </row>
    <row r="51" spans="1:9" x14ac:dyDescent="0.25">
      <c r="A51" s="12">
        <v>62</v>
      </c>
      <c r="B51">
        <v>1920</v>
      </c>
      <c r="C51">
        <v>1996</v>
      </c>
      <c r="D51">
        <v>101000</v>
      </c>
      <c r="F51" s="12">
        <v>230</v>
      </c>
      <c r="G51">
        <v>2005</v>
      </c>
      <c r="H51">
        <v>2006</v>
      </c>
      <c r="I51">
        <v>192500</v>
      </c>
    </row>
    <row r="52" spans="1:9" x14ac:dyDescent="0.25">
      <c r="A52" s="12">
        <v>64</v>
      </c>
      <c r="B52">
        <v>1921</v>
      </c>
      <c r="C52">
        <v>1950</v>
      </c>
      <c r="D52">
        <v>140000</v>
      </c>
      <c r="F52" s="12">
        <v>239</v>
      </c>
      <c r="G52">
        <v>2007</v>
      </c>
      <c r="H52">
        <v>2007</v>
      </c>
      <c r="I52">
        <v>318000</v>
      </c>
    </row>
    <row r="53" spans="1:9" x14ac:dyDescent="0.25">
      <c r="A53" s="12">
        <v>65</v>
      </c>
      <c r="B53">
        <v>1997</v>
      </c>
      <c r="C53">
        <v>1998</v>
      </c>
      <c r="D53">
        <v>219500</v>
      </c>
      <c r="F53" s="12">
        <v>241</v>
      </c>
      <c r="G53">
        <v>2008</v>
      </c>
      <c r="H53">
        <v>2008</v>
      </c>
      <c r="I53">
        <v>262500</v>
      </c>
    </row>
    <row r="54" spans="1:9" x14ac:dyDescent="0.25">
      <c r="A54" s="12">
        <v>67</v>
      </c>
      <c r="B54">
        <v>1970</v>
      </c>
      <c r="C54">
        <v>1989</v>
      </c>
      <c r="D54">
        <v>180000</v>
      </c>
      <c r="F54" s="12">
        <v>250</v>
      </c>
      <c r="G54">
        <v>1958</v>
      </c>
      <c r="H54">
        <v>2006</v>
      </c>
      <c r="I54">
        <v>277000</v>
      </c>
    </row>
    <row r="55" spans="1:9" x14ac:dyDescent="0.25">
      <c r="A55" s="12">
        <v>68</v>
      </c>
      <c r="B55">
        <v>2003</v>
      </c>
      <c r="C55">
        <v>2003</v>
      </c>
      <c r="D55">
        <v>226000</v>
      </c>
      <c r="F55" s="12">
        <v>252</v>
      </c>
      <c r="G55">
        <v>2006</v>
      </c>
      <c r="H55">
        <v>2007</v>
      </c>
      <c r="I55">
        <v>235000</v>
      </c>
    </row>
    <row r="56" spans="1:9" x14ac:dyDescent="0.25">
      <c r="A56" s="12">
        <v>69</v>
      </c>
      <c r="B56">
        <v>1945</v>
      </c>
      <c r="C56">
        <v>1950</v>
      </c>
      <c r="D56">
        <v>80000</v>
      </c>
      <c r="F56" s="12">
        <v>258</v>
      </c>
      <c r="G56">
        <v>2006</v>
      </c>
      <c r="H56">
        <v>2006</v>
      </c>
      <c r="I56">
        <v>220000</v>
      </c>
    </row>
    <row r="57" spans="1:9" x14ac:dyDescent="0.25">
      <c r="A57" s="12">
        <v>70</v>
      </c>
      <c r="B57">
        <v>1953</v>
      </c>
      <c r="C57">
        <v>1953</v>
      </c>
      <c r="D57">
        <v>225000</v>
      </c>
      <c r="F57" s="12">
        <v>262</v>
      </c>
      <c r="G57">
        <v>2007</v>
      </c>
      <c r="H57">
        <v>2007</v>
      </c>
      <c r="I57">
        <v>276000</v>
      </c>
    </row>
    <row r="58" spans="1:9" x14ac:dyDescent="0.25">
      <c r="A58" s="12">
        <v>71</v>
      </c>
      <c r="B58">
        <v>1973</v>
      </c>
      <c r="C58">
        <v>1973</v>
      </c>
      <c r="D58">
        <v>244000</v>
      </c>
      <c r="F58" s="12">
        <v>271</v>
      </c>
      <c r="G58">
        <v>2006</v>
      </c>
      <c r="H58">
        <v>2006</v>
      </c>
      <c r="I58">
        <v>266000</v>
      </c>
    </row>
    <row r="59" spans="1:9" x14ac:dyDescent="0.25">
      <c r="A59" s="12">
        <v>73</v>
      </c>
      <c r="B59">
        <v>1998</v>
      </c>
      <c r="C59">
        <v>1998</v>
      </c>
      <c r="D59">
        <v>185000</v>
      </c>
      <c r="F59" s="12">
        <v>272</v>
      </c>
      <c r="G59">
        <v>1954</v>
      </c>
      <c r="H59">
        <v>2005</v>
      </c>
      <c r="I59">
        <v>241500</v>
      </c>
    </row>
    <row r="60" spans="1:9" x14ac:dyDescent="0.25">
      <c r="A60" s="12">
        <v>74</v>
      </c>
      <c r="B60">
        <v>1954</v>
      </c>
      <c r="C60">
        <v>2003</v>
      </c>
      <c r="D60">
        <v>144900</v>
      </c>
      <c r="F60" s="12">
        <v>273</v>
      </c>
      <c r="G60">
        <v>1999</v>
      </c>
      <c r="H60">
        <v>2007</v>
      </c>
      <c r="I60">
        <v>290000</v>
      </c>
    </row>
    <row r="61" spans="1:9" x14ac:dyDescent="0.25">
      <c r="A61" s="12">
        <v>75</v>
      </c>
      <c r="B61">
        <v>1915</v>
      </c>
      <c r="C61">
        <v>1950</v>
      </c>
      <c r="D61">
        <v>107400</v>
      </c>
      <c r="F61" s="12">
        <v>276</v>
      </c>
      <c r="G61">
        <v>1925</v>
      </c>
      <c r="H61">
        <v>2007</v>
      </c>
      <c r="I61">
        <v>205000</v>
      </c>
    </row>
    <row r="62" spans="1:9" x14ac:dyDescent="0.25">
      <c r="A62" s="12">
        <v>76</v>
      </c>
      <c r="B62">
        <v>1973</v>
      </c>
      <c r="C62">
        <v>1973</v>
      </c>
      <c r="D62">
        <v>91000</v>
      </c>
      <c r="F62" s="12">
        <v>279</v>
      </c>
      <c r="G62">
        <v>2006</v>
      </c>
      <c r="H62">
        <v>2007</v>
      </c>
      <c r="I62">
        <v>415298</v>
      </c>
    </row>
    <row r="63" spans="1:9" x14ac:dyDescent="0.25">
      <c r="A63" s="12">
        <v>77</v>
      </c>
      <c r="B63">
        <v>1956</v>
      </c>
      <c r="C63">
        <v>1956</v>
      </c>
      <c r="D63">
        <v>135750</v>
      </c>
      <c r="F63" s="12">
        <v>282</v>
      </c>
      <c r="G63">
        <v>2006</v>
      </c>
      <c r="H63">
        <v>2006</v>
      </c>
      <c r="I63">
        <v>185000</v>
      </c>
    </row>
    <row r="64" spans="1:9" x14ac:dyDescent="0.25">
      <c r="A64" s="12">
        <v>78</v>
      </c>
      <c r="B64">
        <v>1948</v>
      </c>
      <c r="C64">
        <v>2001</v>
      </c>
      <c r="D64">
        <v>127000</v>
      </c>
      <c r="F64" s="12">
        <v>283</v>
      </c>
      <c r="G64">
        <v>2007</v>
      </c>
      <c r="H64">
        <v>2008</v>
      </c>
      <c r="I64">
        <v>207500</v>
      </c>
    </row>
    <row r="65" spans="1:9" x14ac:dyDescent="0.25">
      <c r="A65" s="12">
        <v>79</v>
      </c>
      <c r="B65">
        <v>1968</v>
      </c>
      <c r="C65">
        <v>1968</v>
      </c>
      <c r="D65">
        <v>136500</v>
      </c>
      <c r="F65" s="12">
        <v>284</v>
      </c>
      <c r="G65">
        <v>2008</v>
      </c>
      <c r="H65">
        <v>2009</v>
      </c>
      <c r="I65">
        <v>244600</v>
      </c>
    </row>
    <row r="66" spans="1:9" x14ac:dyDescent="0.25">
      <c r="A66" s="12">
        <v>80</v>
      </c>
      <c r="B66">
        <v>1910</v>
      </c>
      <c r="C66">
        <v>1981</v>
      </c>
      <c r="D66">
        <v>110000</v>
      </c>
      <c r="F66" s="12">
        <v>286</v>
      </c>
      <c r="G66">
        <v>2006</v>
      </c>
      <c r="H66">
        <v>2007</v>
      </c>
      <c r="I66">
        <v>164700</v>
      </c>
    </row>
    <row r="67" spans="1:9" x14ac:dyDescent="0.25">
      <c r="A67" s="12">
        <v>81</v>
      </c>
      <c r="B67">
        <v>1968</v>
      </c>
      <c r="C67">
        <v>1968</v>
      </c>
      <c r="D67">
        <v>193500</v>
      </c>
      <c r="F67" s="12">
        <v>291</v>
      </c>
      <c r="G67">
        <v>2006</v>
      </c>
      <c r="H67">
        <v>2006</v>
      </c>
      <c r="I67">
        <v>233230</v>
      </c>
    </row>
    <row r="68" spans="1:9" x14ac:dyDescent="0.25">
      <c r="A68" s="12">
        <v>82</v>
      </c>
      <c r="B68">
        <v>1998</v>
      </c>
      <c r="C68">
        <v>1998</v>
      </c>
      <c r="D68">
        <v>153500</v>
      </c>
      <c r="F68" s="12">
        <v>293</v>
      </c>
      <c r="G68">
        <v>1949</v>
      </c>
      <c r="H68">
        <v>2008</v>
      </c>
      <c r="I68">
        <v>131000</v>
      </c>
    </row>
    <row r="69" spans="1:9" x14ac:dyDescent="0.25">
      <c r="A69" s="12">
        <v>84</v>
      </c>
      <c r="B69">
        <v>1960</v>
      </c>
      <c r="C69">
        <v>1960</v>
      </c>
      <c r="D69">
        <v>126500</v>
      </c>
      <c r="F69" s="12">
        <v>306</v>
      </c>
      <c r="G69">
        <v>2004</v>
      </c>
      <c r="H69">
        <v>2005</v>
      </c>
      <c r="I69">
        <v>305900</v>
      </c>
    </row>
    <row r="70" spans="1:9" x14ac:dyDescent="0.25">
      <c r="A70" s="12">
        <v>85</v>
      </c>
      <c r="B70">
        <v>1995</v>
      </c>
      <c r="C70">
        <v>1996</v>
      </c>
      <c r="D70">
        <v>168500</v>
      </c>
      <c r="F70" s="12">
        <v>316</v>
      </c>
      <c r="G70">
        <v>2004</v>
      </c>
      <c r="H70">
        <v>2005</v>
      </c>
      <c r="I70">
        <v>188500</v>
      </c>
    </row>
    <row r="71" spans="1:9" x14ac:dyDescent="0.25">
      <c r="A71" s="12">
        <v>86</v>
      </c>
      <c r="B71">
        <v>1991</v>
      </c>
      <c r="C71">
        <v>1992</v>
      </c>
      <c r="D71">
        <v>260000</v>
      </c>
      <c r="F71" s="12">
        <v>318</v>
      </c>
      <c r="G71">
        <v>2006</v>
      </c>
      <c r="H71">
        <v>2006</v>
      </c>
      <c r="I71">
        <v>270000</v>
      </c>
    </row>
    <row r="72" spans="1:9" x14ac:dyDescent="0.25">
      <c r="A72" s="12">
        <v>89</v>
      </c>
      <c r="B72">
        <v>1915</v>
      </c>
      <c r="C72">
        <v>1982</v>
      </c>
      <c r="D72">
        <v>85000</v>
      </c>
      <c r="F72" s="12">
        <v>321</v>
      </c>
      <c r="G72">
        <v>2006</v>
      </c>
      <c r="H72">
        <v>2006</v>
      </c>
      <c r="I72">
        <v>342643</v>
      </c>
    </row>
    <row r="73" spans="1:9" x14ac:dyDescent="0.25">
      <c r="A73" s="12">
        <v>90</v>
      </c>
      <c r="B73">
        <v>1994</v>
      </c>
      <c r="C73">
        <v>1995</v>
      </c>
      <c r="D73">
        <v>123600</v>
      </c>
      <c r="F73" s="12">
        <v>324</v>
      </c>
      <c r="G73">
        <v>1955</v>
      </c>
      <c r="H73">
        <v>2005</v>
      </c>
      <c r="I73">
        <v>126175</v>
      </c>
    </row>
    <row r="74" spans="1:9" x14ac:dyDescent="0.25">
      <c r="A74" s="12">
        <v>91</v>
      </c>
      <c r="B74">
        <v>1950</v>
      </c>
      <c r="C74">
        <v>1950</v>
      </c>
      <c r="D74">
        <v>109900</v>
      </c>
      <c r="F74" s="12">
        <v>325</v>
      </c>
      <c r="G74">
        <v>1967</v>
      </c>
      <c r="H74">
        <v>2007</v>
      </c>
      <c r="I74">
        <v>242000</v>
      </c>
    </row>
    <row r="75" spans="1:9" x14ac:dyDescent="0.25">
      <c r="A75" s="12">
        <v>92</v>
      </c>
      <c r="B75">
        <v>1961</v>
      </c>
      <c r="C75">
        <v>1961</v>
      </c>
      <c r="D75">
        <v>98600</v>
      </c>
      <c r="F75" s="12">
        <v>337</v>
      </c>
      <c r="G75">
        <v>2005</v>
      </c>
      <c r="H75">
        <v>2006</v>
      </c>
      <c r="I75">
        <v>377426</v>
      </c>
    </row>
    <row r="76" spans="1:9" x14ac:dyDescent="0.25">
      <c r="A76" s="12">
        <v>94</v>
      </c>
      <c r="B76">
        <v>1910</v>
      </c>
      <c r="C76">
        <v>1998</v>
      </c>
      <c r="D76">
        <v>133900</v>
      </c>
      <c r="F76" s="12">
        <v>344</v>
      </c>
      <c r="G76">
        <v>2005</v>
      </c>
      <c r="H76">
        <v>2005</v>
      </c>
      <c r="I76">
        <v>266000</v>
      </c>
    </row>
    <row r="77" spans="1:9" x14ac:dyDescent="0.25">
      <c r="A77" s="12">
        <v>95</v>
      </c>
      <c r="B77">
        <v>1997</v>
      </c>
      <c r="C77">
        <v>1997</v>
      </c>
      <c r="D77">
        <v>204750</v>
      </c>
      <c r="F77" s="12">
        <v>350</v>
      </c>
      <c r="G77">
        <v>2005</v>
      </c>
      <c r="H77">
        <v>2006</v>
      </c>
      <c r="I77">
        <v>437154</v>
      </c>
    </row>
    <row r="78" spans="1:9" x14ac:dyDescent="0.25">
      <c r="A78" s="12">
        <v>96</v>
      </c>
      <c r="B78">
        <v>1993</v>
      </c>
      <c r="C78">
        <v>1993</v>
      </c>
      <c r="D78">
        <v>185000</v>
      </c>
      <c r="F78" s="12">
        <v>351</v>
      </c>
      <c r="G78">
        <v>2007</v>
      </c>
      <c r="H78">
        <v>2007</v>
      </c>
      <c r="I78">
        <v>318061</v>
      </c>
    </row>
    <row r="79" spans="1:9" x14ac:dyDescent="0.25">
      <c r="A79" s="12">
        <v>97</v>
      </c>
      <c r="B79">
        <v>1999</v>
      </c>
      <c r="C79">
        <v>1999</v>
      </c>
      <c r="D79">
        <v>214000</v>
      </c>
      <c r="F79" s="12">
        <v>364</v>
      </c>
      <c r="G79">
        <v>1972</v>
      </c>
      <c r="H79">
        <v>2007</v>
      </c>
      <c r="I79">
        <v>118000</v>
      </c>
    </row>
    <row r="80" spans="1:9" x14ac:dyDescent="0.25">
      <c r="A80" s="12">
        <v>98</v>
      </c>
      <c r="B80">
        <v>1965</v>
      </c>
      <c r="C80">
        <v>1965</v>
      </c>
      <c r="D80">
        <v>94750</v>
      </c>
      <c r="F80" s="12">
        <v>370</v>
      </c>
      <c r="G80">
        <v>1959</v>
      </c>
      <c r="H80">
        <v>2006</v>
      </c>
      <c r="I80">
        <v>162000</v>
      </c>
    </row>
    <row r="81" spans="1:9" x14ac:dyDescent="0.25">
      <c r="A81" s="12">
        <v>99</v>
      </c>
      <c r="B81">
        <v>1920</v>
      </c>
      <c r="C81">
        <v>1950</v>
      </c>
      <c r="D81">
        <v>83000</v>
      </c>
      <c r="F81" s="12">
        <v>378</v>
      </c>
      <c r="G81">
        <v>2004</v>
      </c>
      <c r="H81">
        <v>2005</v>
      </c>
      <c r="I81">
        <v>340000</v>
      </c>
    </row>
    <row r="82" spans="1:9" x14ac:dyDescent="0.25">
      <c r="A82" s="12">
        <v>100</v>
      </c>
      <c r="B82">
        <v>1959</v>
      </c>
      <c r="C82">
        <v>1959</v>
      </c>
      <c r="D82">
        <v>128950</v>
      </c>
      <c r="F82" s="12">
        <v>379</v>
      </c>
      <c r="G82">
        <v>2010</v>
      </c>
      <c r="H82">
        <v>2010</v>
      </c>
      <c r="I82">
        <v>394432</v>
      </c>
    </row>
    <row r="83" spans="1:9" x14ac:dyDescent="0.25">
      <c r="A83" s="12">
        <v>101</v>
      </c>
      <c r="B83">
        <v>1977</v>
      </c>
      <c r="C83">
        <v>2001</v>
      </c>
      <c r="D83">
        <v>205000</v>
      </c>
      <c r="F83" s="12">
        <v>382</v>
      </c>
      <c r="G83">
        <v>2006</v>
      </c>
      <c r="H83">
        <v>2006</v>
      </c>
      <c r="I83">
        <v>187750</v>
      </c>
    </row>
    <row r="84" spans="1:9" x14ac:dyDescent="0.25">
      <c r="A84" s="12">
        <v>102</v>
      </c>
      <c r="B84">
        <v>1985</v>
      </c>
      <c r="C84">
        <v>1985</v>
      </c>
      <c r="D84">
        <v>178000</v>
      </c>
      <c r="F84" s="12">
        <v>383</v>
      </c>
      <c r="G84">
        <v>2006</v>
      </c>
      <c r="H84">
        <v>2006</v>
      </c>
      <c r="I84">
        <v>213500</v>
      </c>
    </row>
    <row r="85" spans="1:9" x14ac:dyDescent="0.25">
      <c r="A85" s="12">
        <v>103</v>
      </c>
      <c r="B85">
        <v>1979</v>
      </c>
      <c r="C85">
        <v>1979</v>
      </c>
      <c r="D85">
        <v>118964</v>
      </c>
      <c r="F85" s="12">
        <v>386</v>
      </c>
      <c r="G85">
        <v>2004</v>
      </c>
      <c r="H85">
        <v>2005</v>
      </c>
      <c r="I85">
        <v>192000</v>
      </c>
    </row>
    <row r="86" spans="1:9" x14ac:dyDescent="0.25">
      <c r="A86" s="12">
        <v>105</v>
      </c>
      <c r="B86">
        <v>1931</v>
      </c>
      <c r="C86">
        <v>1950</v>
      </c>
      <c r="D86">
        <v>169500</v>
      </c>
      <c r="F86" s="12">
        <v>390</v>
      </c>
      <c r="G86">
        <v>2007</v>
      </c>
      <c r="H86">
        <v>2008</v>
      </c>
      <c r="I86">
        <v>426000</v>
      </c>
    </row>
    <row r="87" spans="1:9" x14ac:dyDescent="0.25">
      <c r="A87" s="12">
        <v>106</v>
      </c>
      <c r="B87">
        <v>2003</v>
      </c>
      <c r="C87">
        <v>2004</v>
      </c>
      <c r="D87">
        <v>250000</v>
      </c>
      <c r="F87" s="12">
        <v>400</v>
      </c>
      <c r="G87">
        <v>2006</v>
      </c>
      <c r="H87">
        <v>2007</v>
      </c>
      <c r="I87">
        <v>241000</v>
      </c>
    </row>
    <row r="88" spans="1:9" x14ac:dyDescent="0.25">
      <c r="A88" s="12">
        <v>107</v>
      </c>
      <c r="B88">
        <v>1885</v>
      </c>
      <c r="C88">
        <v>1995</v>
      </c>
      <c r="D88">
        <v>100000</v>
      </c>
      <c r="F88" s="12">
        <v>402</v>
      </c>
      <c r="G88">
        <v>2005</v>
      </c>
      <c r="H88">
        <v>2005</v>
      </c>
      <c r="I88">
        <v>164990</v>
      </c>
    </row>
    <row r="89" spans="1:9" x14ac:dyDescent="0.25">
      <c r="A89" s="12">
        <v>108</v>
      </c>
      <c r="B89">
        <v>1948</v>
      </c>
      <c r="C89">
        <v>1950</v>
      </c>
      <c r="D89">
        <v>115000</v>
      </c>
      <c r="F89" s="12">
        <v>409</v>
      </c>
      <c r="G89">
        <v>2006</v>
      </c>
      <c r="H89">
        <v>2006</v>
      </c>
      <c r="I89">
        <v>280000</v>
      </c>
    </row>
    <row r="90" spans="1:9" x14ac:dyDescent="0.25">
      <c r="A90" s="12">
        <v>110</v>
      </c>
      <c r="B90">
        <v>1977</v>
      </c>
      <c r="C90">
        <v>1977</v>
      </c>
      <c r="D90">
        <v>190000</v>
      </c>
      <c r="F90" s="12">
        <v>410</v>
      </c>
      <c r="G90">
        <v>2007</v>
      </c>
      <c r="H90">
        <v>2008</v>
      </c>
      <c r="I90">
        <v>339750</v>
      </c>
    </row>
    <row r="91" spans="1:9" x14ac:dyDescent="0.25">
      <c r="A91" s="12">
        <v>111</v>
      </c>
      <c r="B91">
        <v>1954</v>
      </c>
      <c r="C91">
        <v>1972</v>
      </c>
      <c r="D91">
        <v>136900</v>
      </c>
      <c r="F91" s="12">
        <v>413</v>
      </c>
      <c r="G91">
        <v>2009</v>
      </c>
      <c r="H91">
        <v>2009</v>
      </c>
      <c r="I91">
        <v>222000</v>
      </c>
    </row>
    <row r="92" spans="1:9" x14ac:dyDescent="0.25">
      <c r="A92" s="12">
        <v>112</v>
      </c>
      <c r="B92">
        <v>2000</v>
      </c>
      <c r="C92">
        <v>2000</v>
      </c>
      <c r="D92">
        <v>180000</v>
      </c>
      <c r="F92" s="12">
        <v>416</v>
      </c>
      <c r="G92">
        <v>2007</v>
      </c>
      <c r="H92">
        <v>2007</v>
      </c>
      <c r="I92">
        <v>181134</v>
      </c>
    </row>
    <row r="93" spans="1:9" x14ac:dyDescent="0.25">
      <c r="A93" s="12">
        <v>114</v>
      </c>
      <c r="B93">
        <v>1953</v>
      </c>
      <c r="C93">
        <v>1953</v>
      </c>
      <c r="D93">
        <v>217000</v>
      </c>
      <c r="F93" s="12">
        <v>429</v>
      </c>
      <c r="G93">
        <v>2007</v>
      </c>
      <c r="H93">
        <v>2007</v>
      </c>
      <c r="I93">
        <v>195400</v>
      </c>
    </row>
    <row r="94" spans="1:9" x14ac:dyDescent="0.25">
      <c r="A94" s="12">
        <v>115</v>
      </c>
      <c r="B94">
        <v>1945</v>
      </c>
      <c r="C94">
        <v>2002</v>
      </c>
      <c r="D94">
        <v>259500</v>
      </c>
      <c r="F94" s="12">
        <v>441</v>
      </c>
      <c r="G94">
        <v>2008</v>
      </c>
      <c r="H94">
        <v>2008</v>
      </c>
      <c r="I94">
        <v>555000</v>
      </c>
    </row>
    <row r="95" spans="1:9" x14ac:dyDescent="0.25">
      <c r="A95" s="12">
        <v>116</v>
      </c>
      <c r="B95">
        <v>1999</v>
      </c>
      <c r="C95">
        <v>1999</v>
      </c>
      <c r="D95">
        <v>176000</v>
      </c>
      <c r="F95" s="12">
        <v>444</v>
      </c>
      <c r="G95">
        <v>2006</v>
      </c>
      <c r="H95">
        <v>2007</v>
      </c>
      <c r="I95">
        <v>172500</v>
      </c>
    </row>
    <row r="96" spans="1:9" x14ac:dyDescent="0.25">
      <c r="A96" s="12">
        <v>117</v>
      </c>
      <c r="B96">
        <v>1962</v>
      </c>
      <c r="C96">
        <v>1962</v>
      </c>
      <c r="D96">
        <v>139000</v>
      </c>
      <c r="F96" s="12">
        <v>451</v>
      </c>
      <c r="G96">
        <v>1930</v>
      </c>
      <c r="H96">
        <v>2005</v>
      </c>
      <c r="I96">
        <v>110000</v>
      </c>
    </row>
    <row r="97" spans="1:9" x14ac:dyDescent="0.25">
      <c r="A97" s="12">
        <v>119</v>
      </c>
      <c r="B97">
        <v>1990</v>
      </c>
      <c r="C97">
        <v>1990</v>
      </c>
      <c r="D97">
        <v>320000</v>
      </c>
      <c r="F97" s="12">
        <v>454</v>
      </c>
      <c r="G97">
        <v>2008</v>
      </c>
      <c r="H97">
        <v>2008</v>
      </c>
      <c r="I97">
        <v>210000</v>
      </c>
    </row>
    <row r="98" spans="1:9" x14ac:dyDescent="0.25">
      <c r="A98" s="12">
        <v>121</v>
      </c>
      <c r="B98">
        <v>1969</v>
      </c>
      <c r="C98">
        <v>1969</v>
      </c>
      <c r="D98">
        <v>180000</v>
      </c>
      <c r="F98" s="12">
        <v>461</v>
      </c>
      <c r="G98">
        <v>2009</v>
      </c>
      <c r="H98">
        <v>2009</v>
      </c>
      <c r="I98">
        <v>263435</v>
      </c>
    </row>
    <row r="99" spans="1:9" x14ac:dyDescent="0.25">
      <c r="A99" s="12">
        <v>122</v>
      </c>
      <c r="B99">
        <v>1939</v>
      </c>
      <c r="C99">
        <v>1950</v>
      </c>
      <c r="D99">
        <v>100000</v>
      </c>
      <c r="F99" s="12">
        <v>462</v>
      </c>
      <c r="G99">
        <v>1936</v>
      </c>
      <c r="H99">
        <v>2007</v>
      </c>
      <c r="I99">
        <v>155000</v>
      </c>
    </row>
    <row r="100" spans="1:9" x14ac:dyDescent="0.25">
      <c r="A100" s="12">
        <v>123</v>
      </c>
      <c r="B100">
        <v>1958</v>
      </c>
      <c r="C100">
        <v>1958</v>
      </c>
      <c r="D100">
        <v>136000</v>
      </c>
      <c r="F100" s="12">
        <v>469</v>
      </c>
      <c r="G100">
        <v>2006</v>
      </c>
      <c r="H100">
        <v>2006</v>
      </c>
      <c r="I100">
        <v>250000</v>
      </c>
    </row>
    <row r="101" spans="1:9" x14ac:dyDescent="0.25">
      <c r="A101" s="12">
        <v>124</v>
      </c>
      <c r="B101">
        <v>1993</v>
      </c>
      <c r="C101">
        <v>1993</v>
      </c>
      <c r="D101">
        <v>153900</v>
      </c>
      <c r="F101" s="12">
        <v>473</v>
      </c>
      <c r="G101">
        <v>2005</v>
      </c>
      <c r="H101">
        <v>2005</v>
      </c>
      <c r="I101">
        <v>148000</v>
      </c>
    </row>
    <row r="102" spans="1:9" x14ac:dyDescent="0.25">
      <c r="A102" s="12">
        <v>125</v>
      </c>
      <c r="B102">
        <v>1979</v>
      </c>
      <c r="C102">
        <v>1998</v>
      </c>
      <c r="D102">
        <v>181000</v>
      </c>
      <c r="F102" s="12">
        <v>474</v>
      </c>
      <c r="G102">
        <v>2006</v>
      </c>
      <c r="H102">
        <v>2007</v>
      </c>
      <c r="I102">
        <v>440000</v>
      </c>
    </row>
    <row r="103" spans="1:9" x14ac:dyDescent="0.25">
      <c r="A103" s="12">
        <v>126</v>
      </c>
      <c r="B103">
        <v>1935</v>
      </c>
      <c r="C103">
        <v>1982</v>
      </c>
      <c r="D103">
        <v>84500</v>
      </c>
      <c r="F103" s="12">
        <v>478</v>
      </c>
      <c r="G103">
        <v>2006</v>
      </c>
      <c r="H103">
        <v>2006</v>
      </c>
      <c r="I103">
        <v>380000</v>
      </c>
    </row>
    <row r="104" spans="1:9" x14ac:dyDescent="0.25">
      <c r="A104" s="12">
        <v>127</v>
      </c>
      <c r="B104">
        <v>1976</v>
      </c>
      <c r="C104">
        <v>1976</v>
      </c>
      <c r="D104">
        <v>128000</v>
      </c>
      <c r="F104" s="12">
        <v>479</v>
      </c>
      <c r="G104">
        <v>2007</v>
      </c>
      <c r="H104">
        <v>2008</v>
      </c>
      <c r="I104">
        <v>297000</v>
      </c>
    </row>
    <row r="105" spans="1:9" x14ac:dyDescent="0.25">
      <c r="A105" s="12">
        <v>128</v>
      </c>
      <c r="B105">
        <v>1930</v>
      </c>
      <c r="C105">
        <v>1950</v>
      </c>
      <c r="D105">
        <v>87000</v>
      </c>
      <c r="F105" s="12">
        <v>481</v>
      </c>
      <c r="G105">
        <v>2004</v>
      </c>
      <c r="H105">
        <v>2005</v>
      </c>
      <c r="I105">
        <v>326000</v>
      </c>
    </row>
    <row r="106" spans="1:9" x14ac:dyDescent="0.25">
      <c r="A106" s="12">
        <v>129</v>
      </c>
      <c r="B106">
        <v>1966</v>
      </c>
      <c r="C106">
        <v>1966</v>
      </c>
      <c r="D106">
        <v>155000</v>
      </c>
      <c r="F106" s="12">
        <v>483</v>
      </c>
      <c r="G106">
        <v>1915</v>
      </c>
      <c r="H106">
        <v>2005</v>
      </c>
      <c r="I106">
        <v>155000</v>
      </c>
    </row>
    <row r="107" spans="1:9" x14ac:dyDescent="0.25">
      <c r="A107" s="12">
        <v>130</v>
      </c>
      <c r="B107">
        <v>1958</v>
      </c>
      <c r="C107">
        <v>1991</v>
      </c>
      <c r="D107">
        <v>150000</v>
      </c>
      <c r="F107" s="12">
        <v>486</v>
      </c>
      <c r="G107">
        <v>1950</v>
      </c>
      <c r="H107">
        <v>2007</v>
      </c>
      <c r="I107">
        <v>147000</v>
      </c>
    </row>
    <row r="108" spans="1:9" x14ac:dyDescent="0.25">
      <c r="A108" s="12">
        <v>131</v>
      </c>
      <c r="B108">
        <v>1966</v>
      </c>
      <c r="C108">
        <v>1966</v>
      </c>
      <c r="D108">
        <v>226000</v>
      </c>
      <c r="F108" s="12">
        <v>493</v>
      </c>
      <c r="G108">
        <v>2006</v>
      </c>
      <c r="H108">
        <v>2006</v>
      </c>
      <c r="I108">
        <v>172785</v>
      </c>
    </row>
    <row r="109" spans="1:9" x14ac:dyDescent="0.25">
      <c r="A109" s="12">
        <v>132</v>
      </c>
      <c r="B109">
        <v>2000</v>
      </c>
      <c r="C109">
        <v>2000</v>
      </c>
      <c r="D109">
        <v>244000</v>
      </c>
      <c r="F109" s="12">
        <v>502</v>
      </c>
      <c r="G109">
        <v>2005</v>
      </c>
      <c r="H109">
        <v>2005</v>
      </c>
      <c r="I109">
        <v>226700</v>
      </c>
    </row>
    <row r="110" spans="1:9" x14ac:dyDescent="0.25">
      <c r="A110" s="12">
        <v>133</v>
      </c>
      <c r="B110">
        <v>1959</v>
      </c>
      <c r="C110">
        <v>2002</v>
      </c>
      <c r="D110">
        <v>150750</v>
      </c>
      <c r="F110" s="12">
        <v>508</v>
      </c>
      <c r="G110">
        <v>2009</v>
      </c>
      <c r="H110">
        <v>2009</v>
      </c>
      <c r="I110">
        <v>208300</v>
      </c>
    </row>
    <row r="111" spans="1:9" x14ac:dyDescent="0.25">
      <c r="A111" s="12">
        <v>134</v>
      </c>
      <c r="B111">
        <v>2001</v>
      </c>
      <c r="C111">
        <v>2002</v>
      </c>
      <c r="D111">
        <v>220000</v>
      </c>
      <c r="F111" s="12">
        <v>509</v>
      </c>
      <c r="G111">
        <v>1928</v>
      </c>
      <c r="H111">
        <v>2005</v>
      </c>
      <c r="I111">
        <v>161000</v>
      </c>
    </row>
    <row r="112" spans="1:9" x14ac:dyDescent="0.25">
      <c r="A112" s="12">
        <v>135</v>
      </c>
      <c r="B112">
        <v>1968</v>
      </c>
      <c r="C112">
        <v>1993</v>
      </c>
      <c r="D112">
        <v>180000</v>
      </c>
      <c r="F112" s="12">
        <v>512</v>
      </c>
      <c r="G112">
        <v>2005</v>
      </c>
      <c r="H112">
        <v>2006</v>
      </c>
      <c r="I112">
        <v>202665</v>
      </c>
    </row>
    <row r="113" spans="1:9" x14ac:dyDescent="0.25">
      <c r="A113" s="12">
        <v>136</v>
      </c>
      <c r="B113">
        <v>1970</v>
      </c>
      <c r="C113">
        <v>1970</v>
      </c>
      <c r="D113">
        <v>174000</v>
      </c>
      <c r="F113" s="12">
        <v>516</v>
      </c>
      <c r="G113">
        <v>2009</v>
      </c>
      <c r="H113">
        <v>2009</v>
      </c>
      <c r="I113">
        <v>402861</v>
      </c>
    </row>
    <row r="114" spans="1:9" x14ac:dyDescent="0.25">
      <c r="A114" s="12">
        <v>137</v>
      </c>
      <c r="B114">
        <v>1967</v>
      </c>
      <c r="C114">
        <v>1967</v>
      </c>
      <c r="D114">
        <v>143000</v>
      </c>
      <c r="F114" s="12">
        <v>524</v>
      </c>
      <c r="G114">
        <v>2007</v>
      </c>
      <c r="H114">
        <v>2008</v>
      </c>
      <c r="I114">
        <v>184750</v>
      </c>
    </row>
    <row r="115" spans="1:9" x14ac:dyDescent="0.25">
      <c r="A115" s="12">
        <v>138</v>
      </c>
      <c r="B115">
        <v>1988</v>
      </c>
      <c r="C115">
        <v>1989</v>
      </c>
      <c r="D115">
        <v>171000</v>
      </c>
      <c r="F115" s="12">
        <v>526</v>
      </c>
      <c r="G115">
        <v>2005</v>
      </c>
      <c r="H115">
        <v>2005</v>
      </c>
      <c r="I115">
        <v>176000</v>
      </c>
    </row>
    <row r="116" spans="1:9" x14ac:dyDescent="0.25">
      <c r="A116" s="12">
        <v>139</v>
      </c>
      <c r="B116">
        <v>1999</v>
      </c>
      <c r="C116">
        <v>2000</v>
      </c>
      <c r="D116">
        <v>230000</v>
      </c>
      <c r="F116" s="12">
        <v>528</v>
      </c>
      <c r="G116">
        <v>2008</v>
      </c>
      <c r="H116">
        <v>2008</v>
      </c>
      <c r="I116">
        <v>446261</v>
      </c>
    </row>
    <row r="117" spans="1:9" x14ac:dyDescent="0.25">
      <c r="A117" s="12">
        <v>140</v>
      </c>
      <c r="B117">
        <v>1997</v>
      </c>
      <c r="C117">
        <v>1997</v>
      </c>
      <c r="D117">
        <v>231500</v>
      </c>
      <c r="F117" s="12">
        <v>533</v>
      </c>
      <c r="G117">
        <v>1955</v>
      </c>
      <c r="H117">
        <v>2007</v>
      </c>
      <c r="I117">
        <v>107500</v>
      </c>
    </row>
    <row r="118" spans="1:9" x14ac:dyDescent="0.25">
      <c r="A118" s="12">
        <v>141</v>
      </c>
      <c r="B118">
        <v>1971</v>
      </c>
      <c r="C118">
        <v>1971</v>
      </c>
      <c r="D118">
        <v>115000</v>
      </c>
      <c r="F118" s="12">
        <v>541</v>
      </c>
      <c r="G118">
        <v>2006</v>
      </c>
      <c r="H118">
        <v>2006</v>
      </c>
      <c r="I118">
        <v>315000</v>
      </c>
    </row>
    <row r="119" spans="1:9" x14ac:dyDescent="0.25">
      <c r="A119" s="12">
        <v>143</v>
      </c>
      <c r="B119">
        <v>1952</v>
      </c>
      <c r="C119">
        <v>1952</v>
      </c>
      <c r="D119">
        <v>166000</v>
      </c>
      <c r="F119" s="12">
        <v>545</v>
      </c>
      <c r="G119">
        <v>2006</v>
      </c>
      <c r="H119">
        <v>2006</v>
      </c>
      <c r="I119">
        <v>179665</v>
      </c>
    </row>
    <row r="120" spans="1:9" x14ac:dyDescent="0.25">
      <c r="A120" s="12">
        <v>144</v>
      </c>
      <c r="B120">
        <v>1999</v>
      </c>
      <c r="C120">
        <v>1999</v>
      </c>
      <c r="D120">
        <v>204000</v>
      </c>
      <c r="F120" s="12">
        <v>553</v>
      </c>
      <c r="G120">
        <v>2006</v>
      </c>
      <c r="H120">
        <v>2006</v>
      </c>
      <c r="I120">
        <v>255500</v>
      </c>
    </row>
    <row r="121" spans="1:9" x14ac:dyDescent="0.25">
      <c r="A121" s="12">
        <v>145</v>
      </c>
      <c r="B121">
        <v>1963</v>
      </c>
      <c r="C121">
        <v>1963</v>
      </c>
      <c r="D121">
        <v>125000</v>
      </c>
      <c r="F121" s="12">
        <v>567</v>
      </c>
      <c r="G121">
        <v>2005</v>
      </c>
      <c r="H121">
        <v>2007</v>
      </c>
      <c r="I121">
        <v>325000</v>
      </c>
    </row>
    <row r="122" spans="1:9" x14ac:dyDescent="0.25">
      <c r="A122" s="12">
        <v>147</v>
      </c>
      <c r="B122">
        <v>1931</v>
      </c>
      <c r="C122">
        <v>1993</v>
      </c>
      <c r="D122">
        <v>105000</v>
      </c>
      <c r="F122" s="12">
        <v>569</v>
      </c>
      <c r="G122">
        <v>1983</v>
      </c>
      <c r="H122">
        <v>2009</v>
      </c>
      <c r="I122">
        <v>316600</v>
      </c>
    </row>
    <row r="123" spans="1:9" x14ac:dyDescent="0.25">
      <c r="A123" s="12">
        <v>148</v>
      </c>
      <c r="B123">
        <v>2001</v>
      </c>
      <c r="C123">
        <v>2001</v>
      </c>
      <c r="D123">
        <v>222500</v>
      </c>
      <c r="F123" s="12">
        <v>573</v>
      </c>
      <c r="G123">
        <v>2009</v>
      </c>
      <c r="H123">
        <v>2009</v>
      </c>
      <c r="I123">
        <v>224500</v>
      </c>
    </row>
    <row r="124" spans="1:9" x14ac:dyDescent="0.25">
      <c r="A124" s="12">
        <v>150</v>
      </c>
      <c r="B124">
        <v>1936</v>
      </c>
      <c r="C124">
        <v>1950</v>
      </c>
      <c r="D124">
        <v>115000</v>
      </c>
      <c r="F124" s="12">
        <v>575</v>
      </c>
      <c r="G124">
        <v>1971</v>
      </c>
      <c r="H124">
        <v>2005</v>
      </c>
      <c r="I124">
        <v>139000</v>
      </c>
    </row>
    <row r="125" spans="1:9" x14ac:dyDescent="0.25">
      <c r="A125" s="12">
        <v>151</v>
      </c>
      <c r="B125">
        <v>1975</v>
      </c>
      <c r="C125">
        <v>1975</v>
      </c>
      <c r="D125">
        <v>122000</v>
      </c>
      <c r="F125" s="12">
        <v>579</v>
      </c>
      <c r="G125">
        <v>2007</v>
      </c>
      <c r="H125">
        <v>2007</v>
      </c>
      <c r="I125">
        <v>146000</v>
      </c>
    </row>
    <row r="126" spans="1:9" x14ac:dyDescent="0.25">
      <c r="A126" s="12">
        <v>153</v>
      </c>
      <c r="B126">
        <v>1971</v>
      </c>
      <c r="C126">
        <v>1971</v>
      </c>
      <c r="D126">
        <v>190000</v>
      </c>
      <c r="F126" s="12">
        <v>582</v>
      </c>
      <c r="G126">
        <v>2008</v>
      </c>
      <c r="H126">
        <v>2009</v>
      </c>
      <c r="I126">
        <v>253293</v>
      </c>
    </row>
    <row r="127" spans="1:9" x14ac:dyDescent="0.25">
      <c r="A127" s="12">
        <v>154</v>
      </c>
      <c r="B127">
        <v>1960</v>
      </c>
      <c r="C127">
        <v>1975</v>
      </c>
      <c r="D127">
        <v>235000</v>
      </c>
      <c r="F127" s="12">
        <v>586</v>
      </c>
      <c r="G127">
        <v>2005</v>
      </c>
      <c r="H127">
        <v>2006</v>
      </c>
      <c r="I127">
        <v>369900</v>
      </c>
    </row>
    <row r="128" spans="1:9" x14ac:dyDescent="0.25">
      <c r="A128" s="12">
        <v>155</v>
      </c>
      <c r="B128">
        <v>1923</v>
      </c>
      <c r="C128">
        <v>1950</v>
      </c>
      <c r="D128">
        <v>125000</v>
      </c>
      <c r="F128" s="12">
        <v>592</v>
      </c>
      <c r="G128">
        <v>2008</v>
      </c>
      <c r="H128">
        <v>2008</v>
      </c>
      <c r="I128">
        <v>451950</v>
      </c>
    </row>
    <row r="129" spans="1:9" x14ac:dyDescent="0.25">
      <c r="A129" s="12">
        <v>156</v>
      </c>
      <c r="B129">
        <v>1924</v>
      </c>
      <c r="C129">
        <v>1950</v>
      </c>
      <c r="D129">
        <v>79000</v>
      </c>
      <c r="F129" s="12">
        <v>596</v>
      </c>
      <c r="G129">
        <v>2005</v>
      </c>
      <c r="H129">
        <v>2006</v>
      </c>
      <c r="I129">
        <v>319000</v>
      </c>
    </row>
    <row r="130" spans="1:9" x14ac:dyDescent="0.25">
      <c r="A130" s="12">
        <v>157</v>
      </c>
      <c r="B130">
        <v>1950</v>
      </c>
      <c r="C130">
        <v>1950</v>
      </c>
      <c r="D130">
        <v>109500</v>
      </c>
      <c r="F130" s="12">
        <v>598</v>
      </c>
      <c r="G130">
        <v>2006</v>
      </c>
      <c r="H130">
        <v>2007</v>
      </c>
      <c r="I130">
        <v>194201</v>
      </c>
    </row>
    <row r="131" spans="1:9" x14ac:dyDescent="0.25">
      <c r="A131" s="12">
        <v>161</v>
      </c>
      <c r="B131">
        <v>1984</v>
      </c>
      <c r="C131">
        <v>1984</v>
      </c>
      <c r="D131">
        <v>162500</v>
      </c>
      <c r="F131" s="12">
        <v>601</v>
      </c>
      <c r="G131">
        <v>2005</v>
      </c>
      <c r="H131">
        <v>2005</v>
      </c>
      <c r="I131">
        <v>275000</v>
      </c>
    </row>
    <row r="132" spans="1:9" x14ac:dyDescent="0.25">
      <c r="A132" s="12">
        <v>162</v>
      </c>
      <c r="B132">
        <v>2003</v>
      </c>
      <c r="C132">
        <v>2004</v>
      </c>
      <c r="D132">
        <v>412500</v>
      </c>
      <c r="F132" s="12">
        <v>604</v>
      </c>
      <c r="G132">
        <v>2004</v>
      </c>
      <c r="H132">
        <v>2005</v>
      </c>
      <c r="I132">
        <v>151000</v>
      </c>
    </row>
    <row r="133" spans="1:9" x14ac:dyDescent="0.25">
      <c r="A133" s="12">
        <v>164</v>
      </c>
      <c r="B133">
        <v>1956</v>
      </c>
      <c r="C133">
        <v>1956</v>
      </c>
      <c r="D133">
        <v>103200</v>
      </c>
      <c r="F133" s="12">
        <v>614</v>
      </c>
      <c r="G133">
        <v>2007</v>
      </c>
      <c r="H133">
        <v>2007</v>
      </c>
      <c r="I133">
        <v>147000</v>
      </c>
    </row>
    <row r="134" spans="1:9" x14ac:dyDescent="0.25">
      <c r="A134" s="12">
        <v>165</v>
      </c>
      <c r="B134">
        <v>1926</v>
      </c>
      <c r="C134">
        <v>2004</v>
      </c>
      <c r="D134">
        <v>152000</v>
      </c>
      <c r="F134" s="12">
        <v>619</v>
      </c>
      <c r="G134">
        <v>2007</v>
      </c>
      <c r="H134">
        <v>2007</v>
      </c>
      <c r="I134">
        <v>314813</v>
      </c>
    </row>
    <row r="135" spans="1:9" x14ac:dyDescent="0.25">
      <c r="A135" s="12">
        <v>166</v>
      </c>
      <c r="B135">
        <v>1940</v>
      </c>
      <c r="C135">
        <v>1999</v>
      </c>
      <c r="D135">
        <v>127500</v>
      </c>
      <c r="F135" s="12">
        <v>632</v>
      </c>
      <c r="G135">
        <v>2006</v>
      </c>
      <c r="H135">
        <v>2006</v>
      </c>
      <c r="I135">
        <v>209500</v>
      </c>
    </row>
    <row r="136" spans="1:9" x14ac:dyDescent="0.25">
      <c r="A136" s="12">
        <v>167</v>
      </c>
      <c r="B136">
        <v>1955</v>
      </c>
      <c r="C136">
        <v>1993</v>
      </c>
      <c r="D136">
        <v>190000</v>
      </c>
      <c r="F136" s="12">
        <v>634</v>
      </c>
      <c r="G136">
        <v>1954</v>
      </c>
      <c r="H136">
        <v>2005</v>
      </c>
      <c r="I136">
        <v>139400</v>
      </c>
    </row>
    <row r="137" spans="1:9" x14ac:dyDescent="0.25">
      <c r="A137" s="12">
        <v>169</v>
      </c>
      <c r="B137">
        <v>2004</v>
      </c>
      <c r="C137">
        <v>2004</v>
      </c>
      <c r="D137">
        <v>183500</v>
      </c>
      <c r="F137" s="12">
        <v>640</v>
      </c>
      <c r="G137">
        <v>2006</v>
      </c>
      <c r="H137">
        <v>2006</v>
      </c>
      <c r="I137">
        <v>264561</v>
      </c>
    </row>
    <row r="138" spans="1:9" x14ac:dyDescent="0.25">
      <c r="A138" s="12">
        <v>170</v>
      </c>
      <c r="B138">
        <v>1981</v>
      </c>
      <c r="C138">
        <v>1981</v>
      </c>
      <c r="D138">
        <v>228000</v>
      </c>
      <c r="F138" s="12">
        <v>645</v>
      </c>
      <c r="G138">
        <v>2009</v>
      </c>
      <c r="H138">
        <v>2009</v>
      </c>
      <c r="I138">
        <v>370878</v>
      </c>
    </row>
    <row r="139" spans="1:9" x14ac:dyDescent="0.25">
      <c r="A139" s="12">
        <v>171</v>
      </c>
      <c r="B139">
        <v>1941</v>
      </c>
      <c r="C139">
        <v>1950</v>
      </c>
      <c r="D139">
        <v>128500</v>
      </c>
      <c r="F139" s="12">
        <v>651</v>
      </c>
      <c r="G139">
        <v>2007</v>
      </c>
      <c r="H139">
        <v>2007</v>
      </c>
      <c r="I139">
        <v>205950</v>
      </c>
    </row>
    <row r="140" spans="1:9" x14ac:dyDescent="0.25">
      <c r="A140" s="12">
        <v>172</v>
      </c>
      <c r="B140">
        <v>1960</v>
      </c>
      <c r="C140">
        <v>1960</v>
      </c>
      <c r="D140">
        <v>215000</v>
      </c>
      <c r="F140" s="12">
        <v>657</v>
      </c>
      <c r="G140">
        <v>1959</v>
      </c>
      <c r="H140">
        <v>2006</v>
      </c>
      <c r="I140">
        <v>145500</v>
      </c>
    </row>
    <row r="141" spans="1:9" x14ac:dyDescent="0.25">
      <c r="A141" s="12">
        <v>173</v>
      </c>
      <c r="B141">
        <v>1987</v>
      </c>
      <c r="C141">
        <v>1987</v>
      </c>
      <c r="D141">
        <v>239000</v>
      </c>
      <c r="F141" s="12">
        <v>662</v>
      </c>
      <c r="G141">
        <v>1994</v>
      </c>
      <c r="H141">
        <v>2005</v>
      </c>
      <c r="I141">
        <v>402000</v>
      </c>
    </row>
    <row r="142" spans="1:9" x14ac:dyDescent="0.25">
      <c r="A142" s="12">
        <v>174</v>
      </c>
      <c r="B142">
        <v>1961</v>
      </c>
      <c r="C142">
        <v>1961</v>
      </c>
      <c r="D142">
        <v>163000</v>
      </c>
      <c r="F142" s="12">
        <v>665</v>
      </c>
      <c r="G142">
        <v>2005</v>
      </c>
      <c r="H142">
        <v>2006</v>
      </c>
      <c r="I142">
        <v>423000</v>
      </c>
    </row>
    <row r="143" spans="1:9" x14ac:dyDescent="0.25">
      <c r="A143" s="12">
        <v>175</v>
      </c>
      <c r="B143">
        <v>1986</v>
      </c>
      <c r="C143">
        <v>1986</v>
      </c>
      <c r="D143">
        <v>184000</v>
      </c>
      <c r="F143" s="12">
        <v>671</v>
      </c>
      <c r="G143">
        <v>2005</v>
      </c>
      <c r="H143">
        <v>2005</v>
      </c>
      <c r="I143">
        <v>173500</v>
      </c>
    </row>
    <row r="144" spans="1:9" x14ac:dyDescent="0.25">
      <c r="A144" s="12">
        <v>176</v>
      </c>
      <c r="B144">
        <v>1950</v>
      </c>
      <c r="C144">
        <v>2001</v>
      </c>
      <c r="D144">
        <v>243000</v>
      </c>
      <c r="F144" s="12">
        <v>678</v>
      </c>
      <c r="G144">
        <v>1924</v>
      </c>
      <c r="H144">
        <v>2006</v>
      </c>
      <c r="I144">
        <v>109500</v>
      </c>
    </row>
    <row r="145" spans="1:9" x14ac:dyDescent="0.25">
      <c r="A145" s="12">
        <v>177</v>
      </c>
      <c r="B145">
        <v>1988</v>
      </c>
      <c r="C145">
        <v>1989</v>
      </c>
      <c r="D145">
        <v>211000</v>
      </c>
      <c r="F145" s="12">
        <v>679</v>
      </c>
      <c r="G145">
        <v>2008</v>
      </c>
      <c r="H145">
        <v>2008</v>
      </c>
      <c r="I145">
        <v>372500</v>
      </c>
    </row>
    <row r="146" spans="1:9" x14ac:dyDescent="0.25">
      <c r="A146" s="12">
        <v>178</v>
      </c>
      <c r="B146">
        <v>1958</v>
      </c>
      <c r="C146">
        <v>1958</v>
      </c>
      <c r="D146">
        <v>172500</v>
      </c>
      <c r="F146" s="12">
        <v>687</v>
      </c>
      <c r="G146">
        <v>2007</v>
      </c>
      <c r="H146">
        <v>2007</v>
      </c>
      <c r="I146">
        <v>227875</v>
      </c>
    </row>
    <row r="147" spans="1:9" x14ac:dyDescent="0.25">
      <c r="A147" s="12">
        <v>181</v>
      </c>
      <c r="B147">
        <v>2000</v>
      </c>
      <c r="C147">
        <v>2000</v>
      </c>
      <c r="D147">
        <v>177000</v>
      </c>
      <c r="F147" s="12">
        <v>689</v>
      </c>
      <c r="G147">
        <v>2007</v>
      </c>
      <c r="H147">
        <v>2007</v>
      </c>
      <c r="I147">
        <v>392000</v>
      </c>
    </row>
    <row r="148" spans="1:9" x14ac:dyDescent="0.25">
      <c r="A148" s="12">
        <v>182</v>
      </c>
      <c r="B148">
        <v>1920</v>
      </c>
      <c r="C148">
        <v>1950</v>
      </c>
      <c r="D148">
        <v>200100</v>
      </c>
      <c r="F148" s="12">
        <v>690</v>
      </c>
      <c r="G148">
        <v>2005</v>
      </c>
      <c r="H148">
        <v>2006</v>
      </c>
      <c r="I148">
        <v>194700</v>
      </c>
    </row>
    <row r="149" spans="1:9" x14ac:dyDescent="0.25">
      <c r="A149" s="12">
        <v>184</v>
      </c>
      <c r="B149">
        <v>2003</v>
      </c>
      <c r="C149">
        <v>2003</v>
      </c>
      <c r="D149">
        <v>200000</v>
      </c>
      <c r="F149" s="12">
        <v>699</v>
      </c>
      <c r="G149">
        <v>1965</v>
      </c>
      <c r="H149">
        <v>2009</v>
      </c>
      <c r="I149">
        <v>138500</v>
      </c>
    </row>
    <row r="150" spans="1:9" x14ac:dyDescent="0.25">
      <c r="A150" s="12">
        <v>185</v>
      </c>
      <c r="B150">
        <v>1908</v>
      </c>
      <c r="C150">
        <v>1991</v>
      </c>
      <c r="D150">
        <v>127000</v>
      </c>
      <c r="F150" s="12">
        <v>703</v>
      </c>
      <c r="G150">
        <v>2006</v>
      </c>
      <c r="H150">
        <v>2006</v>
      </c>
      <c r="I150">
        <v>361919</v>
      </c>
    </row>
    <row r="151" spans="1:9" x14ac:dyDescent="0.25">
      <c r="A151" s="12">
        <v>186</v>
      </c>
      <c r="B151">
        <v>1892</v>
      </c>
      <c r="C151">
        <v>1993</v>
      </c>
      <c r="D151">
        <v>475000</v>
      </c>
      <c r="F151" s="12">
        <v>705</v>
      </c>
      <c r="G151">
        <v>2004</v>
      </c>
      <c r="H151">
        <v>2005</v>
      </c>
      <c r="I151">
        <v>213000</v>
      </c>
    </row>
    <row r="152" spans="1:9" x14ac:dyDescent="0.25">
      <c r="A152" s="12">
        <v>187</v>
      </c>
      <c r="B152">
        <v>1990</v>
      </c>
      <c r="C152">
        <v>1991</v>
      </c>
      <c r="D152">
        <v>173000</v>
      </c>
      <c r="F152" s="12">
        <v>708</v>
      </c>
      <c r="G152">
        <v>2006</v>
      </c>
      <c r="H152">
        <v>2006</v>
      </c>
      <c r="I152">
        <v>254000</v>
      </c>
    </row>
    <row r="153" spans="1:9" x14ac:dyDescent="0.25">
      <c r="A153" s="12">
        <v>188</v>
      </c>
      <c r="B153">
        <v>1916</v>
      </c>
      <c r="C153">
        <v>1987</v>
      </c>
      <c r="D153">
        <v>135000</v>
      </c>
      <c r="F153" s="12">
        <v>709</v>
      </c>
      <c r="G153">
        <v>2007</v>
      </c>
      <c r="H153">
        <v>2007</v>
      </c>
      <c r="I153">
        <v>179540</v>
      </c>
    </row>
    <row r="154" spans="1:9" x14ac:dyDescent="0.25">
      <c r="A154" s="12">
        <v>189</v>
      </c>
      <c r="B154">
        <v>1979</v>
      </c>
      <c r="C154">
        <v>1979</v>
      </c>
      <c r="D154">
        <v>153337</v>
      </c>
      <c r="F154" s="12">
        <v>715</v>
      </c>
      <c r="G154">
        <v>1976</v>
      </c>
      <c r="H154">
        <v>2005</v>
      </c>
      <c r="I154">
        <v>130500</v>
      </c>
    </row>
    <row r="155" spans="1:9" x14ac:dyDescent="0.25">
      <c r="A155" s="12">
        <v>190</v>
      </c>
      <c r="B155">
        <v>2001</v>
      </c>
      <c r="C155">
        <v>2002</v>
      </c>
      <c r="D155">
        <v>286000</v>
      </c>
      <c r="F155" s="12">
        <v>725</v>
      </c>
      <c r="G155">
        <v>2007</v>
      </c>
      <c r="H155">
        <v>2008</v>
      </c>
      <c r="I155">
        <v>320000</v>
      </c>
    </row>
    <row r="156" spans="1:9" x14ac:dyDescent="0.25">
      <c r="A156" s="12">
        <v>191</v>
      </c>
      <c r="B156">
        <v>1932</v>
      </c>
      <c r="C156">
        <v>1994</v>
      </c>
      <c r="D156">
        <v>315000</v>
      </c>
      <c r="F156" s="12">
        <v>727</v>
      </c>
      <c r="G156">
        <v>1988</v>
      </c>
      <c r="H156">
        <v>2007</v>
      </c>
      <c r="I156">
        <v>222000</v>
      </c>
    </row>
    <row r="157" spans="1:9" x14ac:dyDescent="0.25">
      <c r="A157" s="12">
        <v>192</v>
      </c>
      <c r="B157">
        <v>1972</v>
      </c>
      <c r="C157">
        <v>2004</v>
      </c>
      <c r="D157">
        <v>184000</v>
      </c>
      <c r="F157" s="12">
        <v>728</v>
      </c>
      <c r="G157">
        <v>2007</v>
      </c>
      <c r="H157">
        <v>2007</v>
      </c>
      <c r="I157">
        <v>194500</v>
      </c>
    </row>
    <row r="158" spans="1:9" x14ac:dyDescent="0.25">
      <c r="A158" s="12">
        <v>193</v>
      </c>
      <c r="B158">
        <v>1999</v>
      </c>
      <c r="C158">
        <v>1999</v>
      </c>
      <c r="D158">
        <v>192000</v>
      </c>
      <c r="F158" s="12">
        <v>738</v>
      </c>
      <c r="G158">
        <v>2005</v>
      </c>
      <c r="H158">
        <v>2005</v>
      </c>
      <c r="I158">
        <v>239900</v>
      </c>
    </row>
    <row r="159" spans="1:9" x14ac:dyDescent="0.25">
      <c r="A159" s="12">
        <v>194</v>
      </c>
      <c r="B159">
        <v>2004</v>
      </c>
      <c r="C159">
        <v>2004</v>
      </c>
      <c r="D159">
        <v>130000</v>
      </c>
      <c r="F159" s="12">
        <v>754</v>
      </c>
      <c r="G159">
        <v>2005</v>
      </c>
      <c r="H159">
        <v>2005</v>
      </c>
      <c r="I159">
        <v>275500</v>
      </c>
    </row>
    <row r="160" spans="1:9" x14ac:dyDescent="0.25">
      <c r="A160" s="12">
        <v>195</v>
      </c>
      <c r="B160">
        <v>1972</v>
      </c>
      <c r="C160">
        <v>1972</v>
      </c>
      <c r="D160">
        <v>127000</v>
      </c>
      <c r="F160" s="12">
        <v>755</v>
      </c>
      <c r="G160">
        <v>1969</v>
      </c>
      <c r="H160">
        <v>2005</v>
      </c>
      <c r="I160">
        <v>156000</v>
      </c>
    </row>
    <row r="161" spans="1:9" x14ac:dyDescent="0.25">
      <c r="A161" s="12">
        <v>196</v>
      </c>
      <c r="B161">
        <v>1976</v>
      </c>
      <c r="C161">
        <v>1976</v>
      </c>
      <c r="D161">
        <v>148500</v>
      </c>
      <c r="F161" s="12">
        <v>757</v>
      </c>
      <c r="G161">
        <v>2007</v>
      </c>
      <c r="H161">
        <v>2007</v>
      </c>
      <c r="I161">
        <v>212000</v>
      </c>
    </row>
    <row r="162" spans="1:9" x14ac:dyDescent="0.25">
      <c r="A162" s="12">
        <v>198</v>
      </c>
      <c r="B162">
        <v>1918</v>
      </c>
      <c r="C162">
        <v>1990</v>
      </c>
      <c r="D162">
        <v>235000</v>
      </c>
      <c r="F162" s="12">
        <v>763</v>
      </c>
      <c r="G162">
        <v>2009</v>
      </c>
      <c r="H162">
        <v>2009</v>
      </c>
      <c r="I162">
        <v>215200</v>
      </c>
    </row>
    <row r="163" spans="1:9" x14ac:dyDescent="0.25">
      <c r="A163" s="12">
        <v>199</v>
      </c>
      <c r="B163">
        <v>1912</v>
      </c>
      <c r="C163">
        <v>1950</v>
      </c>
      <c r="D163">
        <v>104000</v>
      </c>
      <c r="F163" s="12">
        <v>766</v>
      </c>
      <c r="G163">
        <v>2008</v>
      </c>
      <c r="H163">
        <v>2008</v>
      </c>
      <c r="I163">
        <v>264132</v>
      </c>
    </row>
    <row r="164" spans="1:9" x14ac:dyDescent="0.25">
      <c r="A164" s="12">
        <v>201</v>
      </c>
      <c r="B164">
        <v>2003</v>
      </c>
      <c r="C164">
        <v>2004</v>
      </c>
      <c r="D164">
        <v>140000</v>
      </c>
      <c r="F164" s="12">
        <v>769</v>
      </c>
      <c r="G164">
        <v>2004</v>
      </c>
      <c r="H164">
        <v>2005</v>
      </c>
      <c r="I164">
        <v>216837</v>
      </c>
    </row>
    <row r="165" spans="1:9" x14ac:dyDescent="0.25">
      <c r="A165" s="12">
        <v>202</v>
      </c>
      <c r="B165">
        <v>1977</v>
      </c>
      <c r="C165">
        <v>1977</v>
      </c>
      <c r="D165">
        <v>171500</v>
      </c>
      <c r="F165" s="12">
        <v>775</v>
      </c>
      <c r="G165">
        <v>2006</v>
      </c>
      <c r="H165">
        <v>2006</v>
      </c>
      <c r="I165">
        <v>395000</v>
      </c>
    </row>
    <row r="166" spans="1:9" x14ac:dyDescent="0.25">
      <c r="A166" s="12">
        <v>203</v>
      </c>
      <c r="B166">
        <v>1924</v>
      </c>
      <c r="C166">
        <v>1950</v>
      </c>
      <c r="D166">
        <v>112000</v>
      </c>
      <c r="F166" s="12">
        <v>777</v>
      </c>
      <c r="G166">
        <v>2005</v>
      </c>
      <c r="H166">
        <v>2006</v>
      </c>
      <c r="I166">
        <v>221500</v>
      </c>
    </row>
    <row r="167" spans="1:9" x14ac:dyDescent="0.25">
      <c r="A167" s="12">
        <v>204</v>
      </c>
      <c r="B167">
        <v>2004</v>
      </c>
      <c r="C167">
        <v>2004</v>
      </c>
      <c r="D167">
        <v>149000</v>
      </c>
      <c r="F167" s="12">
        <v>790</v>
      </c>
      <c r="G167">
        <v>1966</v>
      </c>
      <c r="H167">
        <v>2007</v>
      </c>
      <c r="I167">
        <v>187500</v>
      </c>
    </row>
    <row r="168" spans="1:9" x14ac:dyDescent="0.25">
      <c r="A168" s="12">
        <v>205</v>
      </c>
      <c r="B168">
        <v>1947</v>
      </c>
      <c r="C168">
        <v>1950</v>
      </c>
      <c r="D168">
        <v>110000</v>
      </c>
      <c r="F168" s="12">
        <v>791</v>
      </c>
      <c r="G168">
        <v>2005</v>
      </c>
      <c r="H168">
        <v>2006</v>
      </c>
      <c r="I168">
        <v>160200</v>
      </c>
    </row>
    <row r="169" spans="1:9" x14ac:dyDescent="0.25">
      <c r="A169" s="12">
        <v>206</v>
      </c>
      <c r="B169">
        <v>1990</v>
      </c>
      <c r="C169">
        <v>1990</v>
      </c>
      <c r="D169">
        <v>180500</v>
      </c>
      <c r="F169" s="12">
        <v>794</v>
      </c>
      <c r="G169">
        <v>2007</v>
      </c>
      <c r="H169">
        <v>2007</v>
      </c>
      <c r="I169">
        <v>225000</v>
      </c>
    </row>
    <row r="170" spans="1:9" x14ac:dyDescent="0.25">
      <c r="A170" s="12">
        <v>207</v>
      </c>
      <c r="B170">
        <v>1962</v>
      </c>
      <c r="C170">
        <v>1962</v>
      </c>
      <c r="D170">
        <v>143900</v>
      </c>
      <c r="F170" s="12">
        <v>799</v>
      </c>
      <c r="G170">
        <v>2008</v>
      </c>
      <c r="H170">
        <v>2009</v>
      </c>
      <c r="I170">
        <v>485000</v>
      </c>
    </row>
    <row r="171" spans="1:9" x14ac:dyDescent="0.25">
      <c r="A171" s="12">
        <v>208</v>
      </c>
      <c r="B171">
        <v>1960</v>
      </c>
      <c r="C171">
        <v>1960</v>
      </c>
      <c r="D171">
        <v>141000</v>
      </c>
      <c r="F171" s="12">
        <v>803</v>
      </c>
      <c r="G171">
        <v>2005</v>
      </c>
      <c r="H171">
        <v>2005</v>
      </c>
      <c r="I171">
        <v>189000</v>
      </c>
    </row>
    <row r="172" spans="1:9" x14ac:dyDescent="0.25">
      <c r="A172" s="12">
        <v>209</v>
      </c>
      <c r="B172">
        <v>1988</v>
      </c>
      <c r="C172">
        <v>1989</v>
      </c>
      <c r="D172">
        <v>277000</v>
      </c>
      <c r="F172" s="12">
        <v>804</v>
      </c>
      <c r="G172">
        <v>2008</v>
      </c>
      <c r="H172">
        <v>2009</v>
      </c>
      <c r="I172">
        <v>582933</v>
      </c>
    </row>
    <row r="173" spans="1:9" x14ac:dyDescent="0.25">
      <c r="A173" s="12">
        <v>210</v>
      </c>
      <c r="B173">
        <v>1964</v>
      </c>
      <c r="C173">
        <v>1964</v>
      </c>
      <c r="D173">
        <v>145000</v>
      </c>
      <c r="F173" s="12">
        <v>806</v>
      </c>
      <c r="G173">
        <v>2008</v>
      </c>
      <c r="H173">
        <v>2008</v>
      </c>
      <c r="I173">
        <v>227680</v>
      </c>
    </row>
    <row r="174" spans="1:9" x14ac:dyDescent="0.25">
      <c r="A174" s="12">
        <v>211</v>
      </c>
      <c r="B174">
        <v>1925</v>
      </c>
      <c r="C174">
        <v>1950</v>
      </c>
      <c r="D174">
        <v>98000</v>
      </c>
      <c r="F174" s="12">
        <v>820</v>
      </c>
      <c r="G174">
        <v>2009</v>
      </c>
      <c r="H174">
        <v>2010</v>
      </c>
      <c r="I174">
        <v>224000</v>
      </c>
    </row>
    <row r="175" spans="1:9" x14ac:dyDescent="0.25">
      <c r="A175" s="12">
        <v>214</v>
      </c>
      <c r="B175">
        <v>1995</v>
      </c>
      <c r="C175">
        <v>1995</v>
      </c>
      <c r="D175">
        <v>156000</v>
      </c>
      <c r="F175" s="12">
        <v>825</v>
      </c>
      <c r="G175">
        <v>2006</v>
      </c>
      <c r="H175">
        <v>2006</v>
      </c>
      <c r="I175">
        <v>232600</v>
      </c>
    </row>
    <row r="176" spans="1:9" x14ac:dyDescent="0.25">
      <c r="A176" s="12">
        <v>215</v>
      </c>
      <c r="B176">
        <v>1977</v>
      </c>
      <c r="C176">
        <v>1977</v>
      </c>
      <c r="D176">
        <v>161750</v>
      </c>
      <c r="F176" s="12">
        <v>826</v>
      </c>
      <c r="G176">
        <v>2007</v>
      </c>
      <c r="H176">
        <v>2008</v>
      </c>
      <c r="I176">
        <v>385000</v>
      </c>
    </row>
    <row r="177" spans="1:9" x14ac:dyDescent="0.25">
      <c r="A177" s="12">
        <v>216</v>
      </c>
      <c r="B177">
        <v>1957</v>
      </c>
      <c r="C177">
        <v>1996</v>
      </c>
      <c r="D177">
        <v>134450</v>
      </c>
      <c r="F177" s="12">
        <v>830</v>
      </c>
      <c r="G177">
        <v>2005</v>
      </c>
      <c r="H177">
        <v>2005</v>
      </c>
      <c r="I177">
        <v>147400</v>
      </c>
    </row>
    <row r="178" spans="1:9" x14ac:dyDescent="0.25">
      <c r="A178" s="12">
        <v>217</v>
      </c>
      <c r="B178">
        <v>2004</v>
      </c>
      <c r="C178">
        <v>2004</v>
      </c>
      <c r="D178">
        <v>210000</v>
      </c>
      <c r="F178" s="12">
        <v>832</v>
      </c>
      <c r="G178">
        <v>2005</v>
      </c>
      <c r="H178">
        <v>2005</v>
      </c>
      <c r="I178">
        <v>151000</v>
      </c>
    </row>
    <row r="179" spans="1:9" x14ac:dyDescent="0.25">
      <c r="A179" s="12">
        <v>218</v>
      </c>
      <c r="B179">
        <v>1925</v>
      </c>
      <c r="C179">
        <v>1950</v>
      </c>
      <c r="D179">
        <v>107000</v>
      </c>
      <c r="F179" s="12">
        <v>839</v>
      </c>
      <c r="G179">
        <v>1995</v>
      </c>
      <c r="H179">
        <v>2006</v>
      </c>
      <c r="I179">
        <v>144000</v>
      </c>
    </row>
    <row r="180" spans="1:9" x14ac:dyDescent="0.25">
      <c r="A180" s="12">
        <v>222</v>
      </c>
      <c r="B180">
        <v>2002</v>
      </c>
      <c r="C180">
        <v>2002</v>
      </c>
      <c r="D180">
        <v>200000</v>
      </c>
      <c r="F180" s="12">
        <v>856</v>
      </c>
      <c r="G180">
        <v>1962</v>
      </c>
      <c r="H180">
        <v>2010</v>
      </c>
      <c r="I180">
        <v>127000</v>
      </c>
    </row>
    <row r="181" spans="1:9" x14ac:dyDescent="0.25">
      <c r="A181" s="12">
        <v>223</v>
      </c>
      <c r="B181">
        <v>1975</v>
      </c>
      <c r="C181">
        <v>1975</v>
      </c>
      <c r="D181">
        <v>179900</v>
      </c>
      <c r="F181" s="12">
        <v>865</v>
      </c>
      <c r="G181">
        <v>2007</v>
      </c>
      <c r="H181">
        <v>2008</v>
      </c>
      <c r="I181">
        <v>250580</v>
      </c>
    </row>
    <row r="182" spans="1:9" x14ac:dyDescent="0.25">
      <c r="A182" s="12">
        <v>224</v>
      </c>
      <c r="B182">
        <v>1971</v>
      </c>
      <c r="C182">
        <v>1971</v>
      </c>
      <c r="D182">
        <v>97000</v>
      </c>
      <c r="F182" s="12">
        <v>867</v>
      </c>
      <c r="G182">
        <v>2006</v>
      </c>
      <c r="H182">
        <v>2007</v>
      </c>
      <c r="I182">
        <v>248900</v>
      </c>
    </row>
    <row r="183" spans="1:9" x14ac:dyDescent="0.25">
      <c r="A183" s="12">
        <v>225</v>
      </c>
      <c r="B183">
        <v>2003</v>
      </c>
      <c r="C183">
        <v>2003</v>
      </c>
      <c r="D183">
        <v>386250</v>
      </c>
      <c r="F183" s="12">
        <v>876</v>
      </c>
      <c r="G183">
        <v>2007</v>
      </c>
      <c r="H183">
        <v>2007</v>
      </c>
      <c r="I183">
        <v>303477</v>
      </c>
    </row>
    <row r="184" spans="1:9" x14ac:dyDescent="0.25">
      <c r="A184" s="12">
        <v>226</v>
      </c>
      <c r="B184">
        <v>1971</v>
      </c>
      <c r="C184">
        <v>1971</v>
      </c>
      <c r="D184">
        <v>112000</v>
      </c>
      <c r="F184" s="12">
        <v>878</v>
      </c>
      <c r="G184">
        <v>2004</v>
      </c>
      <c r="H184">
        <v>2005</v>
      </c>
      <c r="I184">
        <v>350000</v>
      </c>
    </row>
    <row r="185" spans="1:9" x14ac:dyDescent="0.25">
      <c r="A185" s="12">
        <v>227</v>
      </c>
      <c r="B185">
        <v>1995</v>
      </c>
      <c r="C185">
        <v>1995</v>
      </c>
      <c r="D185">
        <v>290000</v>
      </c>
      <c r="F185" s="12">
        <v>880</v>
      </c>
      <c r="G185">
        <v>1978</v>
      </c>
      <c r="H185">
        <v>2005</v>
      </c>
      <c r="I185">
        <v>136500</v>
      </c>
    </row>
    <row r="186" spans="1:9" x14ac:dyDescent="0.25">
      <c r="A186" s="12">
        <v>228</v>
      </c>
      <c r="B186">
        <v>1970</v>
      </c>
      <c r="C186">
        <v>1970</v>
      </c>
      <c r="D186">
        <v>106000</v>
      </c>
      <c r="F186" s="12">
        <v>881</v>
      </c>
      <c r="G186">
        <v>2005</v>
      </c>
      <c r="H186">
        <v>2006</v>
      </c>
      <c r="I186">
        <v>157000</v>
      </c>
    </row>
    <row r="187" spans="1:9" x14ac:dyDescent="0.25">
      <c r="A187" s="12">
        <v>229</v>
      </c>
      <c r="B187">
        <v>1967</v>
      </c>
      <c r="C187">
        <v>1967</v>
      </c>
      <c r="D187">
        <v>125000</v>
      </c>
      <c r="F187" s="12">
        <v>887</v>
      </c>
      <c r="G187">
        <v>1959</v>
      </c>
      <c r="H187">
        <v>2005</v>
      </c>
      <c r="I187">
        <v>145000</v>
      </c>
    </row>
    <row r="188" spans="1:9" x14ac:dyDescent="0.25">
      <c r="A188" s="12">
        <v>231</v>
      </c>
      <c r="B188">
        <v>1959</v>
      </c>
      <c r="C188">
        <v>1959</v>
      </c>
      <c r="D188">
        <v>148000</v>
      </c>
      <c r="F188" s="12">
        <v>891</v>
      </c>
      <c r="G188">
        <v>1949</v>
      </c>
      <c r="H188">
        <v>2006</v>
      </c>
      <c r="I188">
        <v>122900</v>
      </c>
    </row>
    <row r="189" spans="1:9" x14ac:dyDescent="0.25">
      <c r="A189" s="12">
        <v>232</v>
      </c>
      <c r="B189">
        <v>1995</v>
      </c>
      <c r="C189">
        <v>1996</v>
      </c>
      <c r="D189">
        <v>403000</v>
      </c>
      <c r="F189" s="12">
        <v>899</v>
      </c>
      <c r="G189">
        <v>2009</v>
      </c>
      <c r="H189">
        <v>2010</v>
      </c>
      <c r="I189">
        <v>611657</v>
      </c>
    </row>
    <row r="190" spans="1:9" x14ac:dyDescent="0.25">
      <c r="A190" s="12">
        <v>233</v>
      </c>
      <c r="B190">
        <v>1972</v>
      </c>
      <c r="C190">
        <v>1972</v>
      </c>
      <c r="D190">
        <v>94500</v>
      </c>
      <c r="F190" s="12">
        <v>904</v>
      </c>
      <c r="G190">
        <v>2006</v>
      </c>
      <c r="H190">
        <v>2006</v>
      </c>
      <c r="I190">
        <v>240000</v>
      </c>
    </row>
    <row r="191" spans="1:9" x14ac:dyDescent="0.25">
      <c r="A191" s="12">
        <v>234</v>
      </c>
      <c r="B191">
        <v>1976</v>
      </c>
      <c r="C191">
        <v>1976</v>
      </c>
      <c r="D191">
        <v>128200</v>
      </c>
      <c r="F191" s="12">
        <v>907</v>
      </c>
      <c r="G191">
        <v>2006</v>
      </c>
      <c r="H191">
        <v>2006</v>
      </c>
      <c r="I191">
        <v>255000</v>
      </c>
    </row>
    <row r="192" spans="1:9" x14ac:dyDescent="0.25">
      <c r="A192" s="12">
        <v>235</v>
      </c>
      <c r="B192">
        <v>2002</v>
      </c>
      <c r="C192">
        <v>2002</v>
      </c>
      <c r="D192">
        <v>216500</v>
      </c>
      <c r="F192" s="12">
        <v>910</v>
      </c>
      <c r="G192">
        <v>2005</v>
      </c>
      <c r="H192">
        <v>2005</v>
      </c>
      <c r="I192">
        <v>174000</v>
      </c>
    </row>
    <row r="193" spans="1:9" x14ac:dyDescent="0.25">
      <c r="A193" s="12">
        <v>236</v>
      </c>
      <c r="B193">
        <v>1971</v>
      </c>
      <c r="C193">
        <v>1971</v>
      </c>
      <c r="D193">
        <v>89500</v>
      </c>
      <c r="F193" s="12">
        <v>915</v>
      </c>
      <c r="G193">
        <v>2009</v>
      </c>
      <c r="H193">
        <v>2009</v>
      </c>
      <c r="I193">
        <v>173733</v>
      </c>
    </row>
    <row r="194" spans="1:9" x14ac:dyDescent="0.25">
      <c r="A194" s="12">
        <v>237</v>
      </c>
      <c r="B194">
        <v>2004</v>
      </c>
      <c r="C194">
        <v>2004</v>
      </c>
      <c r="D194">
        <v>185500</v>
      </c>
      <c r="F194" s="12">
        <v>923</v>
      </c>
      <c r="G194">
        <v>2005</v>
      </c>
      <c r="H194">
        <v>2006</v>
      </c>
      <c r="I194">
        <v>169990</v>
      </c>
    </row>
    <row r="195" spans="1:9" x14ac:dyDescent="0.25">
      <c r="A195" s="12">
        <v>238</v>
      </c>
      <c r="B195">
        <v>1993</v>
      </c>
      <c r="C195">
        <v>2003</v>
      </c>
      <c r="D195">
        <v>194500</v>
      </c>
      <c r="F195" s="12">
        <v>931</v>
      </c>
      <c r="G195">
        <v>2007</v>
      </c>
      <c r="H195">
        <v>2007</v>
      </c>
      <c r="I195">
        <v>201000</v>
      </c>
    </row>
    <row r="196" spans="1:9" x14ac:dyDescent="0.25">
      <c r="A196" s="12">
        <v>240</v>
      </c>
      <c r="B196">
        <v>1945</v>
      </c>
      <c r="C196">
        <v>1950</v>
      </c>
      <c r="D196">
        <v>113000</v>
      </c>
      <c r="F196" s="12">
        <v>933</v>
      </c>
      <c r="G196">
        <v>2006</v>
      </c>
      <c r="H196">
        <v>2006</v>
      </c>
      <c r="I196">
        <v>320000</v>
      </c>
    </row>
    <row r="197" spans="1:9" x14ac:dyDescent="0.25">
      <c r="A197" s="12">
        <v>242</v>
      </c>
      <c r="B197">
        <v>1945</v>
      </c>
      <c r="C197">
        <v>1997</v>
      </c>
      <c r="D197">
        <v>110500</v>
      </c>
      <c r="F197" s="12">
        <v>935</v>
      </c>
      <c r="G197">
        <v>1960</v>
      </c>
      <c r="H197">
        <v>2007</v>
      </c>
      <c r="I197">
        <v>242000</v>
      </c>
    </row>
    <row r="198" spans="1:9" x14ac:dyDescent="0.25">
      <c r="A198" s="12">
        <v>243</v>
      </c>
      <c r="B198">
        <v>1900</v>
      </c>
      <c r="C198">
        <v>1950</v>
      </c>
      <c r="D198">
        <v>79000</v>
      </c>
      <c r="F198" s="12">
        <v>938</v>
      </c>
      <c r="G198">
        <v>2005</v>
      </c>
      <c r="H198">
        <v>2005</v>
      </c>
      <c r="I198">
        <v>253000</v>
      </c>
    </row>
    <row r="199" spans="1:9" x14ac:dyDescent="0.25">
      <c r="A199" s="12">
        <v>244</v>
      </c>
      <c r="B199">
        <v>1980</v>
      </c>
      <c r="C199">
        <v>1980</v>
      </c>
      <c r="D199">
        <v>120000</v>
      </c>
      <c r="F199" s="12">
        <v>939</v>
      </c>
      <c r="G199">
        <v>2006</v>
      </c>
      <c r="H199">
        <v>2006</v>
      </c>
      <c r="I199">
        <v>239799</v>
      </c>
    </row>
    <row r="200" spans="1:9" x14ac:dyDescent="0.25">
      <c r="A200" s="12">
        <v>245</v>
      </c>
      <c r="B200">
        <v>1994</v>
      </c>
      <c r="C200">
        <v>2002</v>
      </c>
      <c r="D200">
        <v>205000</v>
      </c>
      <c r="F200" s="12">
        <v>950</v>
      </c>
      <c r="G200">
        <v>1972</v>
      </c>
      <c r="H200">
        <v>2006</v>
      </c>
      <c r="I200">
        <v>197500</v>
      </c>
    </row>
    <row r="201" spans="1:9" x14ac:dyDescent="0.25">
      <c r="A201" s="12">
        <v>246</v>
      </c>
      <c r="B201">
        <v>1988</v>
      </c>
      <c r="C201">
        <v>1988</v>
      </c>
      <c r="D201">
        <v>241500</v>
      </c>
      <c r="F201" s="12">
        <v>961</v>
      </c>
      <c r="G201">
        <v>1958</v>
      </c>
      <c r="H201">
        <v>2008</v>
      </c>
      <c r="I201">
        <v>116500</v>
      </c>
    </row>
    <row r="202" spans="1:9" x14ac:dyDescent="0.25">
      <c r="A202" s="12">
        <v>247</v>
      </c>
      <c r="B202">
        <v>1910</v>
      </c>
      <c r="C202">
        <v>1950</v>
      </c>
      <c r="D202">
        <v>137000</v>
      </c>
      <c r="F202" s="12">
        <v>964</v>
      </c>
      <c r="G202">
        <v>2007</v>
      </c>
      <c r="H202">
        <v>2007</v>
      </c>
      <c r="I202">
        <v>239000</v>
      </c>
    </row>
    <row r="203" spans="1:9" x14ac:dyDescent="0.25">
      <c r="A203" s="12">
        <v>248</v>
      </c>
      <c r="B203">
        <v>1954</v>
      </c>
      <c r="C203">
        <v>1954</v>
      </c>
      <c r="D203">
        <v>140000</v>
      </c>
      <c r="F203" s="12">
        <v>966</v>
      </c>
      <c r="G203">
        <v>2005</v>
      </c>
      <c r="H203">
        <v>2007</v>
      </c>
      <c r="I203">
        <v>178900</v>
      </c>
    </row>
    <row r="204" spans="1:9" x14ac:dyDescent="0.25">
      <c r="A204" s="12">
        <v>249</v>
      </c>
      <c r="B204">
        <v>2003</v>
      </c>
      <c r="C204">
        <v>2003</v>
      </c>
      <c r="D204">
        <v>180000</v>
      </c>
      <c r="F204" s="12">
        <v>974</v>
      </c>
      <c r="G204">
        <v>2007</v>
      </c>
      <c r="H204">
        <v>2008</v>
      </c>
      <c r="I204">
        <v>182000</v>
      </c>
    </row>
    <row r="205" spans="1:9" x14ac:dyDescent="0.25">
      <c r="A205" s="12">
        <v>251</v>
      </c>
      <c r="B205">
        <v>1940</v>
      </c>
      <c r="C205">
        <v>1966</v>
      </c>
      <c r="D205">
        <v>76500</v>
      </c>
      <c r="F205" s="12">
        <v>978</v>
      </c>
      <c r="G205">
        <v>2006</v>
      </c>
      <c r="H205">
        <v>2007</v>
      </c>
      <c r="I205">
        <v>199900</v>
      </c>
    </row>
    <row r="206" spans="1:9" x14ac:dyDescent="0.25">
      <c r="A206" s="12">
        <v>253</v>
      </c>
      <c r="B206">
        <v>2004</v>
      </c>
      <c r="C206">
        <v>2004</v>
      </c>
      <c r="D206">
        <v>173000</v>
      </c>
      <c r="F206" s="12">
        <v>981</v>
      </c>
      <c r="G206">
        <v>1961</v>
      </c>
      <c r="H206">
        <v>2007</v>
      </c>
      <c r="I206">
        <v>178400</v>
      </c>
    </row>
    <row r="207" spans="1:9" x14ac:dyDescent="0.25">
      <c r="A207" s="12">
        <v>254</v>
      </c>
      <c r="B207">
        <v>1964</v>
      </c>
      <c r="C207">
        <v>1991</v>
      </c>
      <c r="D207">
        <v>158000</v>
      </c>
      <c r="F207" s="12">
        <v>983</v>
      </c>
      <c r="G207">
        <v>2007</v>
      </c>
      <c r="H207">
        <v>2007</v>
      </c>
      <c r="I207">
        <v>159895</v>
      </c>
    </row>
    <row r="208" spans="1:9" x14ac:dyDescent="0.25">
      <c r="A208" s="12">
        <v>255</v>
      </c>
      <c r="B208">
        <v>1957</v>
      </c>
      <c r="C208">
        <v>1957</v>
      </c>
      <c r="D208">
        <v>145000</v>
      </c>
      <c r="F208" s="12">
        <v>988</v>
      </c>
      <c r="G208">
        <v>2009</v>
      </c>
      <c r="H208">
        <v>2010</v>
      </c>
      <c r="I208">
        <v>395192</v>
      </c>
    </row>
    <row r="209" spans="1:9" x14ac:dyDescent="0.25">
      <c r="A209" s="12">
        <v>256</v>
      </c>
      <c r="B209">
        <v>1999</v>
      </c>
      <c r="C209">
        <v>1999</v>
      </c>
      <c r="D209">
        <v>230000</v>
      </c>
      <c r="F209" s="12">
        <v>990</v>
      </c>
      <c r="G209">
        <v>2006</v>
      </c>
      <c r="H209">
        <v>2006</v>
      </c>
      <c r="I209">
        <v>197000</v>
      </c>
    </row>
    <row r="210" spans="1:9" x14ac:dyDescent="0.25">
      <c r="A210" s="12">
        <v>257</v>
      </c>
      <c r="B210">
        <v>2003</v>
      </c>
      <c r="C210">
        <v>2003</v>
      </c>
      <c r="D210">
        <v>207500</v>
      </c>
      <c r="F210" s="12">
        <v>994</v>
      </c>
      <c r="G210">
        <v>2005</v>
      </c>
      <c r="H210">
        <v>2006</v>
      </c>
      <c r="I210">
        <v>173900</v>
      </c>
    </row>
    <row r="211" spans="1:9" x14ac:dyDescent="0.25">
      <c r="A211" s="12">
        <v>259</v>
      </c>
      <c r="B211">
        <v>2001</v>
      </c>
      <c r="C211">
        <v>2001</v>
      </c>
      <c r="D211">
        <v>231500</v>
      </c>
      <c r="F211" s="12">
        <v>995</v>
      </c>
      <c r="G211">
        <v>2006</v>
      </c>
      <c r="H211">
        <v>2007</v>
      </c>
      <c r="I211">
        <v>337500</v>
      </c>
    </row>
    <row r="212" spans="1:9" x14ac:dyDescent="0.25">
      <c r="A212" s="12">
        <v>260</v>
      </c>
      <c r="B212">
        <v>1956</v>
      </c>
      <c r="C212">
        <v>1956</v>
      </c>
      <c r="D212">
        <v>97000</v>
      </c>
      <c r="F212" s="12">
        <v>1000</v>
      </c>
      <c r="G212">
        <v>2006</v>
      </c>
      <c r="H212">
        <v>2006</v>
      </c>
      <c r="I212">
        <v>206000</v>
      </c>
    </row>
    <row r="213" spans="1:9" x14ac:dyDescent="0.25">
      <c r="A213" s="12">
        <v>261</v>
      </c>
      <c r="B213">
        <v>1962</v>
      </c>
      <c r="C213">
        <v>1962</v>
      </c>
      <c r="D213">
        <v>176000</v>
      </c>
      <c r="F213" s="12">
        <v>1003</v>
      </c>
      <c r="G213">
        <v>2006</v>
      </c>
      <c r="H213">
        <v>2006</v>
      </c>
      <c r="I213">
        <v>232000</v>
      </c>
    </row>
    <row r="214" spans="1:9" x14ac:dyDescent="0.25">
      <c r="A214" s="12">
        <v>263</v>
      </c>
      <c r="B214">
        <v>1977</v>
      </c>
      <c r="C214">
        <v>1995</v>
      </c>
      <c r="D214">
        <v>151000</v>
      </c>
      <c r="F214" s="12">
        <v>1005</v>
      </c>
      <c r="G214">
        <v>2005</v>
      </c>
      <c r="H214">
        <v>2006</v>
      </c>
      <c r="I214">
        <v>181000</v>
      </c>
    </row>
    <row r="215" spans="1:9" x14ac:dyDescent="0.25">
      <c r="A215" s="12">
        <v>264</v>
      </c>
      <c r="B215">
        <v>1929</v>
      </c>
      <c r="C215">
        <v>2001</v>
      </c>
      <c r="D215">
        <v>130000</v>
      </c>
      <c r="F215" s="12">
        <v>1009</v>
      </c>
      <c r="G215">
        <v>2004</v>
      </c>
      <c r="H215">
        <v>2005</v>
      </c>
      <c r="I215">
        <v>240000</v>
      </c>
    </row>
    <row r="216" spans="1:9" x14ac:dyDescent="0.25">
      <c r="A216" s="12">
        <v>265</v>
      </c>
      <c r="B216">
        <v>1925</v>
      </c>
      <c r="C216">
        <v>2004</v>
      </c>
      <c r="D216">
        <v>73000</v>
      </c>
      <c r="F216" s="12">
        <v>1014</v>
      </c>
      <c r="G216">
        <v>1910</v>
      </c>
      <c r="H216">
        <v>2006</v>
      </c>
      <c r="I216">
        <v>85000</v>
      </c>
    </row>
    <row r="217" spans="1:9" x14ac:dyDescent="0.25">
      <c r="A217" s="12">
        <v>266</v>
      </c>
      <c r="B217">
        <v>1981</v>
      </c>
      <c r="C217">
        <v>1981</v>
      </c>
      <c r="D217">
        <v>175500</v>
      </c>
      <c r="F217" s="12">
        <v>1020</v>
      </c>
      <c r="G217">
        <v>2005</v>
      </c>
      <c r="H217">
        <v>2005</v>
      </c>
      <c r="I217">
        <v>213490</v>
      </c>
    </row>
    <row r="218" spans="1:9" x14ac:dyDescent="0.25">
      <c r="A218" s="12">
        <v>267</v>
      </c>
      <c r="B218">
        <v>1997</v>
      </c>
      <c r="C218">
        <v>1997</v>
      </c>
      <c r="D218">
        <v>185000</v>
      </c>
      <c r="F218" s="12">
        <v>1021</v>
      </c>
      <c r="G218">
        <v>2005</v>
      </c>
      <c r="H218">
        <v>2005</v>
      </c>
      <c r="I218">
        <v>176000</v>
      </c>
    </row>
    <row r="219" spans="1:9" x14ac:dyDescent="0.25">
      <c r="A219" s="12">
        <v>268</v>
      </c>
      <c r="B219">
        <v>1939</v>
      </c>
      <c r="C219">
        <v>1997</v>
      </c>
      <c r="D219">
        <v>179500</v>
      </c>
      <c r="F219" s="12">
        <v>1022</v>
      </c>
      <c r="G219">
        <v>2006</v>
      </c>
      <c r="H219">
        <v>2006</v>
      </c>
      <c r="I219">
        <v>194000</v>
      </c>
    </row>
    <row r="220" spans="1:9" x14ac:dyDescent="0.25">
      <c r="A220" s="12">
        <v>269</v>
      </c>
      <c r="B220">
        <v>1940</v>
      </c>
      <c r="C220">
        <v>1955</v>
      </c>
      <c r="D220">
        <v>120500</v>
      </c>
      <c r="F220" s="12">
        <v>1024</v>
      </c>
      <c r="G220">
        <v>2005</v>
      </c>
      <c r="H220">
        <v>2006</v>
      </c>
      <c r="I220">
        <v>191000</v>
      </c>
    </row>
    <row r="221" spans="1:9" x14ac:dyDescent="0.25">
      <c r="A221" s="12">
        <v>270</v>
      </c>
      <c r="B221">
        <v>1976</v>
      </c>
      <c r="C221">
        <v>1976</v>
      </c>
      <c r="D221">
        <v>148000</v>
      </c>
      <c r="F221" s="12">
        <v>1028</v>
      </c>
      <c r="G221">
        <v>2007</v>
      </c>
      <c r="H221">
        <v>2008</v>
      </c>
      <c r="I221">
        <v>293077</v>
      </c>
    </row>
    <row r="222" spans="1:9" x14ac:dyDescent="0.25">
      <c r="A222" s="12">
        <v>274</v>
      </c>
      <c r="B222">
        <v>1958</v>
      </c>
      <c r="C222">
        <v>1988</v>
      </c>
      <c r="D222">
        <v>139000</v>
      </c>
      <c r="F222" s="12">
        <v>1037</v>
      </c>
      <c r="G222">
        <v>2007</v>
      </c>
      <c r="H222">
        <v>2008</v>
      </c>
      <c r="I222">
        <v>315500</v>
      </c>
    </row>
    <row r="223" spans="1:9" x14ac:dyDescent="0.25">
      <c r="A223" s="12">
        <v>275</v>
      </c>
      <c r="B223">
        <v>1982</v>
      </c>
      <c r="C223">
        <v>1982</v>
      </c>
      <c r="D223">
        <v>124500</v>
      </c>
      <c r="F223" s="12">
        <v>1039</v>
      </c>
      <c r="G223">
        <v>1970</v>
      </c>
      <c r="H223">
        <v>2008</v>
      </c>
      <c r="I223">
        <v>97000</v>
      </c>
    </row>
    <row r="224" spans="1:9" x14ac:dyDescent="0.25">
      <c r="A224" s="12">
        <v>277</v>
      </c>
      <c r="B224">
        <v>2003</v>
      </c>
      <c r="C224">
        <v>2003</v>
      </c>
      <c r="D224">
        <v>201000</v>
      </c>
      <c r="F224" s="12">
        <v>1043</v>
      </c>
      <c r="G224">
        <v>2005</v>
      </c>
      <c r="H224">
        <v>2005</v>
      </c>
      <c r="I224">
        <v>196000</v>
      </c>
    </row>
    <row r="225" spans="1:9" x14ac:dyDescent="0.25">
      <c r="A225" s="12">
        <v>278</v>
      </c>
      <c r="B225">
        <v>1951</v>
      </c>
      <c r="C225">
        <v>1951</v>
      </c>
      <c r="D225">
        <v>141000</v>
      </c>
      <c r="F225" s="12">
        <v>1047</v>
      </c>
      <c r="G225">
        <v>2005</v>
      </c>
      <c r="H225">
        <v>2006</v>
      </c>
      <c r="I225">
        <v>556581</v>
      </c>
    </row>
    <row r="226" spans="1:9" x14ac:dyDescent="0.25">
      <c r="A226" s="12">
        <v>280</v>
      </c>
      <c r="B226">
        <v>1977</v>
      </c>
      <c r="C226">
        <v>1977</v>
      </c>
      <c r="D226">
        <v>192000</v>
      </c>
      <c r="F226" s="12">
        <v>1049</v>
      </c>
      <c r="G226">
        <v>1960</v>
      </c>
      <c r="H226">
        <v>2006</v>
      </c>
      <c r="I226">
        <v>115000</v>
      </c>
    </row>
    <row r="227" spans="1:9" x14ac:dyDescent="0.25">
      <c r="A227" s="12">
        <v>281</v>
      </c>
      <c r="B227">
        <v>1989</v>
      </c>
      <c r="C227">
        <v>1989</v>
      </c>
      <c r="D227">
        <v>228500</v>
      </c>
      <c r="F227" s="12">
        <v>1050</v>
      </c>
      <c r="G227">
        <v>1946</v>
      </c>
      <c r="H227">
        <v>2006</v>
      </c>
      <c r="I227">
        <v>84900</v>
      </c>
    </row>
    <row r="228" spans="1:9" x14ac:dyDescent="0.25">
      <c r="A228" s="12">
        <v>285</v>
      </c>
      <c r="B228">
        <v>1992</v>
      </c>
      <c r="C228">
        <v>1992</v>
      </c>
      <c r="D228">
        <v>179200</v>
      </c>
      <c r="F228" s="12">
        <v>1051</v>
      </c>
      <c r="G228">
        <v>2007</v>
      </c>
      <c r="H228">
        <v>2007</v>
      </c>
      <c r="I228">
        <v>176485</v>
      </c>
    </row>
    <row r="229" spans="1:9" x14ac:dyDescent="0.25">
      <c r="A229" s="12">
        <v>287</v>
      </c>
      <c r="B229">
        <v>1962</v>
      </c>
      <c r="C229">
        <v>1981</v>
      </c>
      <c r="D229">
        <v>159000</v>
      </c>
      <c r="F229" s="12">
        <v>1052</v>
      </c>
      <c r="G229">
        <v>2007</v>
      </c>
      <c r="H229">
        <v>2007</v>
      </c>
      <c r="I229">
        <v>200141</v>
      </c>
    </row>
    <row r="230" spans="1:9" x14ac:dyDescent="0.25">
      <c r="A230" s="12">
        <v>288</v>
      </c>
      <c r="B230">
        <v>1971</v>
      </c>
      <c r="C230">
        <v>1971</v>
      </c>
      <c r="D230">
        <v>88000</v>
      </c>
      <c r="F230" s="12">
        <v>1057</v>
      </c>
      <c r="G230">
        <v>2005</v>
      </c>
      <c r="H230">
        <v>2005</v>
      </c>
      <c r="I230">
        <v>185850</v>
      </c>
    </row>
    <row r="231" spans="1:9" x14ac:dyDescent="0.25">
      <c r="A231" s="12">
        <v>289</v>
      </c>
      <c r="B231">
        <v>1967</v>
      </c>
      <c r="C231">
        <v>1967</v>
      </c>
      <c r="D231">
        <v>122000</v>
      </c>
      <c r="F231" s="12">
        <v>1059</v>
      </c>
      <c r="G231">
        <v>2008</v>
      </c>
      <c r="H231">
        <v>2008</v>
      </c>
      <c r="I231">
        <v>335000</v>
      </c>
    </row>
    <row r="232" spans="1:9" x14ac:dyDescent="0.25">
      <c r="A232" s="12">
        <v>290</v>
      </c>
      <c r="B232">
        <v>1915</v>
      </c>
      <c r="C232">
        <v>2003</v>
      </c>
      <c r="D232">
        <v>153575</v>
      </c>
      <c r="F232" s="12">
        <v>1075</v>
      </c>
      <c r="G232">
        <v>2006</v>
      </c>
      <c r="H232">
        <v>2006</v>
      </c>
      <c r="I232">
        <v>194000</v>
      </c>
    </row>
    <row r="233" spans="1:9" x14ac:dyDescent="0.25">
      <c r="A233" s="12">
        <v>292</v>
      </c>
      <c r="B233">
        <v>1912</v>
      </c>
      <c r="C233">
        <v>2000</v>
      </c>
      <c r="D233">
        <v>135900</v>
      </c>
      <c r="F233" s="12">
        <v>1088</v>
      </c>
      <c r="G233">
        <v>2005</v>
      </c>
      <c r="H233">
        <v>2006</v>
      </c>
      <c r="I233">
        <v>252000</v>
      </c>
    </row>
    <row r="234" spans="1:9" x14ac:dyDescent="0.25">
      <c r="A234" s="12">
        <v>294</v>
      </c>
      <c r="B234">
        <v>1977</v>
      </c>
      <c r="C234">
        <v>1994</v>
      </c>
      <c r="D234">
        <v>235000</v>
      </c>
      <c r="F234" s="12">
        <v>1090</v>
      </c>
      <c r="G234">
        <v>2005</v>
      </c>
      <c r="H234">
        <v>2005</v>
      </c>
      <c r="I234">
        <v>197000</v>
      </c>
    </row>
    <row r="235" spans="1:9" x14ac:dyDescent="0.25">
      <c r="A235" s="12">
        <v>295</v>
      </c>
      <c r="B235">
        <v>1953</v>
      </c>
      <c r="C235">
        <v>1953</v>
      </c>
      <c r="D235">
        <v>167000</v>
      </c>
      <c r="F235" s="12">
        <v>1096</v>
      </c>
      <c r="G235">
        <v>2006</v>
      </c>
      <c r="H235">
        <v>2006</v>
      </c>
      <c r="I235">
        <v>176432</v>
      </c>
    </row>
    <row r="236" spans="1:9" x14ac:dyDescent="0.25">
      <c r="A236" s="12">
        <v>296</v>
      </c>
      <c r="B236">
        <v>1984</v>
      </c>
      <c r="C236">
        <v>1984</v>
      </c>
      <c r="D236">
        <v>142500</v>
      </c>
      <c r="F236" s="12">
        <v>1097</v>
      </c>
      <c r="G236">
        <v>1914</v>
      </c>
      <c r="H236">
        <v>2006</v>
      </c>
      <c r="I236">
        <v>127000</v>
      </c>
    </row>
    <row r="237" spans="1:9" x14ac:dyDescent="0.25">
      <c r="A237" s="12">
        <v>297</v>
      </c>
      <c r="B237">
        <v>1950</v>
      </c>
      <c r="C237">
        <v>1950</v>
      </c>
      <c r="D237">
        <v>152000</v>
      </c>
      <c r="F237" s="12">
        <v>1108</v>
      </c>
      <c r="G237">
        <v>2006</v>
      </c>
      <c r="H237">
        <v>2006</v>
      </c>
      <c r="I237">
        <v>274725</v>
      </c>
    </row>
    <row r="238" spans="1:9" x14ac:dyDescent="0.25">
      <c r="A238" s="12">
        <v>298</v>
      </c>
      <c r="B238">
        <v>1997</v>
      </c>
      <c r="C238">
        <v>1998</v>
      </c>
      <c r="D238">
        <v>239000</v>
      </c>
      <c r="F238" s="12">
        <v>1110</v>
      </c>
      <c r="G238">
        <v>2004</v>
      </c>
      <c r="H238">
        <v>2005</v>
      </c>
      <c r="I238">
        <v>280000</v>
      </c>
    </row>
    <row r="239" spans="1:9" x14ac:dyDescent="0.25">
      <c r="A239" s="12">
        <v>299</v>
      </c>
      <c r="B239">
        <v>1968</v>
      </c>
      <c r="C239">
        <v>1968</v>
      </c>
      <c r="D239">
        <v>175000</v>
      </c>
      <c r="F239" s="12">
        <v>1114</v>
      </c>
      <c r="G239">
        <v>1953</v>
      </c>
      <c r="H239">
        <v>2006</v>
      </c>
      <c r="I239">
        <v>134500</v>
      </c>
    </row>
    <row r="240" spans="1:9" x14ac:dyDescent="0.25">
      <c r="A240" s="12">
        <v>300</v>
      </c>
      <c r="B240">
        <v>1950</v>
      </c>
      <c r="C240">
        <v>2004</v>
      </c>
      <c r="D240">
        <v>158500</v>
      </c>
      <c r="F240" s="12">
        <v>1116</v>
      </c>
      <c r="G240">
        <v>2007</v>
      </c>
      <c r="H240">
        <v>2007</v>
      </c>
      <c r="I240">
        <v>318000</v>
      </c>
    </row>
    <row r="241" spans="1:9" x14ac:dyDescent="0.25">
      <c r="A241" s="12">
        <v>301</v>
      </c>
      <c r="B241">
        <v>1953</v>
      </c>
      <c r="C241">
        <v>1953</v>
      </c>
      <c r="D241">
        <v>157000</v>
      </c>
      <c r="F241" s="12">
        <v>1122</v>
      </c>
      <c r="G241">
        <v>2005</v>
      </c>
      <c r="H241">
        <v>2006</v>
      </c>
      <c r="I241">
        <v>212900</v>
      </c>
    </row>
    <row r="242" spans="1:9" x14ac:dyDescent="0.25">
      <c r="A242" s="12">
        <v>302</v>
      </c>
      <c r="B242">
        <v>1998</v>
      </c>
      <c r="C242">
        <v>1999</v>
      </c>
      <c r="D242">
        <v>267000</v>
      </c>
      <c r="F242" s="12">
        <v>1124</v>
      </c>
      <c r="G242">
        <v>1947</v>
      </c>
      <c r="H242">
        <v>2008</v>
      </c>
      <c r="I242">
        <v>118000</v>
      </c>
    </row>
    <row r="243" spans="1:9" x14ac:dyDescent="0.25">
      <c r="A243" s="12">
        <v>303</v>
      </c>
      <c r="B243">
        <v>2001</v>
      </c>
      <c r="C243">
        <v>2002</v>
      </c>
      <c r="D243">
        <v>205000</v>
      </c>
      <c r="F243" s="12">
        <v>1127</v>
      </c>
      <c r="G243">
        <v>2007</v>
      </c>
      <c r="H243">
        <v>2007</v>
      </c>
      <c r="I243">
        <v>174000</v>
      </c>
    </row>
    <row r="244" spans="1:9" x14ac:dyDescent="0.25">
      <c r="A244" s="12">
        <v>304</v>
      </c>
      <c r="B244">
        <v>1972</v>
      </c>
      <c r="C244">
        <v>1972</v>
      </c>
      <c r="D244">
        <v>149900</v>
      </c>
      <c r="F244" s="12">
        <v>1129</v>
      </c>
      <c r="G244">
        <v>2004</v>
      </c>
      <c r="H244">
        <v>2005</v>
      </c>
      <c r="I244">
        <v>215000</v>
      </c>
    </row>
    <row r="245" spans="1:9" x14ac:dyDescent="0.25">
      <c r="A245" s="12">
        <v>305</v>
      </c>
      <c r="B245">
        <v>1880</v>
      </c>
      <c r="C245">
        <v>2002</v>
      </c>
      <c r="D245">
        <v>295000</v>
      </c>
      <c r="F245" s="12">
        <v>1143</v>
      </c>
      <c r="G245">
        <v>2006</v>
      </c>
      <c r="H245">
        <v>2007</v>
      </c>
      <c r="I245">
        <v>424870</v>
      </c>
    </row>
    <row r="246" spans="1:9" x14ac:dyDescent="0.25">
      <c r="A246" s="12">
        <v>307</v>
      </c>
      <c r="B246">
        <v>1990</v>
      </c>
      <c r="C246">
        <v>1991</v>
      </c>
      <c r="D246">
        <v>225000</v>
      </c>
      <c r="F246" s="12">
        <v>1154</v>
      </c>
      <c r="G246">
        <v>1930</v>
      </c>
      <c r="H246">
        <v>2007</v>
      </c>
      <c r="I246">
        <v>120500</v>
      </c>
    </row>
    <row r="247" spans="1:9" x14ac:dyDescent="0.25">
      <c r="A247" s="12">
        <v>308</v>
      </c>
      <c r="B247">
        <v>1920</v>
      </c>
      <c r="C247">
        <v>1950</v>
      </c>
      <c r="D247">
        <v>89500</v>
      </c>
      <c r="F247" s="12">
        <v>1158</v>
      </c>
      <c r="G247">
        <v>2007</v>
      </c>
      <c r="H247">
        <v>2008</v>
      </c>
      <c r="I247">
        <v>230000</v>
      </c>
    </row>
    <row r="248" spans="1:9" x14ac:dyDescent="0.25">
      <c r="A248" s="12">
        <v>309</v>
      </c>
      <c r="B248">
        <v>1940</v>
      </c>
      <c r="C248">
        <v>1950</v>
      </c>
      <c r="D248">
        <v>82500</v>
      </c>
      <c r="F248" s="12">
        <v>1159</v>
      </c>
      <c r="G248">
        <v>2007</v>
      </c>
      <c r="H248">
        <v>2008</v>
      </c>
      <c r="I248">
        <v>235128</v>
      </c>
    </row>
    <row r="249" spans="1:9" x14ac:dyDescent="0.25">
      <c r="A249" s="12">
        <v>310</v>
      </c>
      <c r="B249">
        <v>2003</v>
      </c>
      <c r="C249">
        <v>2004</v>
      </c>
      <c r="D249">
        <v>360000</v>
      </c>
      <c r="F249" s="12">
        <v>1162</v>
      </c>
      <c r="G249">
        <v>1954</v>
      </c>
      <c r="H249">
        <v>2006</v>
      </c>
      <c r="I249">
        <v>224000</v>
      </c>
    </row>
    <row r="250" spans="1:9" x14ac:dyDescent="0.25">
      <c r="A250" s="12">
        <v>311</v>
      </c>
      <c r="B250">
        <v>1993</v>
      </c>
      <c r="C250">
        <v>1994</v>
      </c>
      <c r="D250">
        <v>165600</v>
      </c>
      <c r="F250" s="12">
        <v>1166</v>
      </c>
      <c r="G250">
        <v>2009</v>
      </c>
      <c r="H250">
        <v>2009</v>
      </c>
      <c r="I250">
        <v>233170</v>
      </c>
    </row>
    <row r="251" spans="1:9" x14ac:dyDescent="0.25">
      <c r="A251" s="12">
        <v>312</v>
      </c>
      <c r="B251">
        <v>1948</v>
      </c>
      <c r="C251">
        <v>2002</v>
      </c>
      <c r="D251">
        <v>132000</v>
      </c>
      <c r="F251" s="12">
        <v>1167</v>
      </c>
      <c r="G251">
        <v>2008</v>
      </c>
      <c r="H251">
        <v>2008</v>
      </c>
      <c r="I251">
        <v>245350</v>
      </c>
    </row>
    <row r="252" spans="1:9" x14ac:dyDescent="0.25">
      <c r="A252" s="12">
        <v>313</v>
      </c>
      <c r="B252">
        <v>1939</v>
      </c>
      <c r="C252">
        <v>1950</v>
      </c>
      <c r="D252">
        <v>119900</v>
      </c>
      <c r="F252" s="12">
        <v>1173</v>
      </c>
      <c r="G252">
        <v>2006</v>
      </c>
      <c r="H252">
        <v>2007</v>
      </c>
      <c r="I252">
        <v>171900</v>
      </c>
    </row>
    <row r="253" spans="1:9" x14ac:dyDescent="0.25">
      <c r="A253" s="12">
        <v>314</v>
      </c>
      <c r="B253">
        <v>1965</v>
      </c>
      <c r="C253">
        <v>1965</v>
      </c>
      <c r="D253">
        <v>375000</v>
      </c>
      <c r="F253" s="12">
        <v>1182</v>
      </c>
      <c r="G253">
        <v>2008</v>
      </c>
      <c r="H253">
        <v>2008</v>
      </c>
      <c r="I253">
        <v>392500</v>
      </c>
    </row>
    <row r="254" spans="1:9" x14ac:dyDescent="0.25">
      <c r="A254" s="12">
        <v>315</v>
      </c>
      <c r="B254">
        <v>1925</v>
      </c>
      <c r="C254">
        <v>1990</v>
      </c>
      <c r="D254">
        <v>178000</v>
      </c>
      <c r="F254" s="12">
        <v>1196</v>
      </c>
      <c r="G254">
        <v>2005</v>
      </c>
      <c r="H254">
        <v>2005</v>
      </c>
      <c r="I254">
        <v>176000</v>
      </c>
    </row>
    <row r="255" spans="1:9" x14ac:dyDescent="0.25">
      <c r="A255" s="12">
        <v>317</v>
      </c>
      <c r="B255">
        <v>1980</v>
      </c>
      <c r="C255">
        <v>1980</v>
      </c>
      <c r="D255">
        <v>260000</v>
      </c>
      <c r="F255" s="12">
        <v>1197</v>
      </c>
      <c r="G255">
        <v>2006</v>
      </c>
      <c r="H255">
        <v>2006</v>
      </c>
      <c r="I255">
        <v>219210</v>
      </c>
    </row>
    <row r="256" spans="1:9" x14ac:dyDescent="0.25">
      <c r="A256" s="12">
        <v>319</v>
      </c>
      <c r="B256">
        <v>1993</v>
      </c>
      <c r="C256">
        <v>1993</v>
      </c>
      <c r="D256">
        <v>260000</v>
      </c>
      <c r="F256" s="12">
        <v>1210</v>
      </c>
      <c r="G256">
        <v>2006</v>
      </c>
      <c r="H256">
        <v>2006</v>
      </c>
      <c r="I256">
        <v>290000</v>
      </c>
    </row>
    <row r="257" spans="1:9" x14ac:dyDescent="0.25">
      <c r="A257" s="12">
        <v>320</v>
      </c>
      <c r="B257">
        <v>1980</v>
      </c>
      <c r="C257">
        <v>1980</v>
      </c>
      <c r="D257">
        <v>187500</v>
      </c>
      <c r="F257" s="12">
        <v>1212</v>
      </c>
      <c r="G257">
        <v>1988</v>
      </c>
      <c r="H257">
        <v>2005</v>
      </c>
      <c r="I257">
        <v>164000</v>
      </c>
    </row>
    <row r="258" spans="1:9" x14ac:dyDescent="0.25">
      <c r="A258" s="12">
        <v>322</v>
      </c>
      <c r="B258">
        <v>2004</v>
      </c>
      <c r="C258">
        <v>2004</v>
      </c>
      <c r="D258">
        <v>354000</v>
      </c>
      <c r="F258" s="12">
        <v>1218</v>
      </c>
      <c r="G258">
        <v>2009</v>
      </c>
      <c r="H258">
        <v>2009</v>
      </c>
      <c r="I258">
        <v>229456</v>
      </c>
    </row>
    <row r="259" spans="1:9" x14ac:dyDescent="0.25">
      <c r="A259" s="12">
        <v>323</v>
      </c>
      <c r="B259">
        <v>1986</v>
      </c>
      <c r="C259">
        <v>1987</v>
      </c>
      <c r="D259">
        <v>301000</v>
      </c>
      <c r="F259" s="12">
        <v>1225</v>
      </c>
      <c r="G259">
        <v>2004</v>
      </c>
      <c r="H259">
        <v>2005</v>
      </c>
      <c r="I259">
        <v>184000</v>
      </c>
    </row>
    <row r="260" spans="1:9" x14ac:dyDescent="0.25">
      <c r="A260" s="12">
        <v>326</v>
      </c>
      <c r="B260">
        <v>1941</v>
      </c>
      <c r="C260">
        <v>1950</v>
      </c>
      <c r="D260">
        <v>87000</v>
      </c>
      <c r="F260" s="12">
        <v>1227</v>
      </c>
      <c r="G260">
        <v>2007</v>
      </c>
      <c r="H260">
        <v>2007</v>
      </c>
      <c r="I260">
        <v>214000</v>
      </c>
    </row>
    <row r="261" spans="1:9" x14ac:dyDescent="0.25">
      <c r="A261" s="12">
        <v>327</v>
      </c>
      <c r="B261">
        <v>1993</v>
      </c>
      <c r="C261">
        <v>1993</v>
      </c>
      <c r="D261">
        <v>324000</v>
      </c>
      <c r="F261" s="12">
        <v>1228</v>
      </c>
      <c r="G261">
        <v>1965</v>
      </c>
      <c r="H261">
        <v>2008</v>
      </c>
      <c r="I261">
        <v>147000</v>
      </c>
    </row>
    <row r="262" spans="1:9" x14ac:dyDescent="0.25">
      <c r="A262" s="12">
        <v>328</v>
      </c>
      <c r="B262">
        <v>1960</v>
      </c>
      <c r="C262">
        <v>1960</v>
      </c>
      <c r="D262">
        <v>145250</v>
      </c>
      <c r="F262" s="12">
        <v>1229</v>
      </c>
      <c r="G262">
        <v>2008</v>
      </c>
      <c r="H262">
        <v>2008</v>
      </c>
      <c r="I262">
        <v>367294</v>
      </c>
    </row>
    <row r="263" spans="1:9" x14ac:dyDescent="0.25">
      <c r="A263" s="12">
        <v>329</v>
      </c>
      <c r="B263">
        <v>1916</v>
      </c>
      <c r="C263">
        <v>1994</v>
      </c>
      <c r="D263">
        <v>214500</v>
      </c>
      <c r="F263" s="12">
        <v>1238</v>
      </c>
      <c r="G263">
        <v>2004</v>
      </c>
      <c r="H263">
        <v>2005</v>
      </c>
      <c r="I263">
        <v>195000</v>
      </c>
    </row>
    <row r="264" spans="1:9" x14ac:dyDescent="0.25">
      <c r="A264" s="12">
        <v>330</v>
      </c>
      <c r="B264">
        <v>1920</v>
      </c>
      <c r="C264">
        <v>1950</v>
      </c>
      <c r="D264">
        <v>78000</v>
      </c>
      <c r="F264" s="12">
        <v>1239</v>
      </c>
      <c r="G264">
        <v>2005</v>
      </c>
      <c r="H264">
        <v>2005</v>
      </c>
      <c r="I264">
        <v>142500</v>
      </c>
    </row>
    <row r="265" spans="1:9" x14ac:dyDescent="0.25">
      <c r="A265" s="12">
        <v>331</v>
      </c>
      <c r="B265">
        <v>1964</v>
      </c>
      <c r="C265">
        <v>1964</v>
      </c>
      <c r="D265">
        <v>119000</v>
      </c>
      <c r="F265" s="12">
        <v>1240</v>
      </c>
      <c r="G265">
        <v>2006</v>
      </c>
      <c r="H265">
        <v>2006</v>
      </c>
      <c r="I265">
        <v>265900</v>
      </c>
    </row>
    <row r="266" spans="1:9" x14ac:dyDescent="0.25">
      <c r="A266" s="12">
        <v>332</v>
      </c>
      <c r="B266">
        <v>1958</v>
      </c>
      <c r="C266">
        <v>1992</v>
      </c>
      <c r="D266">
        <v>139000</v>
      </c>
      <c r="F266" s="12">
        <v>1242</v>
      </c>
      <c r="G266">
        <v>2007</v>
      </c>
      <c r="H266">
        <v>2007</v>
      </c>
      <c r="I266">
        <v>248328</v>
      </c>
    </row>
    <row r="267" spans="1:9" x14ac:dyDescent="0.25">
      <c r="A267" s="12">
        <v>333</v>
      </c>
      <c r="B267">
        <v>2003</v>
      </c>
      <c r="C267">
        <v>2004</v>
      </c>
      <c r="D267">
        <v>284000</v>
      </c>
      <c r="F267" s="12">
        <v>1244</v>
      </c>
      <c r="G267">
        <v>2006</v>
      </c>
      <c r="H267">
        <v>2006</v>
      </c>
      <c r="I267">
        <v>465000</v>
      </c>
    </row>
    <row r="268" spans="1:9" x14ac:dyDescent="0.25">
      <c r="A268" s="12">
        <v>334</v>
      </c>
      <c r="B268">
        <v>2004</v>
      </c>
      <c r="C268">
        <v>2004</v>
      </c>
      <c r="D268">
        <v>207000</v>
      </c>
      <c r="F268" s="12">
        <v>1247</v>
      </c>
      <c r="G268">
        <v>2005</v>
      </c>
      <c r="H268">
        <v>2006</v>
      </c>
      <c r="I268">
        <v>186500</v>
      </c>
    </row>
    <row r="269" spans="1:9" x14ac:dyDescent="0.25">
      <c r="A269" s="12">
        <v>335</v>
      </c>
      <c r="B269">
        <v>1998</v>
      </c>
      <c r="C269">
        <v>1998</v>
      </c>
      <c r="D269">
        <v>192000</v>
      </c>
      <c r="F269" s="12">
        <v>1259</v>
      </c>
      <c r="G269">
        <v>2005</v>
      </c>
      <c r="H269">
        <v>2005</v>
      </c>
      <c r="I269">
        <v>190000</v>
      </c>
    </row>
    <row r="270" spans="1:9" x14ac:dyDescent="0.25">
      <c r="A270" s="12">
        <v>336</v>
      </c>
      <c r="B270">
        <v>1965</v>
      </c>
      <c r="C270">
        <v>1965</v>
      </c>
      <c r="D270">
        <v>228950</v>
      </c>
      <c r="F270" s="12">
        <v>1268</v>
      </c>
      <c r="G270">
        <v>2008</v>
      </c>
      <c r="H270">
        <v>2009</v>
      </c>
      <c r="I270">
        <v>378500</v>
      </c>
    </row>
    <row r="271" spans="1:9" x14ac:dyDescent="0.25">
      <c r="A271" s="12">
        <v>338</v>
      </c>
      <c r="B271">
        <v>2002</v>
      </c>
      <c r="C271">
        <v>2003</v>
      </c>
      <c r="D271">
        <v>214000</v>
      </c>
      <c r="F271" s="12">
        <v>1274</v>
      </c>
      <c r="G271">
        <v>1959</v>
      </c>
      <c r="H271">
        <v>2006</v>
      </c>
      <c r="I271">
        <v>177000</v>
      </c>
    </row>
    <row r="272" spans="1:9" x14ac:dyDescent="0.25">
      <c r="A272" s="12">
        <v>339</v>
      </c>
      <c r="B272">
        <v>1984</v>
      </c>
      <c r="C272">
        <v>1998</v>
      </c>
      <c r="D272">
        <v>202500</v>
      </c>
      <c r="F272" s="12">
        <v>1283</v>
      </c>
      <c r="G272">
        <v>1977</v>
      </c>
      <c r="H272">
        <v>2008</v>
      </c>
      <c r="I272">
        <v>150500</v>
      </c>
    </row>
    <row r="273" spans="1:9" x14ac:dyDescent="0.25">
      <c r="A273" s="12">
        <v>340</v>
      </c>
      <c r="B273">
        <v>1958</v>
      </c>
      <c r="C273">
        <v>1998</v>
      </c>
      <c r="D273">
        <v>155000</v>
      </c>
      <c r="F273" s="12">
        <v>1290</v>
      </c>
      <c r="G273">
        <v>2006</v>
      </c>
      <c r="H273">
        <v>2006</v>
      </c>
      <c r="I273">
        <v>281000</v>
      </c>
    </row>
    <row r="274" spans="1:9" x14ac:dyDescent="0.25">
      <c r="A274" s="12">
        <v>341</v>
      </c>
      <c r="B274">
        <v>2002</v>
      </c>
      <c r="C274">
        <v>2002</v>
      </c>
      <c r="D274">
        <v>202900</v>
      </c>
      <c r="F274" s="12">
        <v>1298</v>
      </c>
      <c r="G274">
        <v>2005</v>
      </c>
      <c r="H274">
        <v>2006</v>
      </c>
      <c r="I274">
        <v>140000</v>
      </c>
    </row>
    <row r="275" spans="1:9" x14ac:dyDescent="0.25">
      <c r="A275" s="12">
        <v>342</v>
      </c>
      <c r="B275">
        <v>1950</v>
      </c>
      <c r="C275">
        <v>1950</v>
      </c>
      <c r="D275">
        <v>82000</v>
      </c>
      <c r="F275" s="12">
        <v>1299</v>
      </c>
      <c r="G275">
        <v>2008</v>
      </c>
      <c r="H275">
        <v>2008</v>
      </c>
      <c r="I275">
        <v>160000</v>
      </c>
    </row>
    <row r="276" spans="1:9" x14ac:dyDescent="0.25">
      <c r="A276" s="12">
        <v>343</v>
      </c>
      <c r="B276">
        <v>1949</v>
      </c>
      <c r="C276">
        <v>1950</v>
      </c>
      <c r="D276">
        <v>87500</v>
      </c>
      <c r="F276" s="12">
        <v>1304</v>
      </c>
      <c r="G276">
        <v>2005</v>
      </c>
      <c r="H276">
        <v>2005</v>
      </c>
      <c r="I276">
        <v>232000</v>
      </c>
    </row>
    <row r="277" spans="1:9" x14ac:dyDescent="0.25">
      <c r="A277" s="12">
        <v>345</v>
      </c>
      <c r="B277">
        <v>1976</v>
      </c>
      <c r="C277">
        <v>1976</v>
      </c>
      <c r="D277">
        <v>85000</v>
      </c>
      <c r="F277" s="12">
        <v>1306</v>
      </c>
      <c r="G277">
        <v>2006</v>
      </c>
      <c r="H277">
        <v>2007</v>
      </c>
      <c r="I277">
        <v>325000</v>
      </c>
    </row>
    <row r="278" spans="1:9" x14ac:dyDescent="0.25">
      <c r="A278" s="12">
        <v>346</v>
      </c>
      <c r="B278">
        <v>1939</v>
      </c>
      <c r="C278">
        <v>1950</v>
      </c>
      <c r="D278">
        <v>140200</v>
      </c>
      <c r="F278" s="12">
        <v>1307</v>
      </c>
      <c r="G278">
        <v>2005</v>
      </c>
      <c r="H278">
        <v>2006</v>
      </c>
      <c r="I278">
        <v>202500</v>
      </c>
    </row>
    <row r="279" spans="1:9" x14ac:dyDescent="0.25">
      <c r="A279" s="12">
        <v>347</v>
      </c>
      <c r="B279">
        <v>1960</v>
      </c>
      <c r="C279">
        <v>1998</v>
      </c>
      <c r="D279">
        <v>151500</v>
      </c>
      <c r="F279" s="12">
        <v>1309</v>
      </c>
      <c r="G279">
        <v>1948</v>
      </c>
      <c r="H279">
        <v>2005</v>
      </c>
      <c r="I279">
        <v>147000</v>
      </c>
    </row>
    <row r="280" spans="1:9" x14ac:dyDescent="0.25">
      <c r="A280" s="12">
        <v>348</v>
      </c>
      <c r="B280">
        <v>1960</v>
      </c>
      <c r="C280">
        <v>1960</v>
      </c>
      <c r="D280">
        <v>157500</v>
      </c>
      <c r="F280" s="12">
        <v>1312</v>
      </c>
      <c r="G280">
        <v>2005</v>
      </c>
      <c r="H280">
        <v>2007</v>
      </c>
      <c r="I280">
        <v>203000</v>
      </c>
    </row>
    <row r="281" spans="1:9" x14ac:dyDescent="0.25">
      <c r="A281" s="12">
        <v>349</v>
      </c>
      <c r="B281">
        <v>2003</v>
      </c>
      <c r="C281">
        <v>2004</v>
      </c>
      <c r="D281">
        <v>154000</v>
      </c>
      <c r="F281" s="12">
        <v>1317</v>
      </c>
      <c r="G281">
        <v>2008</v>
      </c>
      <c r="H281">
        <v>2008</v>
      </c>
      <c r="I281">
        <v>295493</v>
      </c>
    </row>
    <row r="282" spans="1:9" x14ac:dyDescent="0.25">
      <c r="A282" s="12">
        <v>352</v>
      </c>
      <c r="B282">
        <v>1986</v>
      </c>
      <c r="C282">
        <v>1986</v>
      </c>
      <c r="D282">
        <v>190000</v>
      </c>
      <c r="F282" s="12">
        <v>1318</v>
      </c>
      <c r="G282">
        <v>2006</v>
      </c>
      <c r="H282">
        <v>2007</v>
      </c>
      <c r="I282">
        <v>208900</v>
      </c>
    </row>
    <row r="283" spans="1:9" x14ac:dyDescent="0.25">
      <c r="A283" s="12">
        <v>353</v>
      </c>
      <c r="B283">
        <v>1941</v>
      </c>
      <c r="C283">
        <v>1950</v>
      </c>
      <c r="D283">
        <v>95000</v>
      </c>
      <c r="F283" s="12">
        <v>1325</v>
      </c>
      <c r="G283">
        <v>2006</v>
      </c>
      <c r="H283">
        <v>2007</v>
      </c>
      <c r="I283">
        <v>147000</v>
      </c>
    </row>
    <row r="284" spans="1:9" x14ac:dyDescent="0.25">
      <c r="A284" s="12">
        <v>354</v>
      </c>
      <c r="B284">
        <v>1928</v>
      </c>
      <c r="C284">
        <v>2003</v>
      </c>
      <c r="D284">
        <v>105900</v>
      </c>
      <c r="F284" s="12">
        <v>1327</v>
      </c>
      <c r="G284">
        <v>1931</v>
      </c>
      <c r="H284">
        <v>2006</v>
      </c>
      <c r="I284">
        <v>79000</v>
      </c>
    </row>
    <row r="285" spans="1:9" x14ac:dyDescent="0.25">
      <c r="A285" s="12">
        <v>355</v>
      </c>
      <c r="B285">
        <v>1940</v>
      </c>
      <c r="C285">
        <v>2000</v>
      </c>
      <c r="D285">
        <v>140000</v>
      </c>
      <c r="F285" s="12">
        <v>1328</v>
      </c>
      <c r="G285">
        <v>1982</v>
      </c>
      <c r="H285">
        <v>2008</v>
      </c>
      <c r="I285">
        <v>130500</v>
      </c>
    </row>
    <row r="286" spans="1:9" x14ac:dyDescent="0.25">
      <c r="A286" s="12">
        <v>356</v>
      </c>
      <c r="B286">
        <v>1995</v>
      </c>
      <c r="C286">
        <v>1995</v>
      </c>
      <c r="D286">
        <v>177500</v>
      </c>
      <c r="F286" s="12">
        <v>1331</v>
      </c>
      <c r="G286">
        <v>2006</v>
      </c>
      <c r="H286">
        <v>2006</v>
      </c>
      <c r="I286">
        <v>227000</v>
      </c>
    </row>
    <row r="287" spans="1:9" x14ac:dyDescent="0.25">
      <c r="A287" s="12">
        <v>357</v>
      </c>
      <c r="B287">
        <v>1992</v>
      </c>
      <c r="C287">
        <v>1992</v>
      </c>
      <c r="D287">
        <v>173000</v>
      </c>
      <c r="F287" s="12">
        <v>1345</v>
      </c>
      <c r="G287">
        <v>2006</v>
      </c>
      <c r="H287">
        <v>2006</v>
      </c>
      <c r="I287">
        <v>155835</v>
      </c>
    </row>
    <row r="288" spans="1:9" x14ac:dyDescent="0.25">
      <c r="A288" s="12">
        <v>358</v>
      </c>
      <c r="B288">
        <v>1976</v>
      </c>
      <c r="C288">
        <v>1976</v>
      </c>
      <c r="D288">
        <v>134000</v>
      </c>
      <c r="F288" s="12">
        <v>1348</v>
      </c>
      <c r="G288">
        <v>2006</v>
      </c>
      <c r="H288">
        <v>2007</v>
      </c>
      <c r="I288">
        <v>283463</v>
      </c>
    </row>
    <row r="289" spans="1:9" x14ac:dyDescent="0.25">
      <c r="A289" s="12">
        <v>359</v>
      </c>
      <c r="B289">
        <v>1958</v>
      </c>
      <c r="C289">
        <v>1958</v>
      </c>
      <c r="D289">
        <v>130000</v>
      </c>
      <c r="F289" s="12">
        <v>1358</v>
      </c>
      <c r="G289">
        <v>1971</v>
      </c>
      <c r="H289">
        <v>2008</v>
      </c>
      <c r="I289">
        <v>149900</v>
      </c>
    </row>
    <row r="290" spans="1:9" x14ac:dyDescent="0.25">
      <c r="A290" s="12">
        <v>360</v>
      </c>
      <c r="B290">
        <v>1998</v>
      </c>
      <c r="C290">
        <v>1998</v>
      </c>
      <c r="D290">
        <v>280000</v>
      </c>
      <c r="F290" s="12">
        <v>1360</v>
      </c>
      <c r="G290">
        <v>2004</v>
      </c>
      <c r="H290">
        <v>2005</v>
      </c>
      <c r="I290">
        <v>315000</v>
      </c>
    </row>
    <row r="291" spans="1:9" x14ac:dyDescent="0.25">
      <c r="A291" s="12">
        <v>361</v>
      </c>
      <c r="B291">
        <v>1978</v>
      </c>
      <c r="C291">
        <v>1978</v>
      </c>
      <c r="D291">
        <v>156000</v>
      </c>
      <c r="F291" s="12">
        <v>1362</v>
      </c>
      <c r="G291">
        <v>2005</v>
      </c>
      <c r="H291">
        <v>2005</v>
      </c>
      <c r="I291">
        <v>260000</v>
      </c>
    </row>
    <row r="292" spans="1:9" x14ac:dyDescent="0.25">
      <c r="A292" s="12">
        <v>362</v>
      </c>
      <c r="B292">
        <v>1940</v>
      </c>
      <c r="C292">
        <v>1982</v>
      </c>
      <c r="D292">
        <v>145000</v>
      </c>
      <c r="F292" s="12">
        <v>1363</v>
      </c>
      <c r="G292">
        <v>1920</v>
      </c>
      <c r="H292">
        <v>2007</v>
      </c>
      <c r="I292">
        <v>104900</v>
      </c>
    </row>
    <row r="293" spans="1:9" x14ac:dyDescent="0.25">
      <c r="A293" s="12">
        <v>363</v>
      </c>
      <c r="B293">
        <v>2003</v>
      </c>
      <c r="C293">
        <v>2003</v>
      </c>
      <c r="D293">
        <v>198500</v>
      </c>
      <c r="F293" s="12">
        <v>1364</v>
      </c>
      <c r="G293">
        <v>2006</v>
      </c>
      <c r="H293">
        <v>2007</v>
      </c>
      <c r="I293">
        <v>156932</v>
      </c>
    </row>
    <row r="294" spans="1:9" x14ac:dyDescent="0.25">
      <c r="A294" s="12">
        <v>365</v>
      </c>
      <c r="B294">
        <v>1976</v>
      </c>
      <c r="C294">
        <v>1976</v>
      </c>
      <c r="D294">
        <v>190000</v>
      </c>
      <c r="F294" s="12">
        <v>1365</v>
      </c>
      <c r="G294">
        <v>2005</v>
      </c>
      <c r="H294">
        <v>2005</v>
      </c>
      <c r="I294">
        <v>144152</v>
      </c>
    </row>
    <row r="295" spans="1:9" x14ac:dyDescent="0.25">
      <c r="A295" s="12">
        <v>366</v>
      </c>
      <c r="B295">
        <v>1920</v>
      </c>
      <c r="C295">
        <v>1997</v>
      </c>
      <c r="D295">
        <v>147000</v>
      </c>
      <c r="F295" s="12">
        <v>1375</v>
      </c>
      <c r="G295">
        <v>2005</v>
      </c>
      <c r="H295">
        <v>2005</v>
      </c>
      <c r="I295">
        <v>250000</v>
      </c>
    </row>
    <row r="296" spans="1:9" x14ac:dyDescent="0.25">
      <c r="A296" s="12">
        <v>367</v>
      </c>
      <c r="B296">
        <v>1963</v>
      </c>
      <c r="C296">
        <v>1963</v>
      </c>
      <c r="D296">
        <v>159000</v>
      </c>
      <c r="F296" s="12">
        <v>1376</v>
      </c>
      <c r="G296">
        <v>2007</v>
      </c>
      <c r="H296">
        <v>2007</v>
      </c>
      <c r="I296">
        <v>239000</v>
      </c>
    </row>
    <row r="297" spans="1:9" x14ac:dyDescent="0.25">
      <c r="A297" s="12">
        <v>368</v>
      </c>
      <c r="B297">
        <v>1962</v>
      </c>
      <c r="C297">
        <v>1962</v>
      </c>
      <c r="D297">
        <v>165000</v>
      </c>
      <c r="F297" s="12">
        <v>1380</v>
      </c>
      <c r="G297">
        <v>2006</v>
      </c>
      <c r="H297">
        <v>2007</v>
      </c>
      <c r="I297">
        <v>167500</v>
      </c>
    </row>
    <row r="298" spans="1:9" x14ac:dyDescent="0.25">
      <c r="A298" s="12">
        <v>369</v>
      </c>
      <c r="B298">
        <v>1954</v>
      </c>
      <c r="C298">
        <v>1954</v>
      </c>
      <c r="D298">
        <v>132000</v>
      </c>
      <c r="F298" s="12">
        <v>1384</v>
      </c>
      <c r="G298">
        <v>1918</v>
      </c>
      <c r="H298">
        <v>2007</v>
      </c>
      <c r="I298">
        <v>112000</v>
      </c>
    </row>
    <row r="299" spans="1:9" x14ac:dyDescent="0.25">
      <c r="A299" s="12">
        <v>371</v>
      </c>
      <c r="B299">
        <v>2000</v>
      </c>
      <c r="C299">
        <v>2000</v>
      </c>
      <c r="D299">
        <v>172400</v>
      </c>
      <c r="F299" s="12">
        <v>1386</v>
      </c>
      <c r="G299">
        <v>1922</v>
      </c>
      <c r="H299">
        <v>2007</v>
      </c>
      <c r="I299">
        <v>125500</v>
      </c>
    </row>
    <row r="300" spans="1:9" x14ac:dyDescent="0.25">
      <c r="A300" s="12">
        <v>372</v>
      </c>
      <c r="B300">
        <v>1959</v>
      </c>
      <c r="C300">
        <v>1959</v>
      </c>
      <c r="D300">
        <v>134432</v>
      </c>
      <c r="F300" s="12">
        <v>1389</v>
      </c>
      <c r="G300">
        <v>2006</v>
      </c>
      <c r="H300">
        <v>2007</v>
      </c>
      <c r="I300">
        <v>377500</v>
      </c>
    </row>
    <row r="301" spans="1:9" x14ac:dyDescent="0.25">
      <c r="A301" s="12">
        <v>373</v>
      </c>
      <c r="B301">
        <v>1984</v>
      </c>
      <c r="C301">
        <v>1984</v>
      </c>
      <c r="D301">
        <v>125000</v>
      </c>
      <c r="F301" s="12">
        <v>1395</v>
      </c>
      <c r="G301">
        <v>2006</v>
      </c>
      <c r="H301">
        <v>2006</v>
      </c>
      <c r="I301">
        <v>246578</v>
      </c>
    </row>
    <row r="302" spans="1:9" x14ac:dyDescent="0.25">
      <c r="A302" s="12">
        <v>374</v>
      </c>
      <c r="B302">
        <v>1953</v>
      </c>
      <c r="C302">
        <v>1953</v>
      </c>
      <c r="D302">
        <v>123000</v>
      </c>
      <c r="F302" s="12">
        <v>1396</v>
      </c>
      <c r="G302">
        <v>2005</v>
      </c>
      <c r="H302">
        <v>2006</v>
      </c>
      <c r="I302">
        <v>281213</v>
      </c>
    </row>
    <row r="303" spans="1:9" x14ac:dyDescent="0.25">
      <c r="A303" s="12">
        <v>375</v>
      </c>
      <c r="B303">
        <v>2003</v>
      </c>
      <c r="C303">
        <v>2004</v>
      </c>
      <c r="D303">
        <v>219500</v>
      </c>
      <c r="F303" s="12">
        <v>1403</v>
      </c>
      <c r="G303">
        <v>2006</v>
      </c>
      <c r="H303">
        <v>2006</v>
      </c>
      <c r="I303">
        <v>193879</v>
      </c>
    </row>
    <row r="304" spans="1:9" x14ac:dyDescent="0.25">
      <c r="A304" s="12">
        <v>376</v>
      </c>
      <c r="B304">
        <v>1922</v>
      </c>
      <c r="C304">
        <v>1950</v>
      </c>
      <c r="D304">
        <v>61000</v>
      </c>
      <c r="F304" s="12">
        <v>1404</v>
      </c>
      <c r="G304">
        <v>2007</v>
      </c>
      <c r="H304">
        <v>2007</v>
      </c>
      <c r="I304">
        <v>282922</v>
      </c>
    </row>
    <row r="305" spans="1:9" x14ac:dyDescent="0.25">
      <c r="A305" s="12">
        <v>377</v>
      </c>
      <c r="B305">
        <v>1996</v>
      </c>
      <c r="C305">
        <v>1996</v>
      </c>
      <c r="D305">
        <v>148000</v>
      </c>
      <c r="F305" s="12">
        <v>1406</v>
      </c>
      <c r="G305">
        <v>2004</v>
      </c>
      <c r="H305">
        <v>2005</v>
      </c>
      <c r="I305">
        <v>275000</v>
      </c>
    </row>
    <row r="306" spans="1:9" x14ac:dyDescent="0.25">
      <c r="A306" s="12">
        <v>380</v>
      </c>
      <c r="B306">
        <v>2000</v>
      </c>
      <c r="C306">
        <v>2000</v>
      </c>
      <c r="D306">
        <v>179000</v>
      </c>
      <c r="F306" s="12">
        <v>1407</v>
      </c>
      <c r="G306">
        <v>1972</v>
      </c>
      <c r="H306">
        <v>2007</v>
      </c>
      <c r="I306">
        <v>133000</v>
      </c>
    </row>
    <row r="307" spans="1:9" x14ac:dyDescent="0.25">
      <c r="A307" s="12">
        <v>381</v>
      </c>
      <c r="B307">
        <v>1924</v>
      </c>
      <c r="C307">
        <v>1950</v>
      </c>
      <c r="D307">
        <v>127000</v>
      </c>
      <c r="F307" s="12">
        <v>1412</v>
      </c>
      <c r="G307">
        <v>1950</v>
      </c>
      <c r="H307">
        <v>2005</v>
      </c>
      <c r="I307">
        <v>140000</v>
      </c>
    </row>
    <row r="308" spans="1:9" x14ac:dyDescent="0.25">
      <c r="A308" s="12">
        <v>384</v>
      </c>
      <c r="B308">
        <v>1928</v>
      </c>
      <c r="C308">
        <v>1950</v>
      </c>
      <c r="D308">
        <v>76000</v>
      </c>
      <c r="F308" s="12">
        <v>1414</v>
      </c>
      <c r="G308">
        <v>2005</v>
      </c>
      <c r="H308">
        <v>2006</v>
      </c>
      <c r="I308">
        <v>257000</v>
      </c>
    </row>
    <row r="309" spans="1:9" x14ac:dyDescent="0.25">
      <c r="A309" s="12">
        <v>385</v>
      </c>
      <c r="B309">
        <v>1992</v>
      </c>
      <c r="C309">
        <v>1992</v>
      </c>
      <c r="D309">
        <v>240000</v>
      </c>
      <c r="F309" s="12">
        <v>1416</v>
      </c>
      <c r="G309">
        <v>2007</v>
      </c>
      <c r="H309">
        <v>2007</v>
      </c>
      <c r="I309">
        <v>175900</v>
      </c>
    </row>
    <row r="310" spans="1:9" x14ac:dyDescent="0.25">
      <c r="A310" s="12">
        <v>387</v>
      </c>
      <c r="B310">
        <v>1910</v>
      </c>
      <c r="C310">
        <v>1996</v>
      </c>
      <c r="D310">
        <v>81000</v>
      </c>
      <c r="F310" s="12">
        <v>1431</v>
      </c>
      <c r="G310">
        <v>2005</v>
      </c>
      <c r="H310">
        <v>2005</v>
      </c>
      <c r="I310">
        <v>192140</v>
      </c>
    </row>
    <row r="311" spans="1:9" x14ac:dyDescent="0.25">
      <c r="A311" s="12">
        <v>388</v>
      </c>
      <c r="B311">
        <v>1976</v>
      </c>
      <c r="C311">
        <v>1976</v>
      </c>
      <c r="D311">
        <v>125000</v>
      </c>
      <c r="F311" s="12">
        <v>1433</v>
      </c>
      <c r="G311">
        <v>1927</v>
      </c>
      <c r="H311">
        <v>2007</v>
      </c>
      <c r="I311">
        <v>64500</v>
      </c>
    </row>
    <row r="312" spans="1:9" x14ac:dyDescent="0.25">
      <c r="A312" s="12">
        <v>389</v>
      </c>
      <c r="B312">
        <v>1999</v>
      </c>
      <c r="C312">
        <v>2000</v>
      </c>
      <c r="D312">
        <v>191000</v>
      </c>
      <c r="F312" s="12">
        <v>1436</v>
      </c>
      <c r="G312">
        <v>1962</v>
      </c>
      <c r="H312">
        <v>2005</v>
      </c>
      <c r="I312">
        <v>174000</v>
      </c>
    </row>
    <row r="313" spans="1:9" x14ac:dyDescent="0.25">
      <c r="A313" s="12">
        <v>391</v>
      </c>
      <c r="B313">
        <v>1900</v>
      </c>
      <c r="C313">
        <v>1950</v>
      </c>
      <c r="D313">
        <v>119000</v>
      </c>
      <c r="F313" s="12">
        <v>1438</v>
      </c>
      <c r="G313">
        <v>2008</v>
      </c>
      <c r="H313">
        <v>2008</v>
      </c>
      <c r="I313">
        <v>394617</v>
      </c>
    </row>
    <row r="314" spans="1:9" x14ac:dyDescent="0.25">
      <c r="A314" s="12">
        <v>392</v>
      </c>
      <c r="B314">
        <v>2001</v>
      </c>
      <c r="C314">
        <v>2002</v>
      </c>
      <c r="D314">
        <v>215000</v>
      </c>
      <c r="F314" s="12">
        <v>1443</v>
      </c>
      <c r="G314">
        <v>2008</v>
      </c>
      <c r="H314">
        <v>2008</v>
      </c>
      <c r="I314">
        <v>310000</v>
      </c>
    </row>
    <row r="315" spans="1:9" x14ac:dyDescent="0.25">
      <c r="A315" s="12">
        <v>393</v>
      </c>
      <c r="B315">
        <v>1959</v>
      </c>
      <c r="C315">
        <v>1959</v>
      </c>
      <c r="D315">
        <v>106500</v>
      </c>
      <c r="F315" s="12">
        <v>1452</v>
      </c>
      <c r="G315">
        <v>2008</v>
      </c>
      <c r="H315">
        <v>2009</v>
      </c>
      <c r="I315">
        <v>287090</v>
      </c>
    </row>
    <row r="316" spans="1:9" x14ac:dyDescent="0.25">
      <c r="A316" s="12">
        <v>394</v>
      </c>
      <c r="B316">
        <v>1941</v>
      </c>
      <c r="C316">
        <v>1950</v>
      </c>
      <c r="D316">
        <v>100000</v>
      </c>
      <c r="F316" s="12">
        <v>1453</v>
      </c>
      <c r="G316">
        <v>2005</v>
      </c>
      <c r="H316">
        <v>2005</v>
      </c>
      <c r="I316">
        <v>145000</v>
      </c>
    </row>
    <row r="317" spans="1:9" x14ac:dyDescent="0.25">
      <c r="A317" s="12">
        <v>395</v>
      </c>
      <c r="B317">
        <v>1940</v>
      </c>
      <c r="C317">
        <v>1950</v>
      </c>
      <c r="D317">
        <v>109000</v>
      </c>
      <c r="F317" s="12">
        <v>1454</v>
      </c>
      <c r="G317">
        <v>2006</v>
      </c>
      <c r="H317">
        <v>2006</v>
      </c>
      <c r="I317">
        <v>84500</v>
      </c>
    </row>
    <row r="318" spans="1:9" x14ac:dyDescent="0.25">
      <c r="A318" s="12">
        <v>396</v>
      </c>
      <c r="B318">
        <v>1956</v>
      </c>
      <c r="C318">
        <v>1956</v>
      </c>
      <c r="D318">
        <v>129000</v>
      </c>
      <c r="F318" s="12">
        <v>1455</v>
      </c>
      <c r="G318">
        <v>2004</v>
      </c>
      <c r="H318">
        <v>2005</v>
      </c>
      <c r="I318">
        <v>185000</v>
      </c>
    </row>
    <row r="319" spans="1:9" x14ac:dyDescent="0.25">
      <c r="A319" s="12">
        <v>397</v>
      </c>
      <c r="B319">
        <v>1972</v>
      </c>
      <c r="C319">
        <v>1972</v>
      </c>
      <c r="D319">
        <v>123000</v>
      </c>
      <c r="F319" s="12">
        <v>1458</v>
      </c>
      <c r="G319">
        <v>1941</v>
      </c>
      <c r="H319">
        <v>2006</v>
      </c>
      <c r="I319">
        <v>266500</v>
      </c>
    </row>
    <row r="320" spans="1:9" x14ac:dyDescent="0.25">
      <c r="A320" s="12">
        <v>398</v>
      </c>
      <c r="B320">
        <v>1962</v>
      </c>
      <c r="C320">
        <v>1962</v>
      </c>
      <c r="D320">
        <v>169500</v>
      </c>
    </row>
    <row r="321" spans="1:4" x14ac:dyDescent="0.25">
      <c r="A321" s="12">
        <v>399</v>
      </c>
      <c r="B321">
        <v>1920</v>
      </c>
      <c r="C321">
        <v>1950</v>
      </c>
      <c r="D321">
        <v>67000</v>
      </c>
    </row>
    <row r="322" spans="1:4" x14ac:dyDescent="0.25">
      <c r="A322" s="12">
        <v>401</v>
      </c>
      <c r="B322">
        <v>1996</v>
      </c>
      <c r="C322">
        <v>1996</v>
      </c>
      <c r="D322">
        <v>245500</v>
      </c>
    </row>
    <row r="323" spans="1:4" x14ac:dyDescent="0.25">
      <c r="A323" s="12">
        <v>403</v>
      </c>
      <c r="B323">
        <v>1940</v>
      </c>
      <c r="C323">
        <v>1997</v>
      </c>
      <c r="D323">
        <v>108000</v>
      </c>
    </row>
    <row r="324" spans="1:4" x14ac:dyDescent="0.25">
      <c r="A324" s="12">
        <v>404</v>
      </c>
      <c r="B324">
        <v>1998</v>
      </c>
      <c r="C324">
        <v>1998</v>
      </c>
      <c r="D324">
        <v>258000</v>
      </c>
    </row>
    <row r="325" spans="1:4" x14ac:dyDescent="0.25">
      <c r="A325" s="12">
        <v>405</v>
      </c>
      <c r="B325">
        <v>1995</v>
      </c>
      <c r="C325">
        <v>1996</v>
      </c>
      <c r="D325">
        <v>168000</v>
      </c>
    </row>
    <row r="326" spans="1:4" x14ac:dyDescent="0.25">
      <c r="A326" s="12">
        <v>406</v>
      </c>
      <c r="B326">
        <v>1976</v>
      </c>
      <c r="C326">
        <v>1993</v>
      </c>
      <c r="D326">
        <v>150000</v>
      </c>
    </row>
    <row r="327" spans="1:4" x14ac:dyDescent="0.25">
      <c r="A327" s="12">
        <v>407</v>
      </c>
      <c r="B327">
        <v>1936</v>
      </c>
      <c r="C327">
        <v>1950</v>
      </c>
      <c r="D327">
        <v>115000</v>
      </c>
    </row>
    <row r="328" spans="1:4" x14ac:dyDescent="0.25">
      <c r="A328" s="12">
        <v>408</v>
      </c>
      <c r="B328">
        <v>1915</v>
      </c>
      <c r="C328">
        <v>1976</v>
      </c>
      <c r="D328">
        <v>177000</v>
      </c>
    </row>
    <row r="329" spans="1:4" x14ac:dyDescent="0.25">
      <c r="A329" s="12">
        <v>411</v>
      </c>
      <c r="B329">
        <v>1958</v>
      </c>
      <c r="C329">
        <v>1958</v>
      </c>
      <c r="D329">
        <v>60000</v>
      </c>
    </row>
    <row r="330" spans="1:4" x14ac:dyDescent="0.25">
      <c r="A330" s="12">
        <v>412</v>
      </c>
      <c r="B330">
        <v>1955</v>
      </c>
      <c r="C330">
        <v>1955</v>
      </c>
      <c r="D330">
        <v>145000</v>
      </c>
    </row>
    <row r="331" spans="1:4" x14ac:dyDescent="0.25">
      <c r="A331" s="12">
        <v>414</v>
      </c>
      <c r="B331">
        <v>1927</v>
      </c>
      <c r="C331">
        <v>1950</v>
      </c>
      <c r="D331">
        <v>115000</v>
      </c>
    </row>
    <row r="332" spans="1:4" x14ac:dyDescent="0.25">
      <c r="A332" s="12">
        <v>415</v>
      </c>
      <c r="B332">
        <v>1993</v>
      </c>
      <c r="C332">
        <v>1993</v>
      </c>
      <c r="D332">
        <v>228000</v>
      </c>
    </row>
    <row r="333" spans="1:4" x14ac:dyDescent="0.25">
      <c r="A333" s="12">
        <v>417</v>
      </c>
      <c r="B333">
        <v>1978</v>
      </c>
      <c r="C333">
        <v>1978</v>
      </c>
      <c r="D333">
        <v>149500</v>
      </c>
    </row>
    <row r="334" spans="1:4" x14ac:dyDescent="0.25">
      <c r="A334" s="12">
        <v>418</v>
      </c>
      <c r="B334">
        <v>1918</v>
      </c>
      <c r="C334">
        <v>1950</v>
      </c>
      <c r="D334">
        <v>239000</v>
      </c>
    </row>
    <row r="335" spans="1:4" x14ac:dyDescent="0.25">
      <c r="A335" s="12">
        <v>419</v>
      </c>
      <c r="B335">
        <v>1940</v>
      </c>
      <c r="C335">
        <v>1950</v>
      </c>
      <c r="D335">
        <v>126000</v>
      </c>
    </row>
    <row r="336" spans="1:4" x14ac:dyDescent="0.25">
      <c r="A336" s="12">
        <v>420</v>
      </c>
      <c r="B336">
        <v>1968</v>
      </c>
      <c r="C336">
        <v>1968</v>
      </c>
      <c r="D336">
        <v>142000</v>
      </c>
    </row>
    <row r="337" spans="1:4" x14ac:dyDescent="0.25">
      <c r="A337" s="12">
        <v>421</v>
      </c>
      <c r="B337">
        <v>1997</v>
      </c>
      <c r="C337">
        <v>1998</v>
      </c>
      <c r="D337">
        <v>206300</v>
      </c>
    </row>
    <row r="338" spans="1:4" x14ac:dyDescent="0.25">
      <c r="A338" s="12">
        <v>422</v>
      </c>
      <c r="B338">
        <v>1977</v>
      </c>
      <c r="C338">
        <v>2000</v>
      </c>
      <c r="D338">
        <v>215000</v>
      </c>
    </row>
    <row r="339" spans="1:4" x14ac:dyDescent="0.25">
      <c r="A339" s="12">
        <v>423</v>
      </c>
      <c r="B339">
        <v>1954</v>
      </c>
      <c r="C339">
        <v>1954</v>
      </c>
      <c r="D339">
        <v>113000</v>
      </c>
    </row>
    <row r="340" spans="1:4" x14ac:dyDescent="0.25">
      <c r="A340" s="12">
        <v>424</v>
      </c>
      <c r="B340">
        <v>1998</v>
      </c>
      <c r="C340">
        <v>1998</v>
      </c>
      <c r="D340">
        <v>315000</v>
      </c>
    </row>
    <row r="341" spans="1:4" x14ac:dyDescent="0.25">
      <c r="A341" s="12">
        <v>425</v>
      </c>
      <c r="B341">
        <v>1956</v>
      </c>
      <c r="C341">
        <v>1956</v>
      </c>
      <c r="D341">
        <v>139000</v>
      </c>
    </row>
    <row r="342" spans="1:4" x14ac:dyDescent="0.25">
      <c r="A342" s="12">
        <v>426</v>
      </c>
      <c r="B342">
        <v>1946</v>
      </c>
      <c r="C342">
        <v>1992</v>
      </c>
      <c r="D342">
        <v>135000</v>
      </c>
    </row>
    <row r="343" spans="1:4" x14ac:dyDescent="0.25">
      <c r="A343" s="12">
        <v>427</v>
      </c>
      <c r="B343">
        <v>1989</v>
      </c>
      <c r="C343">
        <v>1989</v>
      </c>
      <c r="D343">
        <v>275000</v>
      </c>
    </row>
    <row r="344" spans="1:4" x14ac:dyDescent="0.25">
      <c r="A344" s="12">
        <v>428</v>
      </c>
      <c r="B344">
        <v>1957</v>
      </c>
      <c r="C344">
        <v>1957</v>
      </c>
      <c r="D344">
        <v>109008</v>
      </c>
    </row>
    <row r="345" spans="1:4" x14ac:dyDescent="0.25">
      <c r="A345" s="12">
        <v>430</v>
      </c>
      <c r="B345">
        <v>1988</v>
      </c>
      <c r="C345">
        <v>1988</v>
      </c>
      <c r="D345">
        <v>175000</v>
      </c>
    </row>
    <row r="346" spans="1:4" x14ac:dyDescent="0.25">
      <c r="A346" s="12">
        <v>431</v>
      </c>
      <c r="B346">
        <v>1971</v>
      </c>
      <c r="C346">
        <v>1971</v>
      </c>
      <c r="D346">
        <v>85400</v>
      </c>
    </row>
    <row r="347" spans="1:4" x14ac:dyDescent="0.25">
      <c r="A347" s="12">
        <v>432</v>
      </c>
      <c r="B347">
        <v>1920</v>
      </c>
      <c r="C347">
        <v>1998</v>
      </c>
      <c r="D347">
        <v>79900</v>
      </c>
    </row>
    <row r="348" spans="1:4" x14ac:dyDescent="0.25">
      <c r="A348" s="12">
        <v>433</v>
      </c>
      <c r="B348">
        <v>1971</v>
      </c>
      <c r="C348">
        <v>1971</v>
      </c>
      <c r="D348">
        <v>122500</v>
      </c>
    </row>
    <row r="349" spans="1:4" x14ac:dyDescent="0.25">
      <c r="A349" s="12">
        <v>434</v>
      </c>
      <c r="B349">
        <v>1997</v>
      </c>
      <c r="C349">
        <v>1998</v>
      </c>
      <c r="D349">
        <v>181000</v>
      </c>
    </row>
    <row r="350" spans="1:4" x14ac:dyDescent="0.25">
      <c r="A350" s="12">
        <v>435</v>
      </c>
      <c r="B350">
        <v>1972</v>
      </c>
      <c r="C350">
        <v>1972</v>
      </c>
      <c r="D350">
        <v>81000</v>
      </c>
    </row>
    <row r="351" spans="1:4" x14ac:dyDescent="0.25">
      <c r="A351" s="12">
        <v>436</v>
      </c>
      <c r="B351">
        <v>1996</v>
      </c>
      <c r="C351">
        <v>1996</v>
      </c>
      <c r="D351">
        <v>212000</v>
      </c>
    </row>
    <row r="352" spans="1:4" x14ac:dyDescent="0.25">
      <c r="A352" s="12">
        <v>437</v>
      </c>
      <c r="B352">
        <v>1920</v>
      </c>
      <c r="C352">
        <v>1950</v>
      </c>
      <c r="D352">
        <v>116000</v>
      </c>
    </row>
    <row r="353" spans="1:4" x14ac:dyDescent="0.25">
      <c r="A353" s="12">
        <v>438</v>
      </c>
      <c r="B353">
        <v>1926</v>
      </c>
      <c r="C353">
        <v>2004</v>
      </c>
      <c r="D353">
        <v>119000</v>
      </c>
    </row>
    <row r="354" spans="1:4" x14ac:dyDescent="0.25">
      <c r="A354" s="12">
        <v>439</v>
      </c>
      <c r="B354">
        <v>1913</v>
      </c>
      <c r="C354">
        <v>2002</v>
      </c>
      <c r="D354">
        <v>90350</v>
      </c>
    </row>
    <row r="355" spans="1:4" x14ac:dyDescent="0.25">
      <c r="A355" s="12">
        <v>440</v>
      </c>
      <c r="B355">
        <v>1920</v>
      </c>
      <c r="C355">
        <v>2000</v>
      </c>
      <c r="D355">
        <v>110000</v>
      </c>
    </row>
    <row r="356" spans="1:4" x14ac:dyDescent="0.25">
      <c r="A356" s="12">
        <v>442</v>
      </c>
      <c r="B356">
        <v>1955</v>
      </c>
      <c r="C356">
        <v>1955</v>
      </c>
      <c r="D356">
        <v>118000</v>
      </c>
    </row>
    <row r="357" spans="1:4" x14ac:dyDescent="0.25">
      <c r="A357" s="12">
        <v>443</v>
      </c>
      <c r="B357">
        <v>1930</v>
      </c>
      <c r="C357">
        <v>1992</v>
      </c>
      <c r="D357">
        <v>162900</v>
      </c>
    </row>
    <row r="358" spans="1:4" x14ac:dyDescent="0.25">
      <c r="A358" s="12">
        <v>445</v>
      </c>
      <c r="B358">
        <v>1994</v>
      </c>
      <c r="C358">
        <v>1995</v>
      </c>
      <c r="D358">
        <v>210000</v>
      </c>
    </row>
    <row r="359" spans="1:4" x14ac:dyDescent="0.25">
      <c r="A359" s="12">
        <v>446</v>
      </c>
      <c r="B359">
        <v>1956</v>
      </c>
      <c r="C359">
        <v>1956</v>
      </c>
      <c r="D359">
        <v>127500</v>
      </c>
    </row>
    <row r="360" spans="1:4" x14ac:dyDescent="0.25">
      <c r="A360" s="12">
        <v>447</v>
      </c>
      <c r="B360">
        <v>1966</v>
      </c>
      <c r="C360">
        <v>2002</v>
      </c>
      <c r="D360">
        <v>190000</v>
      </c>
    </row>
    <row r="361" spans="1:4" x14ac:dyDescent="0.25">
      <c r="A361" s="12">
        <v>448</v>
      </c>
      <c r="B361">
        <v>1998</v>
      </c>
      <c r="C361">
        <v>1999</v>
      </c>
      <c r="D361">
        <v>199900</v>
      </c>
    </row>
    <row r="362" spans="1:4" x14ac:dyDescent="0.25">
      <c r="A362" s="12">
        <v>449</v>
      </c>
      <c r="B362">
        <v>1937</v>
      </c>
      <c r="C362">
        <v>1950</v>
      </c>
      <c r="D362">
        <v>119500</v>
      </c>
    </row>
    <row r="363" spans="1:4" x14ac:dyDescent="0.25">
      <c r="A363" s="12">
        <v>450</v>
      </c>
      <c r="B363">
        <v>1948</v>
      </c>
      <c r="C363">
        <v>2002</v>
      </c>
      <c r="D363">
        <v>120000</v>
      </c>
    </row>
    <row r="364" spans="1:4" x14ac:dyDescent="0.25">
      <c r="A364" s="12">
        <v>452</v>
      </c>
      <c r="B364">
        <v>1975</v>
      </c>
      <c r="C364">
        <v>1975</v>
      </c>
      <c r="D364">
        <v>280000</v>
      </c>
    </row>
    <row r="365" spans="1:4" x14ac:dyDescent="0.25">
      <c r="A365" s="12">
        <v>453</v>
      </c>
      <c r="B365">
        <v>1996</v>
      </c>
      <c r="C365">
        <v>1997</v>
      </c>
      <c r="D365">
        <v>204000</v>
      </c>
    </row>
    <row r="366" spans="1:4" x14ac:dyDescent="0.25">
      <c r="A366" s="12">
        <v>455</v>
      </c>
      <c r="B366">
        <v>1976</v>
      </c>
      <c r="C366">
        <v>1976</v>
      </c>
      <c r="D366">
        <v>188000</v>
      </c>
    </row>
    <row r="367" spans="1:4" x14ac:dyDescent="0.25">
      <c r="A367" s="12">
        <v>456</v>
      </c>
      <c r="B367">
        <v>1973</v>
      </c>
      <c r="C367">
        <v>1973</v>
      </c>
      <c r="D367">
        <v>175500</v>
      </c>
    </row>
    <row r="368" spans="1:4" x14ac:dyDescent="0.25">
      <c r="A368" s="12">
        <v>457</v>
      </c>
      <c r="B368">
        <v>1916</v>
      </c>
      <c r="C368">
        <v>1950</v>
      </c>
      <c r="D368">
        <v>98000</v>
      </c>
    </row>
    <row r="369" spans="1:4" x14ac:dyDescent="0.25">
      <c r="A369" s="12">
        <v>458</v>
      </c>
      <c r="B369">
        <v>1954</v>
      </c>
      <c r="C369">
        <v>1994</v>
      </c>
      <c r="D369">
        <v>256000</v>
      </c>
    </row>
    <row r="370" spans="1:4" x14ac:dyDescent="0.25">
      <c r="A370" s="12">
        <v>459</v>
      </c>
      <c r="B370">
        <v>1925</v>
      </c>
      <c r="C370">
        <v>1996</v>
      </c>
      <c r="D370">
        <v>161000</v>
      </c>
    </row>
    <row r="371" spans="1:4" x14ac:dyDescent="0.25">
      <c r="A371" s="12">
        <v>460</v>
      </c>
      <c r="B371">
        <v>1950</v>
      </c>
      <c r="C371">
        <v>1950</v>
      </c>
      <c r="D371">
        <v>110000</v>
      </c>
    </row>
    <row r="372" spans="1:4" x14ac:dyDescent="0.25">
      <c r="A372" s="12">
        <v>463</v>
      </c>
      <c r="B372">
        <v>1965</v>
      </c>
      <c r="C372">
        <v>1965</v>
      </c>
      <c r="D372">
        <v>62383</v>
      </c>
    </row>
    <row r="373" spans="1:4" x14ac:dyDescent="0.25">
      <c r="A373" s="12">
        <v>464</v>
      </c>
      <c r="B373">
        <v>1934</v>
      </c>
      <c r="C373">
        <v>1995</v>
      </c>
      <c r="D373">
        <v>188700</v>
      </c>
    </row>
    <row r="374" spans="1:4" x14ac:dyDescent="0.25">
      <c r="A374" s="12">
        <v>465</v>
      </c>
      <c r="B374">
        <v>1978</v>
      </c>
      <c r="C374">
        <v>1978</v>
      </c>
      <c r="D374">
        <v>124000</v>
      </c>
    </row>
    <row r="375" spans="1:4" x14ac:dyDescent="0.25">
      <c r="A375" s="12">
        <v>466</v>
      </c>
      <c r="B375">
        <v>2004</v>
      </c>
      <c r="C375">
        <v>2004</v>
      </c>
      <c r="D375">
        <v>178740</v>
      </c>
    </row>
    <row r="376" spans="1:4" x14ac:dyDescent="0.25">
      <c r="A376" s="12">
        <v>467</v>
      </c>
      <c r="B376">
        <v>1970</v>
      </c>
      <c r="C376">
        <v>1970</v>
      </c>
      <c r="D376">
        <v>167000</v>
      </c>
    </row>
    <row r="377" spans="1:4" x14ac:dyDescent="0.25">
      <c r="A377" s="12">
        <v>468</v>
      </c>
      <c r="B377">
        <v>1942</v>
      </c>
      <c r="C377">
        <v>1995</v>
      </c>
      <c r="D377">
        <v>146500</v>
      </c>
    </row>
    <row r="378" spans="1:4" x14ac:dyDescent="0.25">
      <c r="A378" s="12">
        <v>470</v>
      </c>
      <c r="B378">
        <v>1993</v>
      </c>
      <c r="C378">
        <v>1993</v>
      </c>
      <c r="D378">
        <v>187000</v>
      </c>
    </row>
    <row r="379" spans="1:4" x14ac:dyDescent="0.25">
      <c r="A379" s="12">
        <v>471</v>
      </c>
      <c r="B379">
        <v>1985</v>
      </c>
      <c r="C379">
        <v>1985</v>
      </c>
      <c r="D379">
        <v>212000</v>
      </c>
    </row>
    <row r="380" spans="1:4" x14ac:dyDescent="0.25">
      <c r="A380" s="12">
        <v>472</v>
      </c>
      <c r="B380">
        <v>1977</v>
      </c>
      <c r="C380">
        <v>1977</v>
      </c>
      <c r="D380">
        <v>190000</v>
      </c>
    </row>
    <row r="381" spans="1:4" x14ac:dyDescent="0.25">
      <c r="A381" s="12">
        <v>475</v>
      </c>
      <c r="B381">
        <v>2000</v>
      </c>
      <c r="C381">
        <v>2000</v>
      </c>
      <c r="D381">
        <v>251000</v>
      </c>
    </row>
    <row r="382" spans="1:4" x14ac:dyDescent="0.25">
      <c r="A382" s="12">
        <v>476</v>
      </c>
      <c r="B382">
        <v>1963</v>
      </c>
      <c r="C382">
        <v>1963</v>
      </c>
      <c r="D382">
        <v>132500</v>
      </c>
    </row>
    <row r="383" spans="1:4" x14ac:dyDescent="0.25">
      <c r="A383" s="12">
        <v>477</v>
      </c>
      <c r="B383">
        <v>1997</v>
      </c>
      <c r="C383">
        <v>1998</v>
      </c>
      <c r="D383">
        <v>208900</v>
      </c>
    </row>
    <row r="384" spans="1:4" x14ac:dyDescent="0.25">
      <c r="A384" s="12">
        <v>480</v>
      </c>
      <c r="B384">
        <v>1937</v>
      </c>
      <c r="C384">
        <v>2000</v>
      </c>
      <c r="D384">
        <v>89471</v>
      </c>
    </row>
    <row r="385" spans="1:4" x14ac:dyDescent="0.25">
      <c r="A385" s="12">
        <v>482</v>
      </c>
      <c r="B385">
        <v>2003</v>
      </c>
      <c r="C385">
        <v>2004</v>
      </c>
      <c r="D385">
        <v>374000</v>
      </c>
    </row>
    <row r="386" spans="1:4" x14ac:dyDescent="0.25">
      <c r="A386" s="12">
        <v>484</v>
      </c>
      <c r="B386">
        <v>1998</v>
      </c>
      <c r="C386">
        <v>1998</v>
      </c>
      <c r="D386">
        <v>164000</v>
      </c>
    </row>
    <row r="387" spans="1:4" x14ac:dyDescent="0.25">
      <c r="A387" s="12">
        <v>485</v>
      </c>
      <c r="B387">
        <v>1962</v>
      </c>
      <c r="C387">
        <v>2001</v>
      </c>
      <c r="D387">
        <v>132500</v>
      </c>
    </row>
    <row r="388" spans="1:4" x14ac:dyDescent="0.25">
      <c r="A388" s="12">
        <v>487</v>
      </c>
      <c r="B388">
        <v>1965</v>
      </c>
      <c r="C388">
        <v>1965</v>
      </c>
      <c r="D388">
        <v>156000</v>
      </c>
    </row>
    <row r="389" spans="1:4" x14ac:dyDescent="0.25">
      <c r="A389" s="12">
        <v>488</v>
      </c>
      <c r="B389">
        <v>1971</v>
      </c>
      <c r="C389">
        <v>1971</v>
      </c>
      <c r="D389">
        <v>175000</v>
      </c>
    </row>
    <row r="390" spans="1:4" x14ac:dyDescent="0.25">
      <c r="A390" s="12">
        <v>489</v>
      </c>
      <c r="B390">
        <v>1900</v>
      </c>
      <c r="C390">
        <v>1970</v>
      </c>
      <c r="D390">
        <v>160000</v>
      </c>
    </row>
    <row r="391" spans="1:4" x14ac:dyDescent="0.25">
      <c r="A391" s="12">
        <v>490</v>
      </c>
      <c r="B391">
        <v>1970</v>
      </c>
      <c r="C391">
        <v>2002</v>
      </c>
      <c r="D391">
        <v>86000</v>
      </c>
    </row>
    <row r="392" spans="1:4" x14ac:dyDescent="0.25">
      <c r="A392" s="12">
        <v>491</v>
      </c>
      <c r="B392">
        <v>1976</v>
      </c>
      <c r="C392">
        <v>1976</v>
      </c>
      <c r="D392">
        <v>115000</v>
      </c>
    </row>
    <row r="393" spans="1:4" x14ac:dyDescent="0.25">
      <c r="A393" s="12">
        <v>492</v>
      </c>
      <c r="B393">
        <v>1941</v>
      </c>
      <c r="C393">
        <v>1950</v>
      </c>
      <c r="D393">
        <v>133000</v>
      </c>
    </row>
    <row r="394" spans="1:4" x14ac:dyDescent="0.25">
      <c r="A394" s="12">
        <v>494</v>
      </c>
      <c r="B394">
        <v>1960</v>
      </c>
      <c r="C394">
        <v>1960</v>
      </c>
      <c r="D394">
        <v>155000</v>
      </c>
    </row>
    <row r="395" spans="1:4" x14ac:dyDescent="0.25">
      <c r="A395" s="12">
        <v>495</v>
      </c>
      <c r="B395">
        <v>1938</v>
      </c>
      <c r="C395">
        <v>1996</v>
      </c>
      <c r="D395">
        <v>91300</v>
      </c>
    </row>
    <row r="396" spans="1:4" x14ac:dyDescent="0.25">
      <c r="A396" s="12">
        <v>496</v>
      </c>
      <c r="B396">
        <v>1920</v>
      </c>
      <c r="C396">
        <v>1950</v>
      </c>
      <c r="D396">
        <v>34900</v>
      </c>
    </row>
    <row r="397" spans="1:4" x14ac:dyDescent="0.25">
      <c r="A397" s="12">
        <v>497</v>
      </c>
      <c r="B397">
        <v>1992</v>
      </c>
      <c r="C397">
        <v>1993</v>
      </c>
      <c r="D397">
        <v>430000</v>
      </c>
    </row>
    <row r="398" spans="1:4" x14ac:dyDescent="0.25">
      <c r="A398" s="12">
        <v>498</v>
      </c>
      <c r="B398">
        <v>1925</v>
      </c>
      <c r="C398">
        <v>1950</v>
      </c>
      <c r="D398">
        <v>184000</v>
      </c>
    </row>
    <row r="399" spans="1:4" x14ac:dyDescent="0.25">
      <c r="A399" s="12">
        <v>499</v>
      </c>
      <c r="B399">
        <v>1967</v>
      </c>
      <c r="C399">
        <v>2004</v>
      </c>
      <c r="D399">
        <v>130000</v>
      </c>
    </row>
    <row r="400" spans="1:4" x14ac:dyDescent="0.25">
      <c r="A400" s="12">
        <v>500</v>
      </c>
      <c r="B400">
        <v>1958</v>
      </c>
      <c r="C400">
        <v>1985</v>
      </c>
      <c r="D400">
        <v>120000</v>
      </c>
    </row>
    <row r="401" spans="1:4" x14ac:dyDescent="0.25">
      <c r="A401" s="12">
        <v>501</v>
      </c>
      <c r="B401">
        <v>1973</v>
      </c>
      <c r="C401">
        <v>1973</v>
      </c>
      <c r="D401">
        <v>113000</v>
      </c>
    </row>
    <row r="402" spans="1:4" x14ac:dyDescent="0.25">
      <c r="A402" s="12">
        <v>503</v>
      </c>
      <c r="B402">
        <v>1965</v>
      </c>
      <c r="C402">
        <v>1965</v>
      </c>
      <c r="D402">
        <v>140000</v>
      </c>
    </row>
    <row r="403" spans="1:4" x14ac:dyDescent="0.25">
      <c r="A403" s="12">
        <v>504</v>
      </c>
      <c r="B403">
        <v>1959</v>
      </c>
      <c r="C403">
        <v>1997</v>
      </c>
      <c r="D403">
        <v>289000</v>
      </c>
    </row>
    <row r="404" spans="1:4" x14ac:dyDescent="0.25">
      <c r="A404" s="12">
        <v>505</v>
      </c>
      <c r="B404">
        <v>1974</v>
      </c>
      <c r="C404">
        <v>1974</v>
      </c>
      <c r="D404">
        <v>147000</v>
      </c>
    </row>
    <row r="405" spans="1:4" x14ac:dyDescent="0.25">
      <c r="A405" s="12">
        <v>506</v>
      </c>
      <c r="B405">
        <v>1952</v>
      </c>
      <c r="C405">
        <v>1952</v>
      </c>
      <c r="D405">
        <v>124500</v>
      </c>
    </row>
    <row r="406" spans="1:4" x14ac:dyDescent="0.25">
      <c r="A406" s="12">
        <v>507</v>
      </c>
      <c r="B406">
        <v>1993</v>
      </c>
      <c r="C406">
        <v>1994</v>
      </c>
      <c r="D406">
        <v>215000</v>
      </c>
    </row>
    <row r="407" spans="1:4" x14ac:dyDescent="0.25">
      <c r="A407" s="12">
        <v>510</v>
      </c>
      <c r="B407">
        <v>1959</v>
      </c>
      <c r="C407">
        <v>1959</v>
      </c>
      <c r="D407">
        <v>124500</v>
      </c>
    </row>
    <row r="408" spans="1:4" x14ac:dyDescent="0.25">
      <c r="A408" s="12">
        <v>511</v>
      </c>
      <c r="B408">
        <v>1951</v>
      </c>
      <c r="C408">
        <v>2000</v>
      </c>
      <c r="D408">
        <v>164900</v>
      </c>
    </row>
    <row r="409" spans="1:4" x14ac:dyDescent="0.25">
      <c r="A409" s="12">
        <v>513</v>
      </c>
      <c r="B409">
        <v>1958</v>
      </c>
      <c r="C409">
        <v>1958</v>
      </c>
      <c r="D409">
        <v>129900</v>
      </c>
    </row>
    <row r="410" spans="1:4" x14ac:dyDescent="0.25">
      <c r="A410" s="12">
        <v>514</v>
      </c>
      <c r="B410">
        <v>1983</v>
      </c>
      <c r="C410">
        <v>1983</v>
      </c>
      <c r="D410">
        <v>134000</v>
      </c>
    </row>
    <row r="411" spans="1:4" x14ac:dyDescent="0.25">
      <c r="A411" s="12">
        <v>515</v>
      </c>
      <c r="B411">
        <v>1926</v>
      </c>
      <c r="C411">
        <v>1950</v>
      </c>
      <c r="D411">
        <v>96500</v>
      </c>
    </row>
    <row r="412" spans="1:4" x14ac:dyDescent="0.25">
      <c r="A412" s="12">
        <v>517</v>
      </c>
      <c r="B412">
        <v>1972</v>
      </c>
      <c r="C412">
        <v>1972</v>
      </c>
      <c r="D412">
        <v>158000</v>
      </c>
    </row>
    <row r="413" spans="1:4" x14ac:dyDescent="0.25">
      <c r="A413" s="12">
        <v>518</v>
      </c>
      <c r="B413">
        <v>1996</v>
      </c>
      <c r="C413">
        <v>1997</v>
      </c>
      <c r="D413">
        <v>265000</v>
      </c>
    </row>
    <row r="414" spans="1:4" x14ac:dyDescent="0.25">
      <c r="A414" s="12">
        <v>519</v>
      </c>
      <c r="B414">
        <v>1998</v>
      </c>
      <c r="C414">
        <v>1998</v>
      </c>
      <c r="D414">
        <v>211000</v>
      </c>
    </row>
    <row r="415" spans="1:4" x14ac:dyDescent="0.25">
      <c r="A415" s="12">
        <v>520</v>
      </c>
      <c r="B415">
        <v>1926</v>
      </c>
      <c r="C415">
        <v>2004</v>
      </c>
      <c r="D415">
        <v>234000</v>
      </c>
    </row>
    <row r="416" spans="1:4" x14ac:dyDescent="0.25">
      <c r="A416" s="12">
        <v>521</v>
      </c>
      <c r="B416">
        <v>1900</v>
      </c>
      <c r="C416">
        <v>2000</v>
      </c>
      <c r="D416">
        <v>106250</v>
      </c>
    </row>
    <row r="417" spans="1:4" x14ac:dyDescent="0.25">
      <c r="A417" s="12">
        <v>522</v>
      </c>
      <c r="B417">
        <v>1957</v>
      </c>
      <c r="C417">
        <v>1957</v>
      </c>
      <c r="D417">
        <v>150000</v>
      </c>
    </row>
    <row r="418" spans="1:4" x14ac:dyDescent="0.25">
      <c r="A418" s="12">
        <v>523</v>
      </c>
      <c r="B418">
        <v>1947</v>
      </c>
      <c r="C418">
        <v>1950</v>
      </c>
      <c r="D418">
        <v>159000</v>
      </c>
    </row>
    <row r="419" spans="1:4" x14ac:dyDescent="0.25">
      <c r="A419" s="12">
        <v>525</v>
      </c>
      <c r="B419">
        <v>1996</v>
      </c>
      <c r="C419">
        <v>1997</v>
      </c>
      <c r="D419">
        <v>315750</v>
      </c>
    </row>
    <row r="420" spans="1:4" x14ac:dyDescent="0.25">
      <c r="A420" s="12">
        <v>527</v>
      </c>
      <c r="B420">
        <v>1956</v>
      </c>
      <c r="C420">
        <v>2000</v>
      </c>
      <c r="D420">
        <v>132000</v>
      </c>
    </row>
    <row r="421" spans="1:4" x14ac:dyDescent="0.25">
      <c r="A421" s="12">
        <v>529</v>
      </c>
      <c r="B421">
        <v>1920</v>
      </c>
      <c r="C421">
        <v>2002</v>
      </c>
      <c r="D421">
        <v>86000</v>
      </c>
    </row>
    <row r="422" spans="1:4" x14ac:dyDescent="0.25">
      <c r="A422" s="12">
        <v>530</v>
      </c>
      <c r="B422">
        <v>1957</v>
      </c>
      <c r="C422">
        <v>1975</v>
      </c>
      <c r="D422">
        <v>200624</v>
      </c>
    </row>
    <row r="423" spans="1:4" x14ac:dyDescent="0.25">
      <c r="A423" s="12">
        <v>531</v>
      </c>
      <c r="B423">
        <v>1988</v>
      </c>
      <c r="C423">
        <v>1989</v>
      </c>
      <c r="D423">
        <v>175000</v>
      </c>
    </row>
    <row r="424" spans="1:4" x14ac:dyDescent="0.25">
      <c r="A424" s="12">
        <v>532</v>
      </c>
      <c r="B424">
        <v>1920</v>
      </c>
      <c r="C424">
        <v>1999</v>
      </c>
      <c r="D424">
        <v>128000</v>
      </c>
    </row>
    <row r="425" spans="1:4" x14ac:dyDescent="0.25">
      <c r="A425" s="12">
        <v>534</v>
      </c>
      <c r="B425">
        <v>1946</v>
      </c>
      <c r="C425">
        <v>1950</v>
      </c>
      <c r="D425">
        <v>39300</v>
      </c>
    </row>
    <row r="426" spans="1:4" x14ac:dyDescent="0.25">
      <c r="A426" s="12">
        <v>535</v>
      </c>
      <c r="B426">
        <v>2004</v>
      </c>
      <c r="C426">
        <v>2004</v>
      </c>
      <c r="D426">
        <v>178000</v>
      </c>
    </row>
    <row r="427" spans="1:4" x14ac:dyDescent="0.25">
      <c r="A427" s="12">
        <v>536</v>
      </c>
      <c r="B427">
        <v>1910</v>
      </c>
      <c r="C427">
        <v>1991</v>
      </c>
      <c r="D427">
        <v>107500</v>
      </c>
    </row>
    <row r="428" spans="1:4" x14ac:dyDescent="0.25">
      <c r="A428" s="12">
        <v>537</v>
      </c>
      <c r="B428">
        <v>1998</v>
      </c>
      <c r="C428">
        <v>1999</v>
      </c>
      <c r="D428">
        <v>188000</v>
      </c>
    </row>
    <row r="429" spans="1:4" x14ac:dyDescent="0.25">
      <c r="A429" s="12">
        <v>538</v>
      </c>
      <c r="B429">
        <v>1972</v>
      </c>
      <c r="C429">
        <v>1972</v>
      </c>
      <c r="D429">
        <v>111250</v>
      </c>
    </row>
    <row r="430" spans="1:4" x14ac:dyDescent="0.25">
      <c r="A430" s="12">
        <v>539</v>
      </c>
      <c r="B430">
        <v>1968</v>
      </c>
      <c r="C430">
        <v>1968</v>
      </c>
      <c r="D430">
        <v>158000</v>
      </c>
    </row>
    <row r="431" spans="1:4" x14ac:dyDescent="0.25">
      <c r="A431" s="12">
        <v>540</v>
      </c>
      <c r="B431">
        <v>2001</v>
      </c>
      <c r="C431">
        <v>2002</v>
      </c>
      <c r="D431">
        <v>272000</v>
      </c>
    </row>
    <row r="432" spans="1:4" x14ac:dyDescent="0.25">
      <c r="A432" s="12">
        <v>542</v>
      </c>
      <c r="B432">
        <v>2000</v>
      </c>
      <c r="C432">
        <v>2000</v>
      </c>
      <c r="D432">
        <v>248000</v>
      </c>
    </row>
    <row r="433" spans="1:4" x14ac:dyDescent="0.25">
      <c r="A433" s="12">
        <v>543</v>
      </c>
      <c r="B433">
        <v>1998</v>
      </c>
      <c r="C433">
        <v>1999</v>
      </c>
      <c r="D433">
        <v>213250</v>
      </c>
    </row>
    <row r="434" spans="1:4" x14ac:dyDescent="0.25">
      <c r="A434" s="12">
        <v>544</v>
      </c>
      <c r="B434">
        <v>1998</v>
      </c>
      <c r="C434">
        <v>1998</v>
      </c>
      <c r="D434">
        <v>133000</v>
      </c>
    </row>
    <row r="435" spans="1:4" x14ac:dyDescent="0.25">
      <c r="A435" s="12">
        <v>546</v>
      </c>
      <c r="B435">
        <v>1988</v>
      </c>
      <c r="C435">
        <v>1988</v>
      </c>
      <c r="D435">
        <v>229000</v>
      </c>
    </row>
    <row r="436" spans="1:4" x14ac:dyDescent="0.25">
      <c r="A436" s="12">
        <v>547</v>
      </c>
      <c r="B436">
        <v>1923</v>
      </c>
      <c r="C436">
        <v>1950</v>
      </c>
      <c r="D436">
        <v>210000</v>
      </c>
    </row>
    <row r="437" spans="1:4" x14ac:dyDescent="0.25">
      <c r="A437" s="12">
        <v>548</v>
      </c>
      <c r="B437">
        <v>1970</v>
      </c>
      <c r="C437">
        <v>1970</v>
      </c>
      <c r="D437">
        <v>129500</v>
      </c>
    </row>
    <row r="438" spans="1:4" x14ac:dyDescent="0.25">
      <c r="A438" s="12">
        <v>549</v>
      </c>
      <c r="B438">
        <v>1955</v>
      </c>
      <c r="C438">
        <v>1995</v>
      </c>
      <c r="D438">
        <v>125000</v>
      </c>
    </row>
    <row r="439" spans="1:4" x14ac:dyDescent="0.25">
      <c r="A439" s="12">
        <v>550</v>
      </c>
      <c r="B439">
        <v>2003</v>
      </c>
      <c r="C439">
        <v>2004</v>
      </c>
      <c r="D439">
        <v>263000</v>
      </c>
    </row>
    <row r="440" spans="1:4" x14ac:dyDescent="0.25">
      <c r="A440" s="12">
        <v>551</v>
      </c>
      <c r="B440">
        <v>1977</v>
      </c>
      <c r="C440">
        <v>1977</v>
      </c>
      <c r="D440">
        <v>140000</v>
      </c>
    </row>
    <row r="441" spans="1:4" x14ac:dyDescent="0.25">
      <c r="A441" s="12">
        <v>552</v>
      </c>
      <c r="B441">
        <v>1957</v>
      </c>
      <c r="C441">
        <v>1957</v>
      </c>
      <c r="D441">
        <v>112500</v>
      </c>
    </row>
    <row r="442" spans="1:4" x14ac:dyDescent="0.25">
      <c r="A442" s="12">
        <v>554</v>
      </c>
      <c r="B442">
        <v>1949</v>
      </c>
      <c r="C442">
        <v>2003</v>
      </c>
      <c r="D442">
        <v>108000</v>
      </c>
    </row>
    <row r="443" spans="1:4" x14ac:dyDescent="0.25">
      <c r="A443" s="12">
        <v>555</v>
      </c>
      <c r="B443">
        <v>2003</v>
      </c>
      <c r="C443">
        <v>2004</v>
      </c>
      <c r="D443">
        <v>284000</v>
      </c>
    </row>
    <row r="444" spans="1:4" x14ac:dyDescent="0.25">
      <c r="A444" s="12">
        <v>556</v>
      </c>
      <c r="B444">
        <v>1922</v>
      </c>
      <c r="C444">
        <v>1950</v>
      </c>
      <c r="D444">
        <v>113000</v>
      </c>
    </row>
    <row r="445" spans="1:4" x14ac:dyDescent="0.25">
      <c r="A445" s="12">
        <v>557</v>
      </c>
      <c r="B445">
        <v>1957</v>
      </c>
      <c r="C445">
        <v>1957</v>
      </c>
      <c r="D445">
        <v>141000</v>
      </c>
    </row>
    <row r="446" spans="1:4" x14ac:dyDescent="0.25">
      <c r="A446" s="12">
        <v>558</v>
      </c>
      <c r="B446">
        <v>1920</v>
      </c>
      <c r="C446">
        <v>1950</v>
      </c>
      <c r="D446">
        <v>108000</v>
      </c>
    </row>
    <row r="447" spans="1:4" x14ac:dyDescent="0.25">
      <c r="A447" s="12">
        <v>559</v>
      </c>
      <c r="B447">
        <v>1996</v>
      </c>
      <c r="C447">
        <v>1997</v>
      </c>
      <c r="D447">
        <v>175000</v>
      </c>
    </row>
    <row r="448" spans="1:4" x14ac:dyDescent="0.25">
      <c r="A448" s="12">
        <v>560</v>
      </c>
      <c r="B448">
        <v>2003</v>
      </c>
      <c r="C448">
        <v>2004</v>
      </c>
      <c r="D448">
        <v>234000</v>
      </c>
    </row>
    <row r="449" spans="1:4" x14ac:dyDescent="0.25">
      <c r="A449" s="12">
        <v>561</v>
      </c>
      <c r="B449">
        <v>1957</v>
      </c>
      <c r="C449">
        <v>1996</v>
      </c>
      <c r="D449">
        <v>121500</v>
      </c>
    </row>
    <row r="450" spans="1:4" x14ac:dyDescent="0.25">
      <c r="A450" s="12">
        <v>562</v>
      </c>
      <c r="B450">
        <v>1974</v>
      </c>
      <c r="C450">
        <v>1975</v>
      </c>
      <c r="D450">
        <v>170000</v>
      </c>
    </row>
    <row r="451" spans="1:4" x14ac:dyDescent="0.25">
      <c r="A451" s="12">
        <v>563</v>
      </c>
      <c r="B451">
        <v>1940</v>
      </c>
      <c r="C451">
        <v>1969</v>
      </c>
      <c r="D451">
        <v>108000</v>
      </c>
    </row>
    <row r="452" spans="1:4" x14ac:dyDescent="0.25">
      <c r="A452" s="12">
        <v>564</v>
      </c>
      <c r="B452">
        <v>1918</v>
      </c>
      <c r="C452">
        <v>1950</v>
      </c>
      <c r="D452">
        <v>185000</v>
      </c>
    </row>
    <row r="453" spans="1:4" x14ac:dyDescent="0.25">
      <c r="A453" s="12">
        <v>565</v>
      </c>
      <c r="B453">
        <v>1992</v>
      </c>
      <c r="C453">
        <v>2000</v>
      </c>
      <c r="D453">
        <v>268000</v>
      </c>
    </row>
    <row r="454" spans="1:4" x14ac:dyDescent="0.25">
      <c r="A454" s="12">
        <v>566</v>
      </c>
      <c r="B454">
        <v>1915</v>
      </c>
      <c r="C454">
        <v>1950</v>
      </c>
      <c r="D454">
        <v>128000</v>
      </c>
    </row>
    <row r="455" spans="1:4" x14ac:dyDescent="0.25">
      <c r="A455" s="12">
        <v>568</v>
      </c>
      <c r="B455">
        <v>2004</v>
      </c>
      <c r="C455">
        <v>2004</v>
      </c>
      <c r="D455">
        <v>214000</v>
      </c>
    </row>
    <row r="456" spans="1:4" x14ac:dyDescent="0.25">
      <c r="A456" s="12">
        <v>570</v>
      </c>
      <c r="B456">
        <v>1979</v>
      </c>
      <c r="C456">
        <v>1979</v>
      </c>
      <c r="D456">
        <v>135960</v>
      </c>
    </row>
    <row r="457" spans="1:4" x14ac:dyDescent="0.25">
      <c r="A457" s="12">
        <v>571</v>
      </c>
      <c r="B457">
        <v>1965</v>
      </c>
      <c r="C457">
        <v>1965</v>
      </c>
      <c r="D457">
        <v>142600</v>
      </c>
    </row>
    <row r="458" spans="1:4" x14ac:dyDescent="0.25">
      <c r="A458" s="12">
        <v>572</v>
      </c>
      <c r="B458">
        <v>1959</v>
      </c>
      <c r="C458">
        <v>1959</v>
      </c>
      <c r="D458">
        <v>120000</v>
      </c>
    </row>
    <row r="459" spans="1:4" x14ac:dyDescent="0.25">
      <c r="A459" s="12">
        <v>574</v>
      </c>
      <c r="B459">
        <v>2000</v>
      </c>
      <c r="C459">
        <v>2000</v>
      </c>
      <c r="D459">
        <v>170000</v>
      </c>
    </row>
    <row r="460" spans="1:4" x14ac:dyDescent="0.25">
      <c r="A460" s="12">
        <v>576</v>
      </c>
      <c r="B460">
        <v>1947</v>
      </c>
      <c r="C460">
        <v>1950</v>
      </c>
      <c r="D460">
        <v>118500</v>
      </c>
    </row>
    <row r="461" spans="1:4" x14ac:dyDescent="0.25">
      <c r="A461" s="12">
        <v>577</v>
      </c>
      <c r="B461">
        <v>1928</v>
      </c>
      <c r="C461">
        <v>1950</v>
      </c>
      <c r="D461">
        <v>145000</v>
      </c>
    </row>
    <row r="462" spans="1:4" x14ac:dyDescent="0.25">
      <c r="A462" s="12">
        <v>578</v>
      </c>
      <c r="B462">
        <v>1966</v>
      </c>
      <c r="C462">
        <v>1966</v>
      </c>
      <c r="D462">
        <v>164500</v>
      </c>
    </row>
    <row r="463" spans="1:4" x14ac:dyDescent="0.25">
      <c r="A463" s="12">
        <v>580</v>
      </c>
      <c r="B463">
        <v>1954</v>
      </c>
      <c r="C463">
        <v>1954</v>
      </c>
      <c r="D463">
        <v>131500</v>
      </c>
    </row>
    <row r="464" spans="1:4" x14ac:dyDescent="0.25">
      <c r="A464" s="12">
        <v>581</v>
      </c>
      <c r="B464">
        <v>1960</v>
      </c>
      <c r="C464">
        <v>1987</v>
      </c>
      <c r="D464">
        <v>181900</v>
      </c>
    </row>
    <row r="465" spans="1:4" x14ac:dyDescent="0.25">
      <c r="A465" s="12">
        <v>583</v>
      </c>
      <c r="B465">
        <v>1990</v>
      </c>
      <c r="C465">
        <v>1990</v>
      </c>
      <c r="D465">
        <v>118500</v>
      </c>
    </row>
    <row r="466" spans="1:4" x14ac:dyDescent="0.25">
      <c r="A466" s="12">
        <v>584</v>
      </c>
      <c r="B466">
        <v>1893</v>
      </c>
      <c r="C466">
        <v>2000</v>
      </c>
      <c r="D466">
        <v>325000</v>
      </c>
    </row>
    <row r="467" spans="1:4" x14ac:dyDescent="0.25">
      <c r="A467" s="12">
        <v>585</v>
      </c>
      <c r="B467">
        <v>1935</v>
      </c>
      <c r="C467">
        <v>1995</v>
      </c>
      <c r="D467">
        <v>133000</v>
      </c>
    </row>
    <row r="468" spans="1:4" x14ac:dyDescent="0.25">
      <c r="A468" s="12">
        <v>587</v>
      </c>
      <c r="B468">
        <v>1918</v>
      </c>
      <c r="C468">
        <v>2000</v>
      </c>
      <c r="D468">
        <v>130000</v>
      </c>
    </row>
    <row r="469" spans="1:4" x14ac:dyDescent="0.25">
      <c r="A469" s="12">
        <v>588</v>
      </c>
      <c r="B469">
        <v>1982</v>
      </c>
      <c r="C469">
        <v>1982</v>
      </c>
      <c r="D469">
        <v>137000</v>
      </c>
    </row>
    <row r="470" spans="1:4" x14ac:dyDescent="0.25">
      <c r="A470" s="12">
        <v>589</v>
      </c>
      <c r="B470">
        <v>1968</v>
      </c>
      <c r="C470">
        <v>2003</v>
      </c>
      <c r="D470">
        <v>143000</v>
      </c>
    </row>
    <row r="471" spans="1:4" x14ac:dyDescent="0.25">
      <c r="A471" s="12">
        <v>590</v>
      </c>
      <c r="B471">
        <v>1930</v>
      </c>
      <c r="C471">
        <v>1960</v>
      </c>
      <c r="D471">
        <v>79500</v>
      </c>
    </row>
    <row r="472" spans="1:4" x14ac:dyDescent="0.25">
      <c r="A472" s="12">
        <v>591</v>
      </c>
      <c r="B472">
        <v>2004</v>
      </c>
      <c r="C472">
        <v>2004</v>
      </c>
      <c r="D472">
        <v>185900</v>
      </c>
    </row>
    <row r="473" spans="1:4" x14ac:dyDescent="0.25">
      <c r="A473" s="12">
        <v>593</v>
      </c>
      <c r="B473">
        <v>1982</v>
      </c>
      <c r="C473">
        <v>2003</v>
      </c>
      <c r="D473">
        <v>138000</v>
      </c>
    </row>
    <row r="474" spans="1:4" x14ac:dyDescent="0.25">
      <c r="A474" s="12">
        <v>594</v>
      </c>
      <c r="B474">
        <v>2003</v>
      </c>
      <c r="C474">
        <v>2003</v>
      </c>
      <c r="D474">
        <v>140000</v>
      </c>
    </row>
    <row r="475" spans="1:4" x14ac:dyDescent="0.25">
      <c r="A475" s="12">
        <v>595</v>
      </c>
      <c r="B475">
        <v>1975</v>
      </c>
      <c r="C475">
        <v>1975</v>
      </c>
      <c r="D475">
        <v>110000</v>
      </c>
    </row>
    <row r="476" spans="1:4" x14ac:dyDescent="0.25">
      <c r="A476" s="12">
        <v>597</v>
      </c>
      <c r="B476">
        <v>1910</v>
      </c>
      <c r="C476">
        <v>1993</v>
      </c>
      <c r="D476">
        <v>114504</v>
      </c>
    </row>
    <row r="477" spans="1:4" x14ac:dyDescent="0.25">
      <c r="A477" s="12">
        <v>599</v>
      </c>
      <c r="B477">
        <v>1977</v>
      </c>
      <c r="C477">
        <v>1977</v>
      </c>
      <c r="D477">
        <v>217500</v>
      </c>
    </row>
    <row r="478" spans="1:4" x14ac:dyDescent="0.25">
      <c r="A478" s="12">
        <v>600</v>
      </c>
      <c r="B478">
        <v>1980</v>
      </c>
      <c r="C478">
        <v>1980</v>
      </c>
      <c r="D478">
        <v>151000</v>
      </c>
    </row>
    <row r="479" spans="1:4" x14ac:dyDescent="0.25">
      <c r="A479" s="12">
        <v>602</v>
      </c>
      <c r="B479">
        <v>1937</v>
      </c>
      <c r="C479">
        <v>1950</v>
      </c>
      <c r="D479">
        <v>141000</v>
      </c>
    </row>
    <row r="480" spans="1:4" x14ac:dyDescent="0.25">
      <c r="A480" s="12">
        <v>603</v>
      </c>
      <c r="B480">
        <v>1992</v>
      </c>
      <c r="C480">
        <v>1992</v>
      </c>
      <c r="D480">
        <v>220000</v>
      </c>
    </row>
    <row r="481" spans="1:4" x14ac:dyDescent="0.25">
      <c r="A481" s="12">
        <v>605</v>
      </c>
      <c r="B481">
        <v>2002</v>
      </c>
      <c r="C481">
        <v>2002</v>
      </c>
      <c r="D481">
        <v>221000</v>
      </c>
    </row>
    <row r="482" spans="1:4" x14ac:dyDescent="0.25">
      <c r="A482" s="12">
        <v>606</v>
      </c>
      <c r="B482">
        <v>1965</v>
      </c>
      <c r="C482">
        <v>1990</v>
      </c>
      <c r="D482">
        <v>205000</v>
      </c>
    </row>
    <row r="483" spans="1:4" x14ac:dyDescent="0.25">
      <c r="A483" s="12">
        <v>607</v>
      </c>
      <c r="B483">
        <v>1996</v>
      </c>
      <c r="C483">
        <v>1996</v>
      </c>
      <c r="D483">
        <v>152000</v>
      </c>
    </row>
    <row r="484" spans="1:4" x14ac:dyDescent="0.25">
      <c r="A484" s="12">
        <v>608</v>
      </c>
      <c r="B484">
        <v>1948</v>
      </c>
      <c r="C484">
        <v>2002</v>
      </c>
      <c r="D484">
        <v>225000</v>
      </c>
    </row>
    <row r="485" spans="1:4" x14ac:dyDescent="0.25">
      <c r="A485" s="12">
        <v>609</v>
      </c>
      <c r="B485">
        <v>1934</v>
      </c>
      <c r="C485">
        <v>1998</v>
      </c>
      <c r="D485">
        <v>359100</v>
      </c>
    </row>
    <row r="486" spans="1:4" x14ac:dyDescent="0.25">
      <c r="A486" s="12">
        <v>610</v>
      </c>
      <c r="B486">
        <v>1961</v>
      </c>
      <c r="C486">
        <v>1961</v>
      </c>
      <c r="D486">
        <v>118500</v>
      </c>
    </row>
    <row r="487" spans="1:4" x14ac:dyDescent="0.25">
      <c r="A487" s="12">
        <v>611</v>
      </c>
      <c r="B487">
        <v>2000</v>
      </c>
      <c r="C487">
        <v>2000</v>
      </c>
      <c r="D487">
        <v>313000</v>
      </c>
    </row>
    <row r="488" spans="1:4" x14ac:dyDescent="0.25">
      <c r="A488" s="12">
        <v>612</v>
      </c>
      <c r="B488">
        <v>1978</v>
      </c>
      <c r="C488">
        <v>1978</v>
      </c>
      <c r="D488">
        <v>148000</v>
      </c>
    </row>
    <row r="489" spans="1:4" x14ac:dyDescent="0.25">
      <c r="A489" s="12">
        <v>613</v>
      </c>
      <c r="B489">
        <v>2001</v>
      </c>
      <c r="C489">
        <v>2001</v>
      </c>
      <c r="D489">
        <v>261500</v>
      </c>
    </row>
    <row r="490" spans="1:4" x14ac:dyDescent="0.25">
      <c r="A490" s="12">
        <v>615</v>
      </c>
      <c r="B490">
        <v>1972</v>
      </c>
      <c r="C490">
        <v>1972</v>
      </c>
      <c r="D490">
        <v>75500</v>
      </c>
    </row>
    <row r="491" spans="1:4" x14ac:dyDescent="0.25">
      <c r="A491" s="12">
        <v>616</v>
      </c>
      <c r="B491">
        <v>1963</v>
      </c>
      <c r="C491">
        <v>1963</v>
      </c>
      <c r="D491">
        <v>137500</v>
      </c>
    </row>
    <row r="492" spans="1:4" x14ac:dyDescent="0.25">
      <c r="A492" s="12">
        <v>617</v>
      </c>
      <c r="B492">
        <v>2002</v>
      </c>
      <c r="C492">
        <v>2003</v>
      </c>
      <c r="D492">
        <v>183200</v>
      </c>
    </row>
    <row r="493" spans="1:4" x14ac:dyDescent="0.25">
      <c r="A493" s="12">
        <v>618</v>
      </c>
      <c r="B493">
        <v>1954</v>
      </c>
      <c r="C493">
        <v>1954</v>
      </c>
      <c r="D493">
        <v>105500</v>
      </c>
    </row>
    <row r="494" spans="1:4" x14ac:dyDescent="0.25">
      <c r="A494" s="12">
        <v>620</v>
      </c>
      <c r="B494">
        <v>2003</v>
      </c>
      <c r="C494">
        <v>2003</v>
      </c>
      <c r="D494">
        <v>305000</v>
      </c>
    </row>
    <row r="495" spans="1:4" x14ac:dyDescent="0.25">
      <c r="A495" s="12">
        <v>621</v>
      </c>
      <c r="B495">
        <v>1914</v>
      </c>
      <c r="C495">
        <v>1950</v>
      </c>
      <c r="D495">
        <v>67000</v>
      </c>
    </row>
    <row r="496" spans="1:4" x14ac:dyDescent="0.25">
      <c r="A496" s="12">
        <v>622</v>
      </c>
      <c r="B496">
        <v>1974</v>
      </c>
      <c r="C496">
        <v>1997</v>
      </c>
      <c r="D496">
        <v>240000</v>
      </c>
    </row>
    <row r="497" spans="1:4" x14ac:dyDescent="0.25">
      <c r="A497" s="12">
        <v>623</v>
      </c>
      <c r="B497">
        <v>1977</v>
      </c>
      <c r="C497">
        <v>1977</v>
      </c>
      <c r="D497">
        <v>135000</v>
      </c>
    </row>
    <row r="498" spans="1:4" x14ac:dyDescent="0.25">
      <c r="A498" s="12">
        <v>624</v>
      </c>
      <c r="B498">
        <v>2000</v>
      </c>
      <c r="C498">
        <v>2000</v>
      </c>
      <c r="D498">
        <v>168500</v>
      </c>
    </row>
    <row r="499" spans="1:4" x14ac:dyDescent="0.25">
      <c r="A499" s="12">
        <v>625</v>
      </c>
      <c r="B499">
        <v>1972</v>
      </c>
      <c r="C499">
        <v>1972</v>
      </c>
      <c r="D499">
        <v>165150</v>
      </c>
    </row>
    <row r="500" spans="1:4" x14ac:dyDescent="0.25">
      <c r="A500" s="12">
        <v>626</v>
      </c>
      <c r="B500">
        <v>1962</v>
      </c>
      <c r="C500">
        <v>1962</v>
      </c>
      <c r="D500">
        <v>160000</v>
      </c>
    </row>
    <row r="501" spans="1:4" x14ac:dyDescent="0.25">
      <c r="A501" s="12">
        <v>627</v>
      </c>
      <c r="B501">
        <v>1960</v>
      </c>
      <c r="C501">
        <v>1978</v>
      </c>
      <c r="D501">
        <v>139900</v>
      </c>
    </row>
    <row r="502" spans="1:4" x14ac:dyDescent="0.25">
      <c r="A502" s="12">
        <v>628</v>
      </c>
      <c r="B502">
        <v>1955</v>
      </c>
      <c r="C502">
        <v>1972</v>
      </c>
      <c r="D502">
        <v>153000</v>
      </c>
    </row>
    <row r="503" spans="1:4" x14ac:dyDescent="0.25">
      <c r="A503" s="12">
        <v>629</v>
      </c>
      <c r="B503">
        <v>1969</v>
      </c>
      <c r="C503">
        <v>1969</v>
      </c>
      <c r="D503">
        <v>135000</v>
      </c>
    </row>
    <row r="504" spans="1:4" x14ac:dyDescent="0.25">
      <c r="A504" s="12">
        <v>630</v>
      </c>
      <c r="B504">
        <v>1964</v>
      </c>
      <c r="C504">
        <v>1964</v>
      </c>
      <c r="D504">
        <v>168500</v>
      </c>
    </row>
    <row r="505" spans="1:4" x14ac:dyDescent="0.25">
      <c r="A505" s="12">
        <v>631</v>
      </c>
      <c r="B505">
        <v>1880</v>
      </c>
      <c r="C505">
        <v>1991</v>
      </c>
      <c r="D505">
        <v>124000</v>
      </c>
    </row>
    <row r="506" spans="1:4" x14ac:dyDescent="0.25">
      <c r="A506" s="12">
        <v>633</v>
      </c>
      <c r="B506">
        <v>1977</v>
      </c>
      <c r="C506">
        <v>1977</v>
      </c>
      <c r="D506">
        <v>82500</v>
      </c>
    </row>
    <row r="507" spans="1:4" x14ac:dyDescent="0.25">
      <c r="A507" s="12">
        <v>635</v>
      </c>
      <c r="B507">
        <v>1980</v>
      </c>
      <c r="C507">
        <v>1980</v>
      </c>
      <c r="D507">
        <v>144000</v>
      </c>
    </row>
    <row r="508" spans="1:4" x14ac:dyDescent="0.25">
      <c r="A508" s="12">
        <v>636</v>
      </c>
      <c r="B508">
        <v>1914</v>
      </c>
      <c r="C508">
        <v>1995</v>
      </c>
      <c r="D508">
        <v>200000</v>
      </c>
    </row>
    <row r="509" spans="1:4" x14ac:dyDescent="0.25">
      <c r="A509" s="12">
        <v>637</v>
      </c>
      <c r="B509">
        <v>1936</v>
      </c>
      <c r="C509">
        <v>1950</v>
      </c>
      <c r="D509">
        <v>60000</v>
      </c>
    </row>
    <row r="510" spans="1:4" x14ac:dyDescent="0.25">
      <c r="A510" s="12">
        <v>638</v>
      </c>
      <c r="B510">
        <v>1954</v>
      </c>
      <c r="C510">
        <v>1954</v>
      </c>
      <c r="D510">
        <v>93000</v>
      </c>
    </row>
    <row r="511" spans="1:4" x14ac:dyDescent="0.25">
      <c r="A511" s="12">
        <v>639</v>
      </c>
      <c r="B511">
        <v>1910</v>
      </c>
      <c r="C511">
        <v>1950</v>
      </c>
      <c r="D511">
        <v>85000</v>
      </c>
    </row>
    <row r="512" spans="1:4" x14ac:dyDescent="0.25">
      <c r="A512" s="12">
        <v>641</v>
      </c>
      <c r="B512">
        <v>2003</v>
      </c>
      <c r="C512">
        <v>2004</v>
      </c>
      <c r="D512">
        <v>274000</v>
      </c>
    </row>
    <row r="513" spans="1:4" x14ac:dyDescent="0.25">
      <c r="A513" s="12">
        <v>642</v>
      </c>
      <c r="B513">
        <v>2001</v>
      </c>
      <c r="C513">
        <v>2001</v>
      </c>
      <c r="D513">
        <v>226000</v>
      </c>
    </row>
    <row r="514" spans="1:4" x14ac:dyDescent="0.25">
      <c r="A514" s="12">
        <v>643</v>
      </c>
      <c r="B514">
        <v>1972</v>
      </c>
      <c r="C514">
        <v>1995</v>
      </c>
      <c r="D514">
        <v>345000</v>
      </c>
    </row>
    <row r="515" spans="1:4" x14ac:dyDescent="0.25">
      <c r="A515" s="12">
        <v>644</v>
      </c>
      <c r="B515">
        <v>1969</v>
      </c>
      <c r="C515">
        <v>1969</v>
      </c>
      <c r="D515">
        <v>152000</v>
      </c>
    </row>
    <row r="516" spans="1:4" x14ac:dyDescent="0.25">
      <c r="A516" s="12">
        <v>646</v>
      </c>
      <c r="B516">
        <v>1971</v>
      </c>
      <c r="C516">
        <v>1971</v>
      </c>
      <c r="D516">
        <v>143250</v>
      </c>
    </row>
    <row r="517" spans="1:4" x14ac:dyDescent="0.25">
      <c r="A517" s="12">
        <v>647</v>
      </c>
      <c r="B517">
        <v>1950</v>
      </c>
      <c r="C517">
        <v>1950</v>
      </c>
      <c r="D517">
        <v>98300</v>
      </c>
    </row>
    <row r="518" spans="1:4" x14ac:dyDescent="0.25">
      <c r="A518" s="12">
        <v>648</v>
      </c>
      <c r="B518">
        <v>1953</v>
      </c>
      <c r="C518">
        <v>1953</v>
      </c>
      <c r="D518">
        <v>155000</v>
      </c>
    </row>
    <row r="519" spans="1:4" x14ac:dyDescent="0.25">
      <c r="A519" s="12">
        <v>649</v>
      </c>
      <c r="B519">
        <v>1966</v>
      </c>
      <c r="C519">
        <v>1966</v>
      </c>
      <c r="D519">
        <v>155000</v>
      </c>
    </row>
    <row r="520" spans="1:4" x14ac:dyDescent="0.25">
      <c r="A520" s="12">
        <v>650</v>
      </c>
      <c r="B520">
        <v>1970</v>
      </c>
      <c r="C520">
        <v>1970</v>
      </c>
      <c r="D520">
        <v>84500</v>
      </c>
    </row>
    <row r="521" spans="1:4" x14ac:dyDescent="0.25">
      <c r="A521" s="12">
        <v>652</v>
      </c>
      <c r="B521">
        <v>1940</v>
      </c>
      <c r="C521">
        <v>1950</v>
      </c>
      <c r="D521">
        <v>108000</v>
      </c>
    </row>
    <row r="522" spans="1:4" x14ac:dyDescent="0.25">
      <c r="A522" s="12">
        <v>653</v>
      </c>
      <c r="B522">
        <v>1996</v>
      </c>
      <c r="C522">
        <v>1996</v>
      </c>
      <c r="D522">
        <v>191000</v>
      </c>
    </row>
    <row r="523" spans="1:4" x14ac:dyDescent="0.25">
      <c r="A523" s="12">
        <v>654</v>
      </c>
      <c r="B523">
        <v>1906</v>
      </c>
      <c r="C523">
        <v>1995</v>
      </c>
      <c r="D523">
        <v>135000</v>
      </c>
    </row>
    <row r="524" spans="1:4" x14ac:dyDescent="0.25">
      <c r="A524" s="12">
        <v>655</v>
      </c>
      <c r="B524">
        <v>1995</v>
      </c>
      <c r="C524">
        <v>1995</v>
      </c>
      <c r="D524">
        <v>350000</v>
      </c>
    </row>
    <row r="525" spans="1:4" x14ac:dyDescent="0.25">
      <c r="A525" s="12">
        <v>656</v>
      </c>
      <c r="B525">
        <v>1971</v>
      </c>
      <c r="C525">
        <v>1971</v>
      </c>
      <c r="D525">
        <v>88000</v>
      </c>
    </row>
    <row r="526" spans="1:4" x14ac:dyDescent="0.25">
      <c r="A526" s="12">
        <v>658</v>
      </c>
      <c r="B526">
        <v>1931</v>
      </c>
      <c r="C526">
        <v>2000</v>
      </c>
      <c r="D526">
        <v>149000</v>
      </c>
    </row>
    <row r="527" spans="1:4" x14ac:dyDescent="0.25">
      <c r="A527" s="12">
        <v>659</v>
      </c>
      <c r="B527">
        <v>1948</v>
      </c>
      <c r="C527">
        <v>1950</v>
      </c>
      <c r="D527">
        <v>97500</v>
      </c>
    </row>
    <row r="528" spans="1:4" x14ac:dyDescent="0.25">
      <c r="A528" s="12">
        <v>660</v>
      </c>
      <c r="B528">
        <v>1964</v>
      </c>
      <c r="C528">
        <v>1999</v>
      </c>
      <c r="D528">
        <v>167000</v>
      </c>
    </row>
    <row r="529" spans="1:4" x14ac:dyDescent="0.25">
      <c r="A529" s="12">
        <v>661</v>
      </c>
      <c r="B529">
        <v>1976</v>
      </c>
      <c r="C529">
        <v>1976</v>
      </c>
      <c r="D529">
        <v>197900</v>
      </c>
    </row>
    <row r="530" spans="1:4" x14ac:dyDescent="0.25">
      <c r="A530" s="12">
        <v>663</v>
      </c>
      <c r="B530">
        <v>1968</v>
      </c>
      <c r="C530">
        <v>1968</v>
      </c>
      <c r="D530">
        <v>110000</v>
      </c>
    </row>
    <row r="531" spans="1:4" x14ac:dyDescent="0.25">
      <c r="A531" s="12">
        <v>664</v>
      </c>
      <c r="B531">
        <v>1972</v>
      </c>
      <c r="C531">
        <v>1972</v>
      </c>
      <c r="D531">
        <v>137500</v>
      </c>
    </row>
    <row r="532" spans="1:4" x14ac:dyDescent="0.25">
      <c r="A532" s="12">
        <v>666</v>
      </c>
      <c r="B532">
        <v>2000</v>
      </c>
      <c r="C532">
        <v>2000</v>
      </c>
      <c r="D532">
        <v>230500</v>
      </c>
    </row>
    <row r="533" spans="1:4" x14ac:dyDescent="0.25">
      <c r="A533" s="12">
        <v>667</v>
      </c>
      <c r="B533">
        <v>1965</v>
      </c>
      <c r="C533">
        <v>1979</v>
      </c>
      <c r="D533">
        <v>129000</v>
      </c>
    </row>
    <row r="534" spans="1:4" x14ac:dyDescent="0.25">
      <c r="A534" s="12">
        <v>668</v>
      </c>
      <c r="B534">
        <v>1994</v>
      </c>
      <c r="C534">
        <v>1998</v>
      </c>
      <c r="D534">
        <v>193500</v>
      </c>
    </row>
    <row r="535" spans="1:4" x14ac:dyDescent="0.25">
      <c r="A535" s="12">
        <v>669</v>
      </c>
      <c r="B535">
        <v>1956</v>
      </c>
      <c r="C535">
        <v>1987</v>
      </c>
      <c r="D535">
        <v>168000</v>
      </c>
    </row>
    <row r="536" spans="1:4" x14ac:dyDescent="0.25">
      <c r="A536" s="12">
        <v>670</v>
      </c>
      <c r="B536">
        <v>1922</v>
      </c>
      <c r="C536">
        <v>1950</v>
      </c>
      <c r="D536">
        <v>137500</v>
      </c>
    </row>
    <row r="537" spans="1:4" x14ac:dyDescent="0.25">
      <c r="A537" s="12">
        <v>672</v>
      </c>
      <c r="B537">
        <v>1925</v>
      </c>
      <c r="C537">
        <v>1950</v>
      </c>
      <c r="D537">
        <v>103600</v>
      </c>
    </row>
    <row r="538" spans="1:4" x14ac:dyDescent="0.25">
      <c r="A538" s="12">
        <v>673</v>
      </c>
      <c r="B538">
        <v>1977</v>
      </c>
      <c r="C538">
        <v>1977</v>
      </c>
      <c r="D538">
        <v>165000</v>
      </c>
    </row>
    <row r="539" spans="1:4" x14ac:dyDescent="0.25">
      <c r="A539" s="12">
        <v>674</v>
      </c>
      <c r="B539">
        <v>1957</v>
      </c>
      <c r="C539">
        <v>2004</v>
      </c>
      <c r="D539">
        <v>257500</v>
      </c>
    </row>
    <row r="540" spans="1:4" x14ac:dyDescent="0.25">
      <c r="A540" s="12">
        <v>675</v>
      </c>
      <c r="B540">
        <v>1965</v>
      </c>
      <c r="C540">
        <v>1965</v>
      </c>
      <c r="D540">
        <v>140000</v>
      </c>
    </row>
    <row r="541" spans="1:4" x14ac:dyDescent="0.25">
      <c r="A541" s="12">
        <v>676</v>
      </c>
      <c r="B541">
        <v>1978</v>
      </c>
      <c r="C541">
        <v>1978</v>
      </c>
      <c r="D541">
        <v>148500</v>
      </c>
    </row>
    <row r="542" spans="1:4" x14ac:dyDescent="0.25">
      <c r="A542" s="12">
        <v>677</v>
      </c>
      <c r="B542">
        <v>1900</v>
      </c>
      <c r="C542">
        <v>1950</v>
      </c>
      <c r="D542">
        <v>87000</v>
      </c>
    </row>
    <row r="543" spans="1:4" x14ac:dyDescent="0.25">
      <c r="A543" s="12">
        <v>680</v>
      </c>
      <c r="B543">
        <v>1961</v>
      </c>
      <c r="C543">
        <v>1961</v>
      </c>
      <c r="D543">
        <v>128500</v>
      </c>
    </row>
    <row r="544" spans="1:4" x14ac:dyDescent="0.25">
      <c r="A544" s="12">
        <v>681</v>
      </c>
      <c r="B544">
        <v>1980</v>
      </c>
      <c r="C544">
        <v>1980</v>
      </c>
      <c r="D544">
        <v>143000</v>
      </c>
    </row>
    <row r="545" spans="1:4" x14ac:dyDescent="0.25">
      <c r="A545" s="12">
        <v>682</v>
      </c>
      <c r="B545">
        <v>1932</v>
      </c>
      <c r="C545">
        <v>2000</v>
      </c>
      <c r="D545">
        <v>159434</v>
      </c>
    </row>
    <row r="546" spans="1:4" x14ac:dyDescent="0.25">
      <c r="A546" s="12">
        <v>683</v>
      </c>
      <c r="B546">
        <v>1996</v>
      </c>
      <c r="C546">
        <v>1997</v>
      </c>
      <c r="D546">
        <v>173000</v>
      </c>
    </row>
    <row r="547" spans="1:4" x14ac:dyDescent="0.25">
      <c r="A547" s="12">
        <v>684</v>
      </c>
      <c r="B547">
        <v>2002</v>
      </c>
      <c r="C547">
        <v>2002</v>
      </c>
      <c r="D547">
        <v>285000</v>
      </c>
    </row>
    <row r="548" spans="1:4" x14ac:dyDescent="0.25">
      <c r="A548" s="12">
        <v>685</v>
      </c>
      <c r="B548">
        <v>1998</v>
      </c>
      <c r="C548">
        <v>1998</v>
      </c>
      <c r="D548">
        <v>221000</v>
      </c>
    </row>
    <row r="549" spans="1:4" x14ac:dyDescent="0.25">
      <c r="A549" s="12">
        <v>686</v>
      </c>
      <c r="B549">
        <v>1984</v>
      </c>
      <c r="C549">
        <v>1984</v>
      </c>
      <c r="D549">
        <v>207500</v>
      </c>
    </row>
    <row r="550" spans="1:4" x14ac:dyDescent="0.25">
      <c r="A550" s="12">
        <v>688</v>
      </c>
      <c r="B550">
        <v>2004</v>
      </c>
      <c r="C550">
        <v>2004</v>
      </c>
      <c r="D550">
        <v>148800</v>
      </c>
    </row>
    <row r="551" spans="1:4" x14ac:dyDescent="0.25">
      <c r="A551" s="12">
        <v>691</v>
      </c>
      <c r="B551">
        <v>2004</v>
      </c>
      <c r="C551">
        <v>2004</v>
      </c>
      <c r="D551">
        <v>141000</v>
      </c>
    </row>
    <row r="552" spans="1:4" x14ac:dyDescent="0.25">
      <c r="A552" s="12">
        <v>692</v>
      </c>
      <c r="B552">
        <v>1994</v>
      </c>
      <c r="C552">
        <v>1995</v>
      </c>
      <c r="D552">
        <v>755000</v>
      </c>
    </row>
    <row r="553" spans="1:4" x14ac:dyDescent="0.25">
      <c r="A553" s="12">
        <v>693</v>
      </c>
      <c r="B553">
        <v>1989</v>
      </c>
      <c r="C553">
        <v>1990</v>
      </c>
      <c r="D553">
        <v>335000</v>
      </c>
    </row>
    <row r="554" spans="1:4" x14ac:dyDescent="0.25">
      <c r="A554" s="12">
        <v>694</v>
      </c>
      <c r="B554">
        <v>1921</v>
      </c>
      <c r="C554">
        <v>1968</v>
      </c>
      <c r="D554">
        <v>108480</v>
      </c>
    </row>
    <row r="555" spans="1:4" x14ac:dyDescent="0.25">
      <c r="A555" s="12">
        <v>695</v>
      </c>
      <c r="B555">
        <v>1936</v>
      </c>
      <c r="C555">
        <v>1950</v>
      </c>
      <c r="D555">
        <v>141500</v>
      </c>
    </row>
    <row r="556" spans="1:4" x14ac:dyDescent="0.25">
      <c r="A556" s="12">
        <v>696</v>
      </c>
      <c r="B556">
        <v>1987</v>
      </c>
      <c r="C556">
        <v>1987</v>
      </c>
      <c r="D556">
        <v>176000</v>
      </c>
    </row>
    <row r="557" spans="1:4" x14ac:dyDescent="0.25">
      <c r="A557" s="12">
        <v>697</v>
      </c>
      <c r="B557">
        <v>1921</v>
      </c>
      <c r="C557">
        <v>1950</v>
      </c>
      <c r="D557">
        <v>89000</v>
      </c>
    </row>
    <row r="558" spans="1:4" x14ac:dyDescent="0.25">
      <c r="A558" s="12">
        <v>698</v>
      </c>
      <c r="B558">
        <v>1952</v>
      </c>
      <c r="C558">
        <v>1952</v>
      </c>
      <c r="D558">
        <v>123500</v>
      </c>
    </row>
    <row r="559" spans="1:4" x14ac:dyDescent="0.25">
      <c r="A559" s="12">
        <v>700</v>
      </c>
      <c r="B559">
        <v>2004</v>
      </c>
      <c r="C559">
        <v>2004</v>
      </c>
      <c r="D559">
        <v>196000</v>
      </c>
    </row>
    <row r="560" spans="1:4" x14ac:dyDescent="0.25">
      <c r="A560" s="12">
        <v>701</v>
      </c>
      <c r="B560">
        <v>2002</v>
      </c>
      <c r="C560">
        <v>2002</v>
      </c>
      <c r="D560">
        <v>312500</v>
      </c>
    </row>
    <row r="561" spans="1:4" x14ac:dyDescent="0.25">
      <c r="A561" s="12">
        <v>702</v>
      </c>
      <c r="B561">
        <v>1969</v>
      </c>
      <c r="C561">
        <v>1969</v>
      </c>
      <c r="D561">
        <v>140000</v>
      </c>
    </row>
    <row r="562" spans="1:4" x14ac:dyDescent="0.25">
      <c r="A562" s="12">
        <v>704</v>
      </c>
      <c r="B562">
        <v>1900</v>
      </c>
      <c r="C562">
        <v>1996</v>
      </c>
      <c r="D562">
        <v>140000</v>
      </c>
    </row>
    <row r="563" spans="1:4" x14ac:dyDescent="0.25">
      <c r="A563" s="12">
        <v>706</v>
      </c>
      <c r="B563">
        <v>1930</v>
      </c>
      <c r="C563">
        <v>1950</v>
      </c>
      <c r="D563">
        <v>55000</v>
      </c>
    </row>
    <row r="564" spans="1:4" x14ac:dyDescent="0.25">
      <c r="A564" s="12">
        <v>707</v>
      </c>
      <c r="B564">
        <v>1971</v>
      </c>
      <c r="C564">
        <v>2002</v>
      </c>
      <c r="D564">
        <v>302000</v>
      </c>
    </row>
    <row r="565" spans="1:4" x14ac:dyDescent="0.25">
      <c r="A565" s="12">
        <v>710</v>
      </c>
      <c r="B565">
        <v>1966</v>
      </c>
      <c r="C565">
        <v>1966</v>
      </c>
      <c r="D565">
        <v>109900</v>
      </c>
    </row>
    <row r="566" spans="1:4" x14ac:dyDescent="0.25">
      <c r="A566" s="12">
        <v>711</v>
      </c>
      <c r="B566">
        <v>1935</v>
      </c>
      <c r="C566">
        <v>2003</v>
      </c>
      <c r="D566">
        <v>52000</v>
      </c>
    </row>
    <row r="567" spans="1:4" x14ac:dyDescent="0.25">
      <c r="A567" s="12">
        <v>712</v>
      </c>
      <c r="B567">
        <v>1900</v>
      </c>
      <c r="C567">
        <v>1950</v>
      </c>
      <c r="D567">
        <v>102776</v>
      </c>
    </row>
    <row r="568" spans="1:4" x14ac:dyDescent="0.25">
      <c r="A568" s="12">
        <v>713</v>
      </c>
      <c r="B568">
        <v>1988</v>
      </c>
      <c r="C568">
        <v>1989</v>
      </c>
      <c r="D568">
        <v>189000</v>
      </c>
    </row>
    <row r="569" spans="1:4" x14ac:dyDescent="0.25">
      <c r="A569" s="12">
        <v>714</v>
      </c>
      <c r="B569">
        <v>1970</v>
      </c>
      <c r="C569">
        <v>1970</v>
      </c>
      <c r="D569">
        <v>129000</v>
      </c>
    </row>
    <row r="570" spans="1:4" x14ac:dyDescent="0.25">
      <c r="A570" s="12">
        <v>716</v>
      </c>
      <c r="B570">
        <v>1974</v>
      </c>
      <c r="C570">
        <v>1974</v>
      </c>
      <c r="D570">
        <v>165000</v>
      </c>
    </row>
    <row r="571" spans="1:4" x14ac:dyDescent="0.25">
      <c r="A571" s="12">
        <v>717</v>
      </c>
      <c r="B571">
        <v>1890</v>
      </c>
      <c r="C571">
        <v>1998</v>
      </c>
      <c r="D571">
        <v>159500</v>
      </c>
    </row>
    <row r="572" spans="1:4" x14ac:dyDescent="0.25">
      <c r="A572" s="12">
        <v>718</v>
      </c>
      <c r="B572">
        <v>1973</v>
      </c>
      <c r="C572">
        <v>2000</v>
      </c>
      <c r="D572">
        <v>157000</v>
      </c>
    </row>
    <row r="573" spans="1:4" x14ac:dyDescent="0.25">
      <c r="A573" s="12">
        <v>719</v>
      </c>
      <c r="B573">
        <v>1993</v>
      </c>
      <c r="C573">
        <v>1994</v>
      </c>
      <c r="D573">
        <v>341000</v>
      </c>
    </row>
    <row r="574" spans="1:4" x14ac:dyDescent="0.25">
      <c r="A574" s="12">
        <v>720</v>
      </c>
      <c r="B574">
        <v>1969</v>
      </c>
      <c r="C574">
        <v>1969</v>
      </c>
      <c r="D574">
        <v>128500</v>
      </c>
    </row>
    <row r="575" spans="1:4" x14ac:dyDescent="0.25">
      <c r="A575" s="12">
        <v>721</v>
      </c>
      <c r="B575">
        <v>1985</v>
      </c>
      <c r="C575">
        <v>1985</v>
      </c>
      <c r="D575">
        <v>275000</v>
      </c>
    </row>
    <row r="576" spans="1:4" x14ac:dyDescent="0.25">
      <c r="A576" s="12">
        <v>722</v>
      </c>
      <c r="B576">
        <v>2004</v>
      </c>
      <c r="C576">
        <v>2004</v>
      </c>
      <c r="D576">
        <v>143000</v>
      </c>
    </row>
    <row r="577" spans="1:4" x14ac:dyDescent="0.25">
      <c r="A577" s="12">
        <v>723</v>
      </c>
      <c r="B577">
        <v>1970</v>
      </c>
      <c r="C577">
        <v>1970</v>
      </c>
      <c r="D577">
        <v>124500</v>
      </c>
    </row>
    <row r="578" spans="1:4" x14ac:dyDescent="0.25">
      <c r="A578" s="12">
        <v>724</v>
      </c>
      <c r="B578">
        <v>1954</v>
      </c>
      <c r="C578">
        <v>1972</v>
      </c>
      <c r="D578">
        <v>135000</v>
      </c>
    </row>
    <row r="579" spans="1:4" x14ac:dyDescent="0.25">
      <c r="A579" s="12">
        <v>726</v>
      </c>
      <c r="B579">
        <v>1970</v>
      </c>
      <c r="C579">
        <v>1970</v>
      </c>
      <c r="D579">
        <v>120500</v>
      </c>
    </row>
    <row r="580" spans="1:4" x14ac:dyDescent="0.25">
      <c r="A580" s="12">
        <v>729</v>
      </c>
      <c r="B580">
        <v>1958</v>
      </c>
      <c r="C580">
        <v>1958</v>
      </c>
      <c r="D580">
        <v>110000</v>
      </c>
    </row>
    <row r="581" spans="1:4" x14ac:dyDescent="0.25">
      <c r="A581" s="12">
        <v>730</v>
      </c>
      <c r="B581">
        <v>1925</v>
      </c>
      <c r="C581">
        <v>1950</v>
      </c>
      <c r="D581">
        <v>103000</v>
      </c>
    </row>
    <row r="582" spans="1:4" x14ac:dyDescent="0.25">
      <c r="A582" s="12">
        <v>731</v>
      </c>
      <c r="B582">
        <v>1995</v>
      </c>
      <c r="C582">
        <v>1996</v>
      </c>
      <c r="D582">
        <v>236500</v>
      </c>
    </row>
    <row r="583" spans="1:4" x14ac:dyDescent="0.25">
      <c r="A583" s="12">
        <v>732</v>
      </c>
      <c r="B583">
        <v>2003</v>
      </c>
      <c r="C583">
        <v>2003</v>
      </c>
      <c r="D583">
        <v>187500</v>
      </c>
    </row>
    <row r="584" spans="1:4" x14ac:dyDescent="0.25">
      <c r="A584" s="12">
        <v>733</v>
      </c>
      <c r="B584">
        <v>1998</v>
      </c>
      <c r="C584">
        <v>1999</v>
      </c>
      <c r="D584">
        <v>222500</v>
      </c>
    </row>
    <row r="585" spans="1:4" x14ac:dyDescent="0.25">
      <c r="A585" s="12">
        <v>734</v>
      </c>
      <c r="B585">
        <v>1961</v>
      </c>
      <c r="C585">
        <v>1983</v>
      </c>
      <c r="D585">
        <v>131400</v>
      </c>
    </row>
    <row r="586" spans="1:4" x14ac:dyDescent="0.25">
      <c r="A586" s="12">
        <v>735</v>
      </c>
      <c r="B586">
        <v>1968</v>
      </c>
      <c r="C586">
        <v>1968</v>
      </c>
      <c r="D586">
        <v>108000</v>
      </c>
    </row>
    <row r="587" spans="1:4" x14ac:dyDescent="0.25">
      <c r="A587" s="12">
        <v>736</v>
      </c>
      <c r="B587">
        <v>1914</v>
      </c>
      <c r="C587">
        <v>1970</v>
      </c>
      <c r="D587">
        <v>163000</v>
      </c>
    </row>
    <row r="588" spans="1:4" x14ac:dyDescent="0.25">
      <c r="A588" s="12">
        <v>737</v>
      </c>
      <c r="B588">
        <v>1950</v>
      </c>
      <c r="C588">
        <v>1950</v>
      </c>
      <c r="D588">
        <v>93500</v>
      </c>
    </row>
    <row r="589" spans="1:4" x14ac:dyDescent="0.25">
      <c r="A589" s="12">
        <v>739</v>
      </c>
      <c r="B589">
        <v>1987</v>
      </c>
      <c r="C589">
        <v>1988</v>
      </c>
      <c r="D589">
        <v>179000</v>
      </c>
    </row>
    <row r="590" spans="1:4" x14ac:dyDescent="0.25">
      <c r="A590" s="12">
        <v>740</v>
      </c>
      <c r="B590">
        <v>2004</v>
      </c>
      <c r="C590">
        <v>2004</v>
      </c>
      <c r="D590">
        <v>190000</v>
      </c>
    </row>
    <row r="591" spans="1:4" x14ac:dyDescent="0.25">
      <c r="A591" s="12">
        <v>741</v>
      </c>
      <c r="B591">
        <v>1910</v>
      </c>
      <c r="C591">
        <v>2002</v>
      </c>
      <c r="D591">
        <v>132000</v>
      </c>
    </row>
    <row r="592" spans="1:4" x14ac:dyDescent="0.25">
      <c r="A592" s="12">
        <v>742</v>
      </c>
      <c r="B592">
        <v>1961</v>
      </c>
      <c r="C592">
        <v>1996</v>
      </c>
      <c r="D592">
        <v>142000</v>
      </c>
    </row>
    <row r="593" spans="1:4" x14ac:dyDescent="0.25">
      <c r="A593" s="12">
        <v>743</v>
      </c>
      <c r="B593">
        <v>2000</v>
      </c>
      <c r="C593">
        <v>2001</v>
      </c>
      <c r="D593">
        <v>179000</v>
      </c>
    </row>
    <row r="594" spans="1:4" x14ac:dyDescent="0.25">
      <c r="A594" s="12">
        <v>744</v>
      </c>
      <c r="B594">
        <v>1963</v>
      </c>
      <c r="C594">
        <v>1999</v>
      </c>
      <c r="D594">
        <v>175000</v>
      </c>
    </row>
    <row r="595" spans="1:4" x14ac:dyDescent="0.25">
      <c r="A595" s="12">
        <v>745</v>
      </c>
      <c r="B595">
        <v>1993</v>
      </c>
      <c r="C595">
        <v>1993</v>
      </c>
      <c r="D595">
        <v>180000</v>
      </c>
    </row>
    <row r="596" spans="1:4" x14ac:dyDescent="0.25">
      <c r="A596" s="12">
        <v>746</v>
      </c>
      <c r="B596">
        <v>1976</v>
      </c>
      <c r="C596">
        <v>1996</v>
      </c>
      <c r="D596">
        <v>299800</v>
      </c>
    </row>
    <row r="597" spans="1:4" x14ac:dyDescent="0.25">
      <c r="A597" s="12">
        <v>747</v>
      </c>
      <c r="B597">
        <v>2000</v>
      </c>
      <c r="C597">
        <v>2000</v>
      </c>
      <c r="D597">
        <v>236000</v>
      </c>
    </row>
    <row r="598" spans="1:4" x14ac:dyDescent="0.25">
      <c r="A598" s="12">
        <v>748</v>
      </c>
      <c r="B598">
        <v>1880</v>
      </c>
      <c r="C598">
        <v>2003</v>
      </c>
      <c r="D598">
        <v>265979</v>
      </c>
    </row>
    <row r="599" spans="1:4" x14ac:dyDescent="0.25">
      <c r="A599" s="12">
        <v>749</v>
      </c>
      <c r="B599">
        <v>1996</v>
      </c>
      <c r="C599">
        <v>1996</v>
      </c>
      <c r="D599">
        <v>260400</v>
      </c>
    </row>
    <row r="600" spans="1:4" x14ac:dyDescent="0.25">
      <c r="A600" s="12">
        <v>750</v>
      </c>
      <c r="B600">
        <v>1945</v>
      </c>
      <c r="C600">
        <v>1950</v>
      </c>
      <c r="D600">
        <v>98000</v>
      </c>
    </row>
    <row r="601" spans="1:4" x14ac:dyDescent="0.25">
      <c r="A601" s="12">
        <v>751</v>
      </c>
      <c r="B601">
        <v>1910</v>
      </c>
      <c r="C601">
        <v>2004</v>
      </c>
      <c r="D601">
        <v>96500</v>
      </c>
    </row>
    <row r="602" spans="1:4" x14ac:dyDescent="0.25">
      <c r="A602" s="12">
        <v>752</v>
      </c>
      <c r="B602">
        <v>2003</v>
      </c>
      <c r="C602">
        <v>2003</v>
      </c>
      <c r="D602">
        <v>162000</v>
      </c>
    </row>
    <row r="603" spans="1:4" x14ac:dyDescent="0.25">
      <c r="A603" s="12">
        <v>753</v>
      </c>
      <c r="B603">
        <v>1997</v>
      </c>
      <c r="C603">
        <v>1997</v>
      </c>
      <c r="D603">
        <v>217000</v>
      </c>
    </row>
    <row r="604" spans="1:4" x14ac:dyDescent="0.25">
      <c r="A604" s="12">
        <v>756</v>
      </c>
      <c r="B604">
        <v>1999</v>
      </c>
      <c r="C604">
        <v>1999</v>
      </c>
      <c r="D604">
        <v>172500</v>
      </c>
    </row>
    <row r="605" spans="1:4" x14ac:dyDescent="0.25">
      <c r="A605" s="12">
        <v>758</v>
      </c>
      <c r="B605">
        <v>1978</v>
      </c>
      <c r="C605">
        <v>1978</v>
      </c>
      <c r="D605">
        <v>158900</v>
      </c>
    </row>
    <row r="606" spans="1:4" x14ac:dyDescent="0.25">
      <c r="A606" s="12">
        <v>759</v>
      </c>
      <c r="B606">
        <v>1999</v>
      </c>
      <c r="C606">
        <v>1999</v>
      </c>
      <c r="D606">
        <v>179400</v>
      </c>
    </row>
    <row r="607" spans="1:4" x14ac:dyDescent="0.25">
      <c r="A607" s="12">
        <v>760</v>
      </c>
      <c r="B607">
        <v>1995</v>
      </c>
      <c r="C607">
        <v>1995</v>
      </c>
      <c r="D607">
        <v>290000</v>
      </c>
    </row>
    <row r="608" spans="1:4" x14ac:dyDescent="0.25">
      <c r="A608" s="12">
        <v>761</v>
      </c>
      <c r="B608">
        <v>1959</v>
      </c>
      <c r="C608">
        <v>1959</v>
      </c>
      <c r="D608">
        <v>127500</v>
      </c>
    </row>
    <row r="609" spans="1:4" x14ac:dyDescent="0.25">
      <c r="A609" s="12">
        <v>762</v>
      </c>
      <c r="B609">
        <v>1924</v>
      </c>
      <c r="C609">
        <v>1950</v>
      </c>
      <c r="D609">
        <v>100000</v>
      </c>
    </row>
    <row r="610" spans="1:4" x14ac:dyDescent="0.25">
      <c r="A610" s="12">
        <v>764</v>
      </c>
      <c r="B610">
        <v>1999</v>
      </c>
      <c r="C610">
        <v>1999</v>
      </c>
      <c r="D610">
        <v>337000</v>
      </c>
    </row>
    <row r="611" spans="1:4" x14ac:dyDescent="0.25">
      <c r="A611" s="12">
        <v>765</v>
      </c>
      <c r="B611">
        <v>1995</v>
      </c>
      <c r="C611">
        <v>1996</v>
      </c>
      <c r="D611">
        <v>270000</v>
      </c>
    </row>
    <row r="612" spans="1:4" x14ac:dyDescent="0.25">
      <c r="A612" s="12">
        <v>767</v>
      </c>
      <c r="B612">
        <v>1988</v>
      </c>
      <c r="C612">
        <v>1988</v>
      </c>
      <c r="D612">
        <v>196500</v>
      </c>
    </row>
    <row r="613" spans="1:4" x14ac:dyDescent="0.25">
      <c r="A613" s="12">
        <v>768</v>
      </c>
      <c r="B613">
        <v>1940</v>
      </c>
      <c r="C613">
        <v>1985</v>
      </c>
      <c r="D613">
        <v>160000</v>
      </c>
    </row>
    <row r="614" spans="1:4" x14ac:dyDescent="0.25">
      <c r="A614" s="12">
        <v>770</v>
      </c>
      <c r="B614">
        <v>2003</v>
      </c>
      <c r="C614">
        <v>2003</v>
      </c>
      <c r="D614">
        <v>538000</v>
      </c>
    </row>
    <row r="615" spans="1:4" x14ac:dyDescent="0.25">
      <c r="A615" s="12">
        <v>771</v>
      </c>
      <c r="B615">
        <v>1982</v>
      </c>
      <c r="C615">
        <v>1982</v>
      </c>
      <c r="D615">
        <v>134900</v>
      </c>
    </row>
    <row r="616" spans="1:4" x14ac:dyDescent="0.25">
      <c r="A616" s="12">
        <v>772</v>
      </c>
      <c r="B616">
        <v>1951</v>
      </c>
      <c r="C616">
        <v>1951</v>
      </c>
      <c r="D616">
        <v>102000</v>
      </c>
    </row>
    <row r="617" spans="1:4" x14ac:dyDescent="0.25">
      <c r="A617" s="12">
        <v>773</v>
      </c>
      <c r="B617">
        <v>1976</v>
      </c>
      <c r="C617">
        <v>1976</v>
      </c>
      <c r="D617">
        <v>107000</v>
      </c>
    </row>
    <row r="618" spans="1:4" x14ac:dyDescent="0.25">
      <c r="A618" s="12">
        <v>774</v>
      </c>
      <c r="B618">
        <v>1958</v>
      </c>
      <c r="C618">
        <v>1958</v>
      </c>
      <c r="D618">
        <v>114500</v>
      </c>
    </row>
    <row r="619" spans="1:4" x14ac:dyDescent="0.25">
      <c r="A619" s="12">
        <v>776</v>
      </c>
      <c r="B619">
        <v>1998</v>
      </c>
      <c r="C619">
        <v>1998</v>
      </c>
      <c r="D619">
        <v>162000</v>
      </c>
    </row>
    <row r="620" spans="1:4" x14ac:dyDescent="0.25">
      <c r="A620" s="12">
        <v>778</v>
      </c>
      <c r="B620">
        <v>1974</v>
      </c>
      <c r="C620">
        <v>1974</v>
      </c>
      <c r="D620">
        <v>142500</v>
      </c>
    </row>
    <row r="621" spans="1:4" x14ac:dyDescent="0.25">
      <c r="A621" s="12">
        <v>779</v>
      </c>
      <c r="B621">
        <v>1977</v>
      </c>
      <c r="C621">
        <v>1977</v>
      </c>
      <c r="D621">
        <v>144000</v>
      </c>
    </row>
    <row r="622" spans="1:4" x14ac:dyDescent="0.25">
      <c r="A622" s="12">
        <v>780</v>
      </c>
      <c r="B622">
        <v>1977</v>
      </c>
      <c r="C622">
        <v>1977</v>
      </c>
      <c r="D622">
        <v>135000</v>
      </c>
    </row>
    <row r="623" spans="1:4" x14ac:dyDescent="0.25">
      <c r="A623" s="12">
        <v>781</v>
      </c>
      <c r="B623">
        <v>1995</v>
      </c>
      <c r="C623">
        <v>1996</v>
      </c>
      <c r="D623">
        <v>176000</v>
      </c>
    </row>
    <row r="624" spans="1:4" x14ac:dyDescent="0.25">
      <c r="A624" s="12">
        <v>782</v>
      </c>
      <c r="B624">
        <v>1992</v>
      </c>
      <c r="C624">
        <v>1992</v>
      </c>
      <c r="D624">
        <v>175900</v>
      </c>
    </row>
    <row r="625" spans="1:4" x14ac:dyDescent="0.25">
      <c r="A625" s="12">
        <v>783</v>
      </c>
      <c r="B625">
        <v>2001</v>
      </c>
      <c r="C625">
        <v>2002</v>
      </c>
      <c r="D625">
        <v>187100</v>
      </c>
    </row>
    <row r="626" spans="1:4" x14ac:dyDescent="0.25">
      <c r="A626" s="12">
        <v>784</v>
      </c>
      <c r="B626">
        <v>1978</v>
      </c>
      <c r="C626">
        <v>1978</v>
      </c>
      <c r="D626">
        <v>165500</v>
      </c>
    </row>
    <row r="627" spans="1:4" x14ac:dyDescent="0.25">
      <c r="A627" s="12">
        <v>785</v>
      </c>
      <c r="B627">
        <v>1914</v>
      </c>
      <c r="C627">
        <v>2001</v>
      </c>
      <c r="D627">
        <v>128000</v>
      </c>
    </row>
    <row r="628" spans="1:4" x14ac:dyDescent="0.25">
      <c r="A628" s="12">
        <v>786</v>
      </c>
      <c r="B628">
        <v>1967</v>
      </c>
      <c r="C628">
        <v>1967</v>
      </c>
      <c r="D628">
        <v>161500</v>
      </c>
    </row>
    <row r="629" spans="1:4" x14ac:dyDescent="0.25">
      <c r="A629" s="12">
        <v>787</v>
      </c>
      <c r="B629">
        <v>1915</v>
      </c>
      <c r="C629">
        <v>1950</v>
      </c>
      <c r="D629">
        <v>139000</v>
      </c>
    </row>
    <row r="630" spans="1:4" x14ac:dyDescent="0.25">
      <c r="A630" s="12">
        <v>788</v>
      </c>
      <c r="B630">
        <v>2004</v>
      </c>
      <c r="C630">
        <v>2004</v>
      </c>
      <c r="D630">
        <v>233000</v>
      </c>
    </row>
    <row r="631" spans="1:4" x14ac:dyDescent="0.25">
      <c r="A631" s="12">
        <v>789</v>
      </c>
      <c r="B631">
        <v>1954</v>
      </c>
      <c r="C631">
        <v>2000</v>
      </c>
      <c r="D631">
        <v>107900</v>
      </c>
    </row>
    <row r="632" spans="1:4" x14ac:dyDescent="0.25">
      <c r="A632" s="12">
        <v>792</v>
      </c>
      <c r="B632">
        <v>1976</v>
      </c>
      <c r="C632">
        <v>1976</v>
      </c>
      <c r="D632">
        <v>146800</v>
      </c>
    </row>
    <row r="633" spans="1:4" x14ac:dyDescent="0.25">
      <c r="A633" s="12">
        <v>793</v>
      </c>
      <c r="B633">
        <v>1996</v>
      </c>
      <c r="C633">
        <v>1997</v>
      </c>
      <c r="D633">
        <v>269790</v>
      </c>
    </row>
    <row r="634" spans="1:4" x14ac:dyDescent="0.25">
      <c r="A634" s="12">
        <v>795</v>
      </c>
      <c r="B634">
        <v>1994</v>
      </c>
      <c r="C634">
        <v>1996</v>
      </c>
      <c r="D634">
        <v>194500</v>
      </c>
    </row>
    <row r="635" spans="1:4" x14ac:dyDescent="0.25">
      <c r="A635" s="12">
        <v>796</v>
      </c>
      <c r="B635">
        <v>1980</v>
      </c>
      <c r="C635">
        <v>1981</v>
      </c>
      <c r="D635">
        <v>171000</v>
      </c>
    </row>
    <row r="636" spans="1:4" x14ac:dyDescent="0.25">
      <c r="A636" s="12">
        <v>797</v>
      </c>
      <c r="B636">
        <v>1977</v>
      </c>
      <c r="C636">
        <v>1977</v>
      </c>
      <c r="D636">
        <v>143500</v>
      </c>
    </row>
    <row r="637" spans="1:4" x14ac:dyDescent="0.25">
      <c r="A637" s="12">
        <v>798</v>
      </c>
      <c r="B637">
        <v>1953</v>
      </c>
      <c r="C637">
        <v>1953</v>
      </c>
      <c r="D637">
        <v>110000</v>
      </c>
    </row>
    <row r="638" spans="1:4" x14ac:dyDescent="0.25">
      <c r="A638" s="12">
        <v>800</v>
      </c>
      <c r="B638">
        <v>1937</v>
      </c>
      <c r="C638">
        <v>1950</v>
      </c>
      <c r="D638">
        <v>175000</v>
      </c>
    </row>
    <row r="639" spans="1:4" x14ac:dyDescent="0.25">
      <c r="A639" s="12">
        <v>801</v>
      </c>
      <c r="B639">
        <v>1997</v>
      </c>
      <c r="C639">
        <v>1997</v>
      </c>
      <c r="D639">
        <v>200000</v>
      </c>
    </row>
    <row r="640" spans="1:4" x14ac:dyDescent="0.25">
      <c r="A640" s="12">
        <v>802</v>
      </c>
      <c r="B640">
        <v>1916</v>
      </c>
      <c r="C640">
        <v>1990</v>
      </c>
      <c r="D640">
        <v>109900</v>
      </c>
    </row>
    <row r="641" spans="1:4" x14ac:dyDescent="0.25">
      <c r="A641" s="12">
        <v>805</v>
      </c>
      <c r="B641">
        <v>1954</v>
      </c>
      <c r="C641">
        <v>1954</v>
      </c>
      <c r="D641">
        <v>118000</v>
      </c>
    </row>
    <row r="642" spans="1:4" x14ac:dyDescent="0.25">
      <c r="A642" s="12">
        <v>807</v>
      </c>
      <c r="B642">
        <v>1967</v>
      </c>
      <c r="C642">
        <v>1967</v>
      </c>
      <c r="D642">
        <v>135500</v>
      </c>
    </row>
    <row r="643" spans="1:4" x14ac:dyDescent="0.25">
      <c r="A643" s="12">
        <v>808</v>
      </c>
      <c r="B643">
        <v>1923</v>
      </c>
      <c r="C643">
        <v>2004</v>
      </c>
      <c r="D643">
        <v>223500</v>
      </c>
    </row>
    <row r="644" spans="1:4" x14ac:dyDescent="0.25">
      <c r="A644" s="12">
        <v>809</v>
      </c>
      <c r="B644">
        <v>1966</v>
      </c>
      <c r="C644">
        <v>1966</v>
      </c>
      <c r="D644">
        <v>159950</v>
      </c>
    </row>
    <row r="645" spans="1:4" x14ac:dyDescent="0.25">
      <c r="A645" s="12">
        <v>810</v>
      </c>
      <c r="B645">
        <v>1898</v>
      </c>
      <c r="C645">
        <v>1965</v>
      </c>
      <c r="D645">
        <v>106000</v>
      </c>
    </row>
    <row r="646" spans="1:4" x14ac:dyDescent="0.25">
      <c r="A646" s="12">
        <v>811</v>
      </c>
      <c r="B646">
        <v>1974</v>
      </c>
      <c r="C646">
        <v>1999</v>
      </c>
      <c r="D646">
        <v>181000</v>
      </c>
    </row>
    <row r="647" spans="1:4" x14ac:dyDescent="0.25">
      <c r="A647" s="12">
        <v>812</v>
      </c>
      <c r="B647">
        <v>2004</v>
      </c>
      <c r="C647">
        <v>2004</v>
      </c>
      <c r="D647">
        <v>144500</v>
      </c>
    </row>
    <row r="648" spans="1:4" x14ac:dyDescent="0.25">
      <c r="A648" s="12">
        <v>813</v>
      </c>
      <c r="B648">
        <v>1952</v>
      </c>
      <c r="C648">
        <v>1952</v>
      </c>
      <c r="D648">
        <v>55993</v>
      </c>
    </row>
    <row r="649" spans="1:4" x14ac:dyDescent="0.25">
      <c r="A649" s="12">
        <v>814</v>
      </c>
      <c r="B649">
        <v>1958</v>
      </c>
      <c r="C649">
        <v>1958</v>
      </c>
      <c r="D649">
        <v>157900</v>
      </c>
    </row>
    <row r="650" spans="1:4" x14ac:dyDescent="0.25">
      <c r="A650" s="12">
        <v>815</v>
      </c>
      <c r="B650">
        <v>1918</v>
      </c>
      <c r="C650">
        <v>1950</v>
      </c>
      <c r="D650">
        <v>116000</v>
      </c>
    </row>
    <row r="651" spans="1:4" x14ac:dyDescent="0.25">
      <c r="A651" s="12">
        <v>816</v>
      </c>
      <c r="B651">
        <v>1998</v>
      </c>
      <c r="C651">
        <v>1998</v>
      </c>
      <c r="D651">
        <v>224900</v>
      </c>
    </row>
    <row r="652" spans="1:4" x14ac:dyDescent="0.25">
      <c r="A652" s="12">
        <v>817</v>
      </c>
      <c r="B652">
        <v>1954</v>
      </c>
      <c r="C652">
        <v>1954</v>
      </c>
      <c r="D652">
        <v>137000</v>
      </c>
    </row>
    <row r="653" spans="1:4" x14ac:dyDescent="0.25">
      <c r="A653" s="12">
        <v>818</v>
      </c>
      <c r="B653">
        <v>2002</v>
      </c>
      <c r="C653">
        <v>2002</v>
      </c>
      <c r="D653">
        <v>271000</v>
      </c>
    </row>
    <row r="654" spans="1:4" x14ac:dyDescent="0.25">
      <c r="A654" s="12">
        <v>819</v>
      </c>
      <c r="B654">
        <v>1971</v>
      </c>
      <c r="C654">
        <v>1971</v>
      </c>
      <c r="D654">
        <v>155000</v>
      </c>
    </row>
    <row r="655" spans="1:4" x14ac:dyDescent="0.25">
      <c r="A655" s="12">
        <v>821</v>
      </c>
      <c r="B655">
        <v>2003</v>
      </c>
      <c r="C655">
        <v>2003</v>
      </c>
      <c r="D655">
        <v>183000</v>
      </c>
    </row>
    <row r="656" spans="1:4" x14ac:dyDescent="0.25">
      <c r="A656" s="12">
        <v>822</v>
      </c>
      <c r="B656">
        <v>1953</v>
      </c>
      <c r="C656">
        <v>1953</v>
      </c>
      <c r="D656">
        <v>93000</v>
      </c>
    </row>
    <row r="657" spans="1:4" x14ac:dyDescent="0.25">
      <c r="A657" s="12">
        <v>823</v>
      </c>
      <c r="B657">
        <v>2003</v>
      </c>
      <c r="C657">
        <v>2003</v>
      </c>
      <c r="D657">
        <v>225000</v>
      </c>
    </row>
    <row r="658" spans="1:4" x14ac:dyDescent="0.25">
      <c r="A658" s="12">
        <v>824</v>
      </c>
      <c r="B658">
        <v>1940</v>
      </c>
      <c r="C658">
        <v>1950</v>
      </c>
      <c r="D658">
        <v>139500</v>
      </c>
    </row>
    <row r="659" spans="1:4" x14ac:dyDescent="0.25">
      <c r="A659" s="12">
        <v>827</v>
      </c>
      <c r="B659">
        <v>1924</v>
      </c>
      <c r="C659">
        <v>1950</v>
      </c>
      <c r="D659">
        <v>109500</v>
      </c>
    </row>
    <row r="660" spans="1:4" x14ac:dyDescent="0.25">
      <c r="A660" s="12">
        <v>828</v>
      </c>
      <c r="B660">
        <v>2001</v>
      </c>
      <c r="C660">
        <v>2001</v>
      </c>
      <c r="D660">
        <v>189000</v>
      </c>
    </row>
    <row r="661" spans="1:4" x14ac:dyDescent="0.25">
      <c r="A661" s="12">
        <v>829</v>
      </c>
      <c r="B661">
        <v>1967</v>
      </c>
      <c r="C661">
        <v>1967</v>
      </c>
      <c r="D661">
        <v>185000</v>
      </c>
    </row>
    <row r="662" spans="1:4" x14ac:dyDescent="0.25">
      <c r="A662" s="12">
        <v>831</v>
      </c>
      <c r="B662">
        <v>1957</v>
      </c>
      <c r="C662">
        <v>1957</v>
      </c>
      <c r="D662">
        <v>166000</v>
      </c>
    </row>
    <row r="663" spans="1:4" x14ac:dyDescent="0.25">
      <c r="A663" s="12">
        <v>833</v>
      </c>
      <c r="B663">
        <v>2003</v>
      </c>
      <c r="C663">
        <v>2003</v>
      </c>
      <c r="D663">
        <v>237000</v>
      </c>
    </row>
    <row r="664" spans="1:4" x14ac:dyDescent="0.25">
      <c r="A664" s="12">
        <v>834</v>
      </c>
      <c r="B664">
        <v>1964</v>
      </c>
      <c r="C664">
        <v>1964</v>
      </c>
      <c r="D664">
        <v>167000</v>
      </c>
    </row>
    <row r="665" spans="1:4" x14ac:dyDescent="0.25">
      <c r="A665" s="12">
        <v>835</v>
      </c>
      <c r="B665">
        <v>1961</v>
      </c>
      <c r="C665">
        <v>1961</v>
      </c>
      <c r="D665">
        <v>139950</v>
      </c>
    </row>
    <row r="666" spans="1:4" x14ac:dyDescent="0.25">
      <c r="A666" s="12">
        <v>836</v>
      </c>
      <c r="B666">
        <v>1950</v>
      </c>
      <c r="C666">
        <v>1995</v>
      </c>
      <c r="D666">
        <v>128000</v>
      </c>
    </row>
    <row r="667" spans="1:4" x14ac:dyDescent="0.25">
      <c r="A667" s="12">
        <v>837</v>
      </c>
      <c r="B667">
        <v>1948</v>
      </c>
      <c r="C667">
        <v>1973</v>
      </c>
      <c r="D667">
        <v>153500</v>
      </c>
    </row>
    <row r="668" spans="1:4" x14ac:dyDescent="0.25">
      <c r="A668" s="12">
        <v>838</v>
      </c>
      <c r="B668">
        <v>1973</v>
      </c>
      <c r="C668">
        <v>1973</v>
      </c>
      <c r="D668">
        <v>100000</v>
      </c>
    </row>
    <row r="669" spans="1:4" x14ac:dyDescent="0.25">
      <c r="A669" s="12">
        <v>840</v>
      </c>
      <c r="B669">
        <v>1946</v>
      </c>
      <c r="C669">
        <v>1995</v>
      </c>
      <c r="D669">
        <v>130500</v>
      </c>
    </row>
    <row r="670" spans="1:4" x14ac:dyDescent="0.25">
      <c r="A670" s="12">
        <v>841</v>
      </c>
      <c r="B670">
        <v>1925</v>
      </c>
      <c r="C670">
        <v>1950</v>
      </c>
      <c r="D670">
        <v>140000</v>
      </c>
    </row>
    <row r="671" spans="1:4" x14ac:dyDescent="0.25">
      <c r="A671" s="12">
        <v>842</v>
      </c>
      <c r="B671">
        <v>1904</v>
      </c>
      <c r="C671">
        <v>2002</v>
      </c>
      <c r="D671">
        <v>157500</v>
      </c>
    </row>
    <row r="672" spans="1:4" x14ac:dyDescent="0.25">
      <c r="A672" s="12">
        <v>843</v>
      </c>
      <c r="B672">
        <v>1966</v>
      </c>
      <c r="C672">
        <v>1966</v>
      </c>
      <c r="D672">
        <v>174900</v>
      </c>
    </row>
    <row r="673" spans="1:4" x14ac:dyDescent="0.25">
      <c r="A673" s="12">
        <v>844</v>
      </c>
      <c r="B673">
        <v>1961</v>
      </c>
      <c r="C673">
        <v>1961</v>
      </c>
      <c r="D673">
        <v>141000</v>
      </c>
    </row>
    <row r="674" spans="1:4" x14ac:dyDescent="0.25">
      <c r="A674" s="12">
        <v>845</v>
      </c>
      <c r="B674">
        <v>1915</v>
      </c>
      <c r="C674">
        <v>1950</v>
      </c>
      <c r="D674">
        <v>153900</v>
      </c>
    </row>
    <row r="675" spans="1:4" x14ac:dyDescent="0.25">
      <c r="A675" s="12">
        <v>846</v>
      </c>
      <c r="B675">
        <v>1975</v>
      </c>
      <c r="C675">
        <v>1981</v>
      </c>
      <c r="D675">
        <v>171000</v>
      </c>
    </row>
    <row r="676" spans="1:4" x14ac:dyDescent="0.25">
      <c r="A676" s="12">
        <v>847</v>
      </c>
      <c r="B676">
        <v>1993</v>
      </c>
      <c r="C676">
        <v>1993</v>
      </c>
      <c r="D676">
        <v>213000</v>
      </c>
    </row>
    <row r="677" spans="1:4" x14ac:dyDescent="0.25">
      <c r="A677" s="12">
        <v>848</v>
      </c>
      <c r="B677">
        <v>1972</v>
      </c>
      <c r="C677">
        <v>1972</v>
      </c>
      <c r="D677">
        <v>133500</v>
      </c>
    </row>
    <row r="678" spans="1:4" x14ac:dyDescent="0.25">
      <c r="A678" s="12">
        <v>849</v>
      </c>
      <c r="B678">
        <v>1908</v>
      </c>
      <c r="C678">
        <v>1997</v>
      </c>
      <c r="D678">
        <v>240000</v>
      </c>
    </row>
    <row r="679" spans="1:4" x14ac:dyDescent="0.25">
      <c r="A679" s="12">
        <v>850</v>
      </c>
      <c r="B679">
        <v>1976</v>
      </c>
      <c r="C679">
        <v>1994</v>
      </c>
      <c r="D679">
        <v>187000</v>
      </c>
    </row>
    <row r="680" spans="1:4" x14ac:dyDescent="0.25">
      <c r="A680" s="12">
        <v>851</v>
      </c>
      <c r="B680">
        <v>2003</v>
      </c>
      <c r="C680">
        <v>2003</v>
      </c>
      <c r="D680">
        <v>131500</v>
      </c>
    </row>
    <row r="681" spans="1:4" x14ac:dyDescent="0.25">
      <c r="A681" s="12">
        <v>852</v>
      </c>
      <c r="B681">
        <v>2003</v>
      </c>
      <c r="C681">
        <v>2003</v>
      </c>
      <c r="D681">
        <v>215000</v>
      </c>
    </row>
    <row r="682" spans="1:4" x14ac:dyDescent="0.25">
      <c r="A682" s="12">
        <v>853</v>
      </c>
      <c r="B682">
        <v>1941</v>
      </c>
      <c r="C682">
        <v>1950</v>
      </c>
      <c r="D682">
        <v>164000</v>
      </c>
    </row>
    <row r="683" spans="1:4" x14ac:dyDescent="0.25">
      <c r="A683" s="12">
        <v>854</v>
      </c>
      <c r="B683">
        <v>1964</v>
      </c>
      <c r="C683">
        <v>1964</v>
      </c>
      <c r="D683">
        <v>158000</v>
      </c>
    </row>
    <row r="684" spans="1:4" x14ac:dyDescent="0.25">
      <c r="A684" s="12">
        <v>855</v>
      </c>
      <c r="B684">
        <v>1955</v>
      </c>
      <c r="C684">
        <v>1974</v>
      </c>
      <c r="D684">
        <v>170000</v>
      </c>
    </row>
    <row r="685" spans="1:4" x14ac:dyDescent="0.25">
      <c r="A685" s="12">
        <v>857</v>
      </c>
      <c r="B685">
        <v>1978</v>
      </c>
      <c r="C685">
        <v>1978</v>
      </c>
      <c r="D685">
        <v>147000</v>
      </c>
    </row>
    <row r="686" spans="1:4" x14ac:dyDescent="0.25">
      <c r="A686" s="12">
        <v>858</v>
      </c>
      <c r="B686">
        <v>1994</v>
      </c>
      <c r="C686">
        <v>1995</v>
      </c>
      <c r="D686">
        <v>174000</v>
      </c>
    </row>
    <row r="687" spans="1:4" x14ac:dyDescent="0.25">
      <c r="A687" s="12">
        <v>859</v>
      </c>
      <c r="B687">
        <v>1976</v>
      </c>
      <c r="C687">
        <v>1976</v>
      </c>
      <c r="D687">
        <v>152000</v>
      </c>
    </row>
    <row r="688" spans="1:4" x14ac:dyDescent="0.25">
      <c r="A688" s="12">
        <v>860</v>
      </c>
      <c r="B688">
        <v>1968</v>
      </c>
      <c r="C688">
        <v>1984</v>
      </c>
      <c r="D688">
        <v>250000</v>
      </c>
    </row>
    <row r="689" spans="1:4" x14ac:dyDescent="0.25">
      <c r="A689" s="12">
        <v>861</v>
      </c>
      <c r="B689">
        <v>1918</v>
      </c>
      <c r="C689">
        <v>1998</v>
      </c>
      <c r="D689">
        <v>189950</v>
      </c>
    </row>
    <row r="690" spans="1:4" x14ac:dyDescent="0.25">
      <c r="A690" s="12">
        <v>862</v>
      </c>
      <c r="B690">
        <v>1965</v>
      </c>
      <c r="C690">
        <v>1965</v>
      </c>
      <c r="D690">
        <v>131500</v>
      </c>
    </row>
    <row r="691" spans="1:4" x14ac:dyDescent="0.25">
      <c r="A691" s="12">
        <v>863</v>
      </c>
      <c r="B691">
        <v>1984</v>
      </c>
      <c r="C691">
        <v>1985</v>
      </c>
      <c r="D691">
        <v>152000</v>
      </c>
    </row>
    <row r="692" spans="1:4" x14ac:dyDescent="0.25">
      <c r="A692" s="12">
        <v>864</v>
      </c>
      <c r="B692">
        <v>1959</v>
      </c>
      <c r="C692">
        <v>1959</v>
      </c>
      <c r="D692">
        <v>132500</v>
      </c>
    </row>
    <row r="693" spans="1:4" x14ac:dyDescent="0.25">
      <c r="A693" s="12">
        <v>866</v>
      </c>
      <c r="B693">
        <v>1970</v>
      </c>
      <c r="C693">
        <v>1970</v>
      </c>
      <c r="D693">
        <v>148500</v>
      </c>
    </row>
    <row r="694" spans="1:4" x14ac:dyDescent="0.25">
      <c r="A694" s="12">
        <v>868</v>
      </c>
      <c r="B694">
        <v>1961</v>
      </c>
      <c r="C694">
        <v>1961</v>
      </c>
      <c r="D694">
        <v>129000</v>
      </c>
    </row>
    <row r="695" spans="1:4" x14ac:dyDescent="0.25">
      <c r="A695" s="12">
        <v>869</v>
      </c>
      <c r="B695">
        <v>1948</v>
      </c>
      <c r="C695">
        <v>1950</v>
      </c>
      <c r="D695">
        <v>169000</v>
      </c>
    </row>
    <row r="696" spans="1:4" x14ac:dyDescent="0.25">
      <c r="A696" s="12">
        <v>870</v>
      </c>
      <c r="B696">
        <v>1993</v>
      </c>
      <c r="C696">
        <v>1994</v>
      </c>
      <c r="D696">
        <v>236000</v>
      </c>
    </row>
    <row r="697" spans="1:4" x14ac:dyDescent="0.25">
      <c r="A697" s="12">
        <v>871</v>
      </c>
      <c r="B697">
        <v>1962</v>
      </c>
      <c r="C697">
        <v>1962</v>
      </c>
      <c r="D697">
        <v>109500</v>
      </c>
    </row>
    <row r="698" spans="1:4" x14ac:dyDescent="0.25">
      <c r="A698" s="12">
        <v>872</v>
      </c>
      <c r="B698">
        <v>1998</v>
      </c>
      <c r="C698">
        <v>1998</v>
      </c>
      <c r="D698">
        <v>200500</v>
      </c>
    </row>
    <row r="699" spans="1:4" x14ac:dyDescent="0.25">
      <c r="A699" s="12">
        <v>873</v>
      </c>
      <c r="B699">
        <v>1953</v>
      </c>
      <c r="C699">
        <v>1996</v>
      </c>
      <c r="D699">
        <v>116000</v>
      </c>
    </row>
    <row r="700" spans="1:4" x14ac:dyDescent="0.25">
      <c r="A700" s="12">
        <v>874</v>
      </c>
      <c r="B700">
        <v>1949</v>
      </c>
      <c r="C700">
        <v>1950</v>
      </c>
      <c r="D700">
        <v>133000</v>
      </c>
    </row>
    <row r="701" spans="1:4" x14ac:dyDescent="0.25">
      <c r="A701" s="12">
        <v>875</v>
      </c>
      <c r="B701">
        <v>1941</v>
      </c>
      <c r="C701">
        <v>1950</v>
      </c>
      <c r="D701">
        <v>66500</v>
      </c>
    </row>
    <row r="702" spans="1:4" x14ac:dyDescent="0.25">
      <c r="A702" s="12">
        <v>877</v>
      </c>
      <c r="B702">
        <v>1963</v>
      </c>
      <c r="C702">
        <v>1963</v>
      </c>
      <c r="D702">
        <v>132250</v>
      </c>
    </row>
    <row r="703" spans="1:4" x14ac:dyDescent="0.25">
      <c r="A703" s="12">
        <v>879</v>
      </c>
      <c r="B703">
        <v>1961</v>
      </c>
      <c r="C703">
        <v>1995</v>
      </c>
      <c r="D703">
        <v>148000</v>
      </c>
    </row>
    <row r="704" spans="1:4" x14ac:dyDescent="0.25">
      <c r="A704" s="12">
        <v>882</v>
      </c>
      <c r="B704">
        <v>1990</v>
      </c>
      <c r="C704">
        <v>1991</v>
      </c>
      <c r="D704">
        <v>187500</v>
      </c>
    </row>
    <row r="705" spans="1:4" x14ac:dyDescent="0.25">
      <c r="A705" s="12">
        <v>883</v>
      </c>
      <c r="B705">
        <v>1992</v>
      </c>
      <c r="C705">
        <v>1993</v>
      </c>
      <c r="D705">
        <v>178000</v>
      </c>
    </row>
    <row r="706" spans="1:4" x14ac:dyDescent="0.25">
      <c r="A706" s="12">
        <v>884</v>
      </c>
      <c r="B706">
        <v>1912</v>
      </c>
      <c r="C706">
        <v>1950</v>
      </c>
      <c r="D706">
        <v>118500</v>
      </c>
    </row>
    <row r="707" spans="1:4" x14ac:dyDescent="0.25">
      <c r="A707" s="12">
        <v>885</v>
      </c>
      <c r="B707">
        <v>1967</v>
      </c>
      <c r="C707">
        <v>1967</v>
      </c>
      <c r="D707">
        <v>100000</v>
      </c>
    </row>
    <row r="708" spans="1:4" x14ac:dyDescent="0.25">
      <c r="A708" s="12">
        <v>886</v>
      </c>
      <c r="B708">
        <v>1999</v>
      </c>
      <c r="C708">
        <v>2000</v>
      </c>
      <c r="D708">
        <v>328900</v>
      </c>
    </row>
    <row r="709" spans="1:4" x14ac:dyDescent="0.25">
      <c r="A709" s="12">
        <v>888</v>
      </c>
      <c r="B709">
        <v>1955</v>
      </c>
      <c r="C709">
        <v>1955</v>
      </c>
      <c r="D709">
        <v>135500</v>
      </c>
    </row>
    <row r="710" spans="1:4" x14ac:dyDescent="0.25">
      <c r="A710" s="12">
        <v>889</v>
      </c>
      <c r="B710">
        <v>1970</v>
      </c>
      <c r="C710">
        <v>1970</v>
      </c>
      <c r="D710">
        <v>268000</v>
      </c>
    </row>
    <row r="711" spans="1:4" x14ac:dyDescent="0.25">
      <c r="A711" s="12">
        <v>890</v>
      </c>
      <c r="B711">
        <v>1953</v>
      </c>
      <c r="C711">
        <v>1953</v>
      </c>
      <c r="D711">
        <v>149500</v>
      </c>
    </row>
    <row r="712" spans="1:4" x14ac:dyDescent="0.25">
      <c r="A712" s="12">
        <v>892</v>
      </c>
      <c r="B712">
        <v>1978</v>
      </c>
      <c r="C712">
        <v>1978</v>
      </c>
      <c r="D712">
        <v>172500</v>
      </c>
    </row>
    <row r="713" spans="1:4" x14ac:dyDescent="0.25">
      <c r="A713" s="12">
        <v>893</v>
      </c>
      <c r="B713">
        <v>1963</v>
      </c>
      <c r="C713">
        <v>2003</v>
      </c>
      <c r="D713">
        <v>154500</v>
      </c>
    </row>
    <row r="714" spans="1:4" x14ac:dyDescent="0.25">
      <c r="A714" s="12">
        <v>894</v>
      </c>
      <c r="B714">
        <v>1954</v>
      </c>
      <c r="C714">
        <v>1954</v>
      </c>
      <c r="D714">
        <v>165000</v>
      </c>
    </row>
    <row r="715" spans="1:4" x14ac:dyDescent="0.25">
      <c r="A715" s="12">
        <v>895</v>
      </c>
      <c r="B715">
        <v>1979</v>
      </c>
      <c r="C715">
        <v>1979</v>
      </c>
      <c r="D715">
        <v>118858</v>
      </c>
    </row>
    <row r="716" spans="1:4" x14ac:dyDescent="0.25">
      <c r="A716" s="12">
        <v>896</v>
      </c>
      <c r="B716">
        <v>1963</v>
      </c>
      <c r="C716">
        <v>1963</v>
      </c>
      <c r="D716">
        <v>140000</v>
      </c>
    </row>
    <row r="717" spans="1:4" x14ac:dyDescent="0.25">
      <c r="A717" s="12">
        <v>897</v>
      </c>
      <c r="B717">
        <v>1936</v>
      </c>
      <c r="C717">
        <v>1950</v>
      </c>
      <c r="D717">
        <v>106500</v>
      </c>
    </row>
    <row r="718" spans="1:4" x14ac:dyDescent="0.25">
      <c r="A718" s="12">
        <v>898</v>
      </c>
      <c r="B718">
        <v>1979</v>
      </c>
      <c r="C718">
        <v>1979</v>
      </c>
      <c r="D718">
        <v>142953</v>
      </c>
    </row>
    <row r="719" spans="1:4" x14ac:dyDescent="0.25">
      <c r="A719" s="12">
        <v>900</v>
      </c>
      <c r="B719">
        <v>1961</v>
      </c>
      <c r="C719">
        <v>1994</v>
      </c>
      <c r="D719">
        <v>135000</v>
      </c>
    </row>
    <row r="720" spans="1:4" x14ac:dyDescent="0.25">
      <c r="A720" s="12">
        <v>901</v>
      </c>
      <c r="B720">
        <v>1971</v>
      </c>
      <c r="C720">
        <v>1971</v>
      </c>
      <c r="D720">
        <v>110000</v>
      </c>
    </row>
    <row r="721" spans="1:4" x14ac:dyDescent="0.25">
      <c r="A721" s="12">
        <v>902</v>
      </c>
      <c r="B721">
        <v>1957</v>
      </c>
      <c r="C721">
        <v>2000</v>
      </c>
      <c r="D721">
        <v>153000</v>
      </c>
    </row>
    <row r="722" spans="1:4" x14ac:dyDescent="0.25">
      <c r="A722" s="12">
        <v>903</v>
      </c>
      <c r="B722">
        <v>2003</v>
      </c>
      <c r="C722">
        <v>2003</v>
      </c>
      <c r="D722">
        <v>180000</v>
      </c>
    </row>
    <row r="723" spans="1:4" x14ac:dyDescent="0.25">
      <c r="A723" s="12">
        <v>905</v>
      </c>
      <c r="B723">
        <v>1967</v>
      </c>
      <c r="C723">
        <v>1967</v>
      </c>
      <c r="D723">
        <v>125500</v>
      </c>
    </row>
    <row r="724" spans="1:4" x14ac:dyDescent="0.25">
      <c r="A724" s="12">
        <v>906</v>
      </c>
      <c r="B724">
        <v>1954</v>
      </c>
      <c r="C724">
        <v>1954</v>
      </c>
      <c r="D724">
        <v>128000</v>
      </c>
    </row>
    <row r="725" spans="1:4" x14ac:dyDescent="0.25">
      <c r="A725" s="12">
        <v>908</v>
      </c>
      <c r="B725">
        <v>1936</v>
      </c>
      <c r="C725">
        <v>1987</v>
      </c>
      <c r="D725">
        <v>250000</v>
      </c>
    </row>
    <row r="726" spans="1:4" x14ac:dyDescent="0.25">
      <c r="A726" s="12">
        <v>909</v>
      </c>
      <c r="B726">
        <v>1983</v>
      </c>
      <c r="C726">
        <v>1983</v>
      </c>
      <c r="D726">
        <v>131000</v>
      </c>
    </row>
    <row r="727" spans="1:4" x14ac:dyDescent="0.25">
      <c r="A727" s="12">
        <v>911</v>
      </c>
      <c r="B727">
        <v>1960</v>
      </c>
      <c r="C727">
        <v>1960</v>
      </c>
      <c r="D727">
        <v>154300</v>
      </c>
    </row>
    <row r="728" spans="1:4" x14ac:dyDescent="0.25">
      <c r="A728" s="12">
        <v>912</v>
      </c>
      <c r="B728">
        <v>1977</v>
      </c>
      <c r="C728">
        <v>1989</v>
      </c>
      <c r="D728">
        <v>143500</v>
      </c>
    </row>
    <row r="729" spans="1:4" x14ac:dyDescent="0.25">
      <c r="A729" s="12">
        <v>913</v>
      </c>
      <c r="B729">
        <v>1925</v>
      </c>
      <c r="C729">
        <v>1950</v>
      </c>
      <c r="D729">
        <v>88000</v>
      </c>
    </row>
    <row r="730" spans="1:4" x14ac:dyDescent="0.25">
      <c r="A730" s="12">
        <v>914</v>
      </c>
      <c r="B730">
        <v>1949</v>
      </c>
      <c r="C730">
        <v>1950</v>
      </c>
      <c r="D730">
        <v>145000</v>
      </c>
    </row>
    <row r="731" spans="1:4" x14ac:dyDescent="0.25">
      <c r="A731" s="12">
        <v>916</v>
      </c>
      <c r="B731">
        <v>1970</v>
      </c>
      <c r="C731">
        <v>1970</v>
      </c>
      <c r="D731">
        <v>75000</v>
      </c>
    </row>
    <row r="732" spans="1:4" x14ac:dyDescent="0.25">
      <c r="A732" s="12">
        <v>917</v>
      </c>
      <c r="B732">
        <v>1949</v>
      </c>
      <c r="C732">
        <v>1950</v>
      </c>
      <c r="D732">
        <v>35311</v>
      </c>
    </row>
    <row r="733" spans="1:4" x14ac:dyDescent="0.25">
      <c r="A733" s="12">
        <v>918</v>
      </c>
      <c r="B733">
        <v>1956</v>
      </c>
      <c r="C733">
        <v>1956</v>
      </c>
      <c r="D733">
        <v>135000</v>
      </c>
    </row>
    <row r="734" spans="1:4" x14ac:dyDescent="0.25">
      <c r="A734" s="12">
        <v>919</v>
      </c>
      <c r="B734">
        <v>1991</v>
      </c>
      <c r="C734">
        <v>1991</v>
      </c>
      <c r="D734">
        <v>238000</v>
      </c>
    </row>
    <row r="735" spans="1:4" x14ac:dyDescent="0.25">
      <c r="A735" s="12">
        <v>920</v>
      </c>
      <c r="B735">
        <v>1958</v>
      </c>
      <c r="C735">
        <v>2002</v>
      </c>
      <c r="D735">
        <v>176500</v>
      </c>
    </row>
    <row r="736" spans="1:4" x14ac:dyDescent="0.25">
      <c r="A736" s="12">
        <v>921</v>
      </c>
      <c r="B736">
        <v>1994</v>
      </c>
      <c r="C736">
        <v>1994</v>
      </c>
      <c r="D736">
        <v>201000</v>
      </c>
    </row>
    <row r="737" spans="1:4" x14ac:dyDescent="0.25">
      <c r="A737" s="12">
        <v>922</v>
      </c>
      <c r="B737">
        <v>1900</v>
      </c>
      <c r="C737">
        <v>2003</v>
      </c>
      <c r="D737">
        <v>145900</v>
      </c>
    </row>
    <row r="738" spans="1:4" x14ac:dyDescent="0.25">
      <c r="A738" s="12">
        <v>924</v>
      </c>
      <c r="B738">
        <v>1993</v>
      </c>
      <c r="C738">
        <v>1994</v>
      </c>
      <c r="D738">
        <v>193000</v>
      </c>
    </row>
    <row r="739" spans="1:4" x14ac:dyDescent="0.25">
      <c r="A739" s="12">
        <v>925</v>
      </c>
      <c r="B739">
        <v>1980</v>
      </c>
      <c r="C739">
        <v>1980</v>
      </c>
      <c r="D739">
        <v>207500</v>
      </c>
    </row>
    <row r="740" spans="1:4" x14ac:dyDescent="0.25">
      <c r="A740" s="12">
        <v>926</v>
      </c>
      <c r="B740">
        <v>1977</v>
      </c>
      <c r="C740">
        <v>1977</v>
      </c>
      <c r="D740">
        <v>175000</v>
      </c>
    </row>
    <row r="741" spans="1:4" x14ac:dyDescent="0.25">
      <c r="A741" s="12">
        <v>927</v>
      </c>
      <c r="B741">
        <v>2003</v>
      </c>
      <c r="C741">
        <v>2004</v>
      </c>
      <c r="D741">
        <v>285000</v>
      </c>
    </row>
    <row r="742" spans="1:4" x14ac:dyDescent="0.25">
      <c r="A742" s="12">
        <v>928</v>
      </c>
      <c r="B742">
        <v>1968</v>
      </c>
      <c r="C742">
        <v>1968</v>
      </c>
      <c r="D742">
        <v>176000</v>
      </c>
    </row>
    <row r="743" spans="1:4" x14ac:dyDescent="0.25">
      <c r="A743" s="12">
        <v>929</v>
      </c>
      <c r="B743">
        <v>2001</v>
      </c>
      <c r="C743">
        <v>2001</v>
      </c>
      <c r="D743">
        <v>236500</v>
      </c>
    </row>
    <row r="744" spans="1:4" x14ac:dyDescent="0.25">
      <c r="A744" s="12">
        <v>930</v>
      </c>
      <c r="B744">
        <v>1997</v>
      </c>
      <c r="C744">
        <v>1997</v>
      </c>
      <c r="D744">
        <v>222000</v>
      </c>
    </row>
    <row r="745" spans="1:4" x14ac:dyDescent="0.25">
      <c r="A745" s="12">
        <v>932</v>
      </c>
      <c r="B745">
        <v>1965</v>
      </c>
      <c r="C745">
        <v>1965</v>
      </c>
      <c r="D745">
        <v>117500</v>
      </c>
    </row>
    <row r="746" spans="1:4" x14ac:dyDescent="0.25">
      <c r="A746" s="12">
        <v>934</v>
      </c>
      <c r="B746">
        <v>2004</v>
      </c>
      <c r="C746">
        <v>2004</v>
      </c>
      <c r="D746">
        <v>190000</v>
      </c>
    </row>
    <row r="747" spans="1:4" x14ac:dyDescent="0.25">
      <c r="A747" s="12">
        <v>936</v>
      </c>
      <c r="B747">
        <v>1926</v>
      </c>
      <c r="C747">
        <v>1953</v>
      </c>
      <c r="D747">
        <v>79900</v>
      </c>
    </row>
    <row r="748" spans="1:4" x14ac:dyDescent="0.25">
      <c r="A748" s="12">
        <v>937</v>
      </c>
      <c r="B748">
        <v>2003</v>
      </c>
      <c r="C748">
        <v>2003</v>
      </c>
      <c r="D748">
        <v>184900</v>
      </c>
    </row>
    <row r="749" spans="1:4" x14ac:dyDescent="0.25">
      <c r="A749" s="12">
        <v>940</v>
      </c>
      <c r="B749">
        <v>1940</v>
      </c>
      <c r="C749">
        <v>1950</v>
      </c>
      <c r="D749">
        <v>244400</v>
      </c>
    </row>
    <row r="750" spans="1:4" x14ac:dyDescent="0.25">
      <c r="A750" s="12">
        <v>941</v>
      </c>
      <c r="B750">
        <v>1976</v>
      </c>
      <c r="C750">
        <v>1976</v>
      </c>
      <c r="D750">
        <v>150900</v>
      </c>
    </row>
    <row r="751" spans="1:4" x14ac:dyDescent="0.25">
      <c r="A751" s="12">
        <v>942</v>
      </c>
      <c r="B751">
        <v>1999</v>
      </c>
      <c r="C751">
        <v>1999</v>
      </c>
      <c r="D751">
        <v>214000</v>
      </c>
    </row>
    <row r="752" spans="1:4" x14ac:dyDescent="0.25">
      <c r="A752" s="12">
        <v>943</v>
      </c>
      <c r="B752">
        <v>1977</v>
      </c>
      <c r="C752">
        <v>1977</v>
      </c>
      <c r="D752">
        <v>150000</v>
      </c>
    </row>
    <row r="753" spans="1:4" x14ac:dyDescent="0.25">
      <c r="A753" s="12">
        <v>944</v>
      </c>
      <c r="B753">
        <v>1967</v>
      </c>
      <c r="C753">
        <v>1967</v>
      </c>
      <c r="D753">
        <v>143000</v>
      </c>
    </row>
    <row r="754" spans="1:4" x14ac:dyDescent="0.25">
      <c r="A754" s="12">
        <v>945</v>
      </c>
      <c r="B754">
        <v>1958</v>
      </c>
      <c r="C754">
        <v>1958</v>
      </c>
      <c r="D754">
        <v>137500</v>
      </c>
    </row>
    <row r="755" spans="1:4" x14ac:dyDescent="0.25">
      <c r="A755" s="12">
        <v>946</v>
      </c>
      <c r="B755">
        <v>1890</v>
      </c>
      <c r="C755">
        <v>1996</v>
      </c>
      <c r="D755">
        <v>124900</v>
      </c>
    </row>
    <row r="756" spans="1:4" x14ac:dyDescent="0.25">
      <c r="A756" s="12">
        <v>947</v>
      </c>
      <c r="B756">
        <v>1959</v>
      </c>
      <c r="C756">
        <v>1959</v>
      </c>
      <c r="D756">
        <v>143000</v>
      </c>
    </row>
    <row r="757" spans="1:4" x14ac:dyDescent="0.25">
      <c r="A757" s="12">
        <v>948</v>
      </c>
      <c r="B757">
        <v>2002</v>
      </c>
      <c r="C757">
        <v>2003</v>
      </c>
      <c r="D757">
        <v>270000</v>
      </c>
    </row>
    <row r="758" spans="1:4" x14ac:dyDescent="0.25">
      <c r="A758" s="12">
        <v>949</v>
      </c>
      <c r="B758">
        <v>2002</v>
      </c>
      <c r="C758">
        <v>2002</v>
      </c>
      <c r="D758">
        <v>192500</v>
      </c>
    </row>
    <row r="759" spans="1:4" x14ac:dyDescent="0.25">
      <c r="A759" s="12">
        <v>951</v>
      </c>
      <c r="B759">
        <v>1950</v>
      </c>
      <c r="C759">
        <v>2002</v>
      </c>
      <c r="D759">
        <v>129000</v>
      </c>
    </row>
    <row r="760" spans="1:4" x14ac:dyDescent="0.25">
      <c r="A760" s="12">
        <v>952</v>
      </c>
      <c r="B760">
        <v>1965</v>
      </c>
      <c r="C760">
        <v>1965</v>
      </c>
      <c r="D760">
        <v>119900</v>
      </c>
    </row>
    <row r="761" spans="1:4" x14ac:dyDescent="0.25">
      <c r="A761" s="12">
        <v>953</v>
      </c>
      <c r="B761">
        <v>1972</v>
      </c>
      <c r="C761">
        <v>2003</v>
      </c>
      <c r="D761">
        <v>133900</v>
      </c>
    </row>
    <row r="762" spans="1:4" x14ac:dyDescent="0.25">
      <c r="A762" s="12">
        <v>954</v>
      </c>
      <c r="B762">
        <v>1969</v>
      </c>
      <c r="C762">
        <v>1969</v>
      </c>
      <c r="D762">
        <v>172000</v>
      </c>
    </row>
    <row r="763" spans="1:4" x14ac:dyDescent="0.25">
      <c r="A763" s="12">
        <v>955</v>
      </c>
      <c r="B763">
        <v>1975</v>
      </c>
      <c r="C763">
        <v>1975</v>
      </c>
      <c r="D763">
        <v>127500</v>
      </c>
    </row>
    <row r="764" spans="1:4" x14ac:dyDescent="0.25">
      <c r="A764" s="12">
        <v>956</v>
      </c>
      <c r="B764">
        <v>1946</v>
      </c>
      <c r="C764">
        <v>1950</v>
      </c>
      <c r="D764">
        <v>145000</v>
      </c>
    </row>
    <row r="765" spans="1:4" x14ac:dyDescent="0.25">
      <c r="A765" s="12">
        <v>957</v>
      </c>
      <c r="B765">
        <v>1980</v>
      </c>
      <c r="C765">
        <v>1980</v>
      </c>
      <c r="D765">
        <v>124000</v>
      </c>
    </row>
    <row r="766" spans="1:4" x14ac:dyDescent="0.25">
      <c r="A766" s="12">
        <v>958</v>
      </c>
      <c r="B766">
        <v>1962</v>
      </c>
      <c r="C766">
        <v>1962</v>
      </c>
      <c r="D766">
        <v>132000</v>
      </c>
    </row>
    <row r="767" spans="1:4" x14ac:dyDescent="0.25">
      <c r="A767" s="12">
        <v>959</v>
      </c>
      <c r="B767">
        <v>2003</v>
      </c>
      <c r="C767">
        <v>2003</v>
      </c>
      <c r="D767">
        <v>185000</v>
      </c>
    </row>
    <row r="768" spans="1:4" x14ac:dyDescent="0.25">
      <c r="A768" s="12">
        <v>960</v>
      </c>
      <c r="B768">
        <v>1999</v>
      </c>
      <c r="C768">
        <v>1999</v>
      </c>
      <c r="D768">
        <v>155000</v>
      </c>
    </row>
    <row r="769" spans="1:4" x14ac:dyDescent="0.25">
      <c r="A769" s="12">
        <v>962</v>
      </c>
      <c r="B769">
        <v>1977</v>
      </c>
      <c r="C769">
        <v>1995</v>
      </c>
      <c r="D769">
        <v>272000</v>
      </c>
    </row>
    <row r="770" spans="1:4" x14ac:dyDescent="0.25">
      <c r="A770" s="12">
        <v>963</v>
      </c>
      <c r="B770">
        <v>1976</v>
      </c>
      <c r="C770">
        <v>1976</v>
      </c>
      <c r="D770">
        <v>155000</v>
      </c>
    </row>
    <row r="771" spans="1:4" x14ac:dyDescent="0.25">
      <c r="A771" s="12">
        <v>965</v>
      </c>
      <c r="B771">
        <v>2002</v>
      </c>
      <c r="C771">
        <v>2003</v>
      </c>
      <c r="D771">
        <v>214900</v>
      </c>
    </row>
    <row r="772" spans="1:4" x14ac:dyDescent="0.25">
      <c r="A772" s="12">
        <v>967</v>
      </c>
      <c r="B772">
        <v>1940</v>
      </c>
      <c r="C772">
        <v>1950</v>
      </c>
      <c r="D772">
        <v>160000</v>
      </c>
    </row>
    <row r="773" spans="1:4" x14ac:dyDescent="0.25">
      <c r="A773" s="12">
        <v>968</v>
      </c>
      <c r="B773">
        <v>1955</v>
      </c>
      <c r="C773">
        <v>1955</v>
      </c>
      <c r="D773">
        <v>135000</v>
      </c>
    </row>
    <row r="774" spans="1:4" x14ac:dyDescent="0.25">
      <c r="A774" s="12">
        <v>969</v>
      </c>
      <c r="B774">
        <v>1910</v>
      </c>
      <c r="C774">
        <v>1950</v>
      </c>
      <c r="D774">
        <v>37900</v>
      </c>
    </row>
    <row r="775" spans="1:4" x14ac:dyDescent="0.25">
      <c r="A775" s="12">
        <v>970</v>
      </c>
      <c r="B775">
        <v>1958</v>
      </c>
      <c r="C775">
        <v>1958</v>
      </c>
      <c r="D775">
        <v>140000</v>
      </c>
    </row>
    <row r="776" spans="1:4" x14ac:dyDescent="0.25">
      <c r="A776" s="12">
        <v>971</v>
      </c>
      <c r="B776">
        <v>1949</v>
      </c>
      <c r="C776">
        <v>1950</v>
      </c>
      <c r="D776">
        <v>135000</v>
      </c>
    </row>
    <row r="777" spans="1:4" x14ac:dyDescent="0.25">
      <c r="A777" s="12">
        <v>972</v>
      </c>
      <c r="B777">
        <v>2003</v>
      </c>
      <c r="C777">
        <v>2004</v>
      </c>
      <c r="D777">
        <v>173000</v>
      </c>
    </row>
    <row r="778" spans="1:4" x14ac:dyDescent="0.25">
      <c r="A778" s="12">
        <v>973</v>
      </c>
      <c r="B778">
        <v>1979</v>
      </c>
      <c r="C778">
        <v>1979</v>
      </c>
      <c r="D778">
        <v>99500</v>
      </c>
    </row>
    <row r="779" spans="1:4" x14ac:dyDescent="0.25">
      <c r="A779" s="12">
        <v>975</v>
      </c>
      <c r="B779">
        <v>1910</v>
      </c>
      <c r="C779">
        <v>1993</v>
      </c>
      <c r="D779">
        <v>167500</v>
      </c>
    </row>
    <row r="780" spans="1:4" x14ac:dyDescent="0.25">
      <c r="A780" s="12">
        <v>976</v>
      </c>
      <c r="B780">
        <v>2000</v>
      </c>
      <c r="C780">
        <v>2000</v>
      </c>
      <c r="D780">
        <v>165000</v>
      </c>
    </row>
    <row r="781" spans="1:4" x14ac:dyDescent="0.25">
      <c r="A781" s="12">
        <v>977</v>
      </c>
      <c r="B781">
        <v>1923</v>
      </c>
      <c r="C781">
        <v>1958</v>
      </c>
      <c r="D781">
        <v>85500</v>
      </c>
    </row>
    <row r="782" spans="1:4" x14ac:dyDescent="0.25">
      <c r="A782" s="12">
        <v>979</v>
      </c>
      <c r="B782">
        <v>1954</v>
      </c>
      <c r="C782">
        <v>1954</v>
      </c>
      <c r="D782">
        <v>110000</v>
      </c>
    </row>
    <row r="783" spans="1:4" x14ac:dyDescent="0.25">
      <c r="A783" s="12">
        <v>980</v>
      </c>
      <c r="B783">
        <v>1963</v>
      </c>
      <c r="C783">
        <v>1963</v>
      </c>
      <c r="D783">
        <v>139000</v>
      </c>
    </row>
    <row r="784" spans="1:4" x14ac:dyDescent="0.25">
      <c r="A784" s="12">
        <v>982</v>
      </c>
      <c r="B784">
        <v>1998</v>
      </c>
      <c r="C784">
        <v>1999</v>
      </c>
      <c r="D784">
        <v>336000</v>
      </c>
    </row>
    <row r="785" spans="1:4" x14ac:dyDescent="0.25">
      <c r="A785" s="12">
        <v>984</v>
      </c>
      <c r="B785">
        <v>2002</v>
      </c>
      <c r="C785">
        <v>2002</v>
      </c>
      <c r="D785">
        <v>255900</v>
      </c>
    </row>
    <row r="786" spans="1:4" x14ac:dyDescent="0.25">
      <c r="A786" s="12">
        <v>985</v>
      </c>
      <c r="B786">
        <v>1977</v>
      </c>
      <c r="C786">
        <v>1977</v>
      </c>
      <c r="D786">
        <v>126000</v>
      </c>
    </row>
    <row r="787" spans="1:4" x14ac:dyDescent="0.25">
      <c r="A787" s="12">
        <v>986</v>
      </c>
      <c r="B787">
        <v>1950</v>
      </c>
      <c r="C787">
        <v>1950</v>
      </c>
      <c r="D787">
        <v>125000</v>
      </c>
    </row>
    <row r="788" spans="1:4" x14ac:dyDescent="0.25">
      <c r="A788" s="12">
        <v>987</v>
      </c>
      <c r="B788">
        <v>1910</v>
      </c>
      <c r="C788">
        <v>2003</v>
      </c>
      <c r="D788">
        <v>117000</v>
      </c>
    </row>
    <row r="789" spans="1:4" x14ac:dyDescent="0.25">
      <c r="A789" s="12">
        <v>989</v>
      </c>
      <c r="B789">
        <v>1976</v>
      </c>
      <c r="C789">
        <v>1976</v>
      </c>
      <c r="D789">
        <v>195000</v>
      </c>
    </row>
    <row r="790" spans="1:4" x14ac:dyDescent="0.25">
      <c r="A790" s="12">
        <v>991</v>
      </c>
      <c r="B790">
        <v>1997</v>
      </c>
      <c r="C790">
        <v>1998</v>
      </c>
      <c r="D790">
        <v>348000</v>
      </c>
    </row>
    <row r="791" spans="1:4" x14ac:dyDescent="0.25">
      <c r="A791" s="12">
        <v>992</v>
      </c>
      <c r="B791">
        <v>1882</v>
      </c>
      <c r="C791">
        <v>1986</v>
      </c>
      <c r="D791">
        <v>168000</v>
      </c>
    </row>
    <row r="792" spans="1:4" x14ac:dyDescent="0.25">
      <c r="A792" s="12">
        <v>993</v>
      </c>
      <c r="B792">
        <v>1964</v>
      </c>
      <c r="C792">
        <v>1993</v>
      </c>
      <c r="D792">
        <v>187000</v>
      </c>
    </row>
    <row r="793" spans="1:4" x14ac:dyDescent="0.25">
      <c r="A793" s="12">
        <v>996</v>
      </c>
      <c r="B793">
        <v>1946</v>
      </c>
      <c r="C793">
        <v>1950</v>
      </c>
      <c r="D793">
        <v>121600</v>
      </c>
    </row>
    <row r="794" spans="1:4" x14ac:dyDescent="0.25">
      <c r="A794" s="12">
        <v>997</v>
      </c>
      <c r="B794">
        <v>1961</v>
      </c>
      <c r="C794">
        <v>1961</v>
      </c>
      <c r="D794">
        <v>136500</v>
      </c>
    </row>
    <row r="795" spans="1:4" x14ac:dyDescent="0.25">
      <c r="A795" s="12">
        <v>998</v>
      </c>
      <c r="B795">
        <v>1970</v>
      </c>
      <c r="C795">
        <v>1970</v>
      </c>
      <c r="D795">
        <v>185000</v>
      </c>
    </row>
    <row r="796" spans="1:4" x14ac:dyDescent="0.25">
      <c r="A796" s="12">
        <v>999</v>
      </c>
      <c r="B796">
        <v>1922</v>
      </c>
      <c r="C796">
        <v>1950</v>
      </c>
      <c r="D796">
        <v>91000</v>
      </c>
    </row>
    <row r="797" spans="1:4" x14ac:dyDescent="0.25">
      <c r="A797" s="12">
        <v>1001</v>
      </c>
      <c r="B797">
        <v>1952</v>
      </c>
      <c r="C797">
        <v>1952</v>
      </c>
      <c r="D797">
        <v>82000</v>
      </c>
    </row>
    <row r="798" spans="1:4" x14ac:dyDescent="0.25">
      <c r="A798" s="12">
        <v>1002</v>
      </c>
      <c r="B798">
        <v>1920</v>
      </c>
      <c r="C798">
        <v>1950</v>
      </c>
      <c r="D798">
        <v>86000</v>
      </c>
    </row>
    <row r="799" spans="1:4" x14ac:dyDescent="0.25">
      <c r="A799" s="12">
        <v>1004</v>
      </c>
      <c r="B799">
        <v>1976</v>
      </c>
      <c r="C799">
        <v>1976</v>
      </c>
      <c r="D799">
        <v>136905</v>
      </c>
    </row>
    <row r="800" spans="1:4" x14ac:dyDescent="0.25">
      <c r="A800" s="12">
        <v>1006</v>
      </c>
      <c r="B800">
        <v>1977</v>
      </c>
      <c r="C800">
        <v>1977</v>
      </c>
      <c r="D800">
        <v>149900</v>
      </c>
    </row>
    <row r="801" spans="1:4" x14ac:dyDescent="0.25">
      <c r="A801" s="12">
        <v>1007</v>
      </c>
      <c r="B801">
        <v>1970</v>
      </c>
      <c r="C801">
        <v>1970</v>
      </c>
      <c r="D801">
        <v>163500</v>
      </c>
    </row>
    <row r="802" spans="1:4" x14ac:dyDescent="0.25">
      <c r="A802" s="12">
        <v>1008</v>
      </c>
      <c r="B802">
        <v>1970</v>
      </c>
      <c r="C802">
        <v>1970</v>
      </c>
      <c r="D802">
        <v>88000</v>
      </c>
    </row>
    <row r="803" spans="1:4" x14ac:dyDescent="0.25">
      <c r="A803" s="12">
        <v>1010</v>
      </c>
      <c r="B803">
        <v>1926</v>
      </c>
      <c r="C803">
        <v>1950</v>
      </c>
      <c r="D803">
        <v>102000</v>
      </c>
    </row>
    <row r="804" spans="1:4" x14ac:dyDescent="0.25">
      <c r="A804" s="12">
        <v>1011</v>
      </c>
      <c r="B804">
        <v>1948</v>
      </c>
      <c r="C804">
        <v>1950</v>
      </c>
      <c r="D804">
        <v>135000</v>
      </c>
    </row>
    <row r="805" spans="1:4" x14ac:dyDescent="0.25">
      <c r="A805" s="12">
        <v>1012</v>
      </c>
      <c r="B805">
        <v>1965</v>
      </c>
      <c r="C805">
        <v>1965</v>
      </c>
      <c r="D805">
        <v>100000</v>
      </c>
    </row>
    <row r="806" spans="1:4" x14ac:dyDescent="0.25">
      <c r="A806" s="12">
        <v>1013</v>
      </c>
      <c r="B806">
        <v>1923</v>
      </c>
      <c r="C806">
        <v>1996</v>
      </c>
      <c r="D806">
        <v>165000</v>
      </c>
    </row>
    <row r="807" spans="1:4" x14ac:dyDescent="0.25">
      <c r="A807" s="12">
        <v>1015</v>
      </c>
      <c r="B807">
        <v>1948</v>
      </c>
      <c r="C807">
        <v>1950</v>
      </c>
      <c r="D807">
        <v>119200</v>
      </c>
    </row>
    <row r="808" spans="1:4" x14ac:dyDescent="0.25">
      <c r="A808" s="12">
        <v>1016</v>
      </c>
      <c r="B808">
        <v>2001</v>
      </c>
      <c r="C808">
        <v>2001</v>
      </c>
      <c r="D808">
        <v>227000</v>
      </c>
    </row>
    <row r="809" spans="1:4" x14ac:dyDescent="0.25">
      <c r="A809" s="12">
        <v>1017</v>
      </c>
      <c r="B809">
        <v>1996</v>
      </c>
      <c r="C809">
        <v>1996</v>
      </c>
      <c r="D809">
        <v>203000</v>
      </c>
    </row>
    <row r="810" spans="1:4" x14ac:dyDescent="0.25">
      <c r="A810" s="12">
        <v>1018</v>
      </c>
      <c r="B810">
        <v>1984</v>
      </c>
      <c r="C810">
        <v>1984</v>
      </c>
      <c r="D810">
        <v>187500</v>
      </c>
    </row>
    <row r="811" spans="1:4" x14ac:dyDescent="0.25">
      <c r="A811" s="12">
        <v>1019</v>
      </c>
      <c r="B811">
        <v>1991</v>
      </c>
      <c r="C811">
        <v>1992</v>
      </c>
      <c r="D811">
        <v>160000</v>
      </c>
    </row>
    <row r="812" spans="1:4" x14ac:dyDescent="0.25">
      <c r="A812" s="12">
        <v>1023</v>
      </c>
      <c r="B812">
        <v>1930</v>
      </c>
      <c r="C812">
        <v>1950</v>
      </c>
      <c r="D812">
        <v>87000</v>
      </c>
    </row>
    <row r="813" spans="1:4" x14ac:dyDescent="0.25">
      <c r="A813" s="12">
        <v>1025</v>
      </c>
      <c r="B813">
        <v>1976</v>
      </c>
      <c r="C813">
        <v>1976</v>
      </c>
      <c r="D813">
        <v>287000</v>
      </c>
    </row>
    <row r="814" spans="1:4" x14ac:dyDescent="0.25">
      <c r="A814" s="12">
        <v>1026</v>
      </c>
      <c r="B814">
        <v>1972</v>
      </c>
      <c r="C814">
        <v>1972</v>
      </c>
      <c r="D814">
        <v>112500</v>
      </c>
    </row>
    <row r="815" spans="1:4" x14ac:dyDescent="0.25">
      <c r="A815" s="12">
        <v>1027</v>
      </c>
      <c r="B815">
        <v>1960</v>
      </c>
      <c r="C815">
        <v>1960</v>
      </c>
      <c r="D815">
        <v>167500</v>
      </c>
    </row>
    <row r="816" spans="1:4" x14ac:dyDescent="0.25">
      <c r="A816" s="12">
        <v>1029</v>
      </c>
      <c r="B816">
        <v>1941</v>
      </c>
      <c r="C816">
        <v>1950</v>
      </c>
      <c r="D816">
        <v>105000</v>
      </c>
    </row>
    <row r="817" spans="1:4" x14ac:dyDescent="0.25">
      <c r="A817" s="12">
        <v>1030</v>
      </c>
      <c r="B817">
        <v>1972</v>
      </c>
      <c r="C817">
        <v>1972</v>
      </c>
      <c r="D817">
        <v>118000</v>
      </c>
    </row>
    <row r="818" spans="1:4" x14ac:dyDescent="0.25">
      <c r="A818" s="12">
        <v>1031</v>
      </c>
      <c r="B818">
        <v>1916</v>
      </c>
      <c r="C818">
        <v>1995</v>
      </c>
      <c r="D818">
        <v>160000</v>
      </c>
    </row>
    <row r="819" spans="1:4" x14ac:dyDescent="0.25">
      <c r="A819" s="12">
        <v>1032</v>
      </c>
      <c r="B819">
        <v>1920</v>
      </c>
      <c r="C819">
        <v>1970</v>
      </c>
      <c r="D819">
        <v>197000</v>
      </c>
    </row>
    <row r="820" spans="1:4" x14ac:dyDescent="0.25">
      <c r="A820" s="12">
        <v>1033</v>
      </c>
      <c r="B820">
        <v>1993</v>
      </c>
      <c r="C820">
        <v>1993</v>
      </c>
      <c r="D820">
        <v>310000</v>
      </c>
    </row>
    <row r="821" spans="1:4" x14ac:dyDescent="0.25">
      <c r="A821" s="12">
        <v>1034</v>
      </c>
      <c r="B821">
        <v>2002</v>
      </c>
      <c r="C821">
        <v>2002</v>
      </c>
      <c r="D821">
        <v>230000</v>
      </c>
    </row>
    <row r="822" spans="1:4" x14ac:dyDescent="0.25">
      <c r="A822" s="12">
        <v>1035</v>
      </c>
      <c r="B822">
        <v>1938</v>
      </c>
      <c r="C822">
        <v>1950</v>
      </c>
      <c r="D822">
        <v>119750</v>
      </c>
    </row>
    <row r="823" spans="1:4" x14ac:dyDescent="0.25">
      <c r="A823" s="12">
        <v>1036</v>
      </c>
      <c r="B823">
        <v>1957</v>
      </c>
      <c r="C823">
        <v>1957</v>
      </c>
      <c r="D823">
        <v>84000</v>
      </c>
    </row>
    <row r="824" spans="1:4" x14ac:dyDescent="0.25">
      <c r="A824" s="12">
        <v>1038</v>
      </c>
      <c r="B824">
        <v>2001</v>
      </c>
      <c r="C824">
        <v>2002</v>
      </c>
      <c r="D824">
        <v>287000</v>
      </c>
    </row>
    <row r="825" spans="1:4" x14ac:dyDescent="0.25">
      <c r="A825" s="12">
        <v>1040</v>
      </c>
      <c r="B825">
        <v>1970</v>
      </c>
      <c r="C825">
        <v>1970</v>
      </c>
      <c r="D825">
        <v>80000</v>
      </c>
    </row>
    <row r="826" spans="1:4" x14ac:dyDescent="0.25">
      <c r="A826" s="12">
        <v>1041</v>
      </c>
      <c r="B826">
        <v>1957</v>
      </c>
      <c r="C826">
        <v>2000</v>
      </c>
      <c r="D826">
        <v>155000</v>
      </c>
    </row>
    <row r="827" spans="1:4" x14ac:dyDescent="0.25">
      <c r="A827" s="12">
        <v>1042</v>
      </c>
      <c r="B827">
        <v>1966</v>
      </c>
      <c r="C827">
        <v>2000</v>
      </c>
      <c r="D827">
        <v>173000</v>
      </c>
    </row>
    <row r="828" spans="1:4" x14ac:dyDescent="0.25">
      <c r="A828" s="12">
        <v>1044</v>
      </c>
      <c r="B828">
        <v>1990</v>
      </c>
      <c r="C828">
        <v>1990</v>
      </c>
      <c r="D828">
        <v>262280</v>
      </c>
    </row>
    <row r="829" spans="1:4" x14ac:dyDescent="0.25">
      <c r="A829" s="12">
        <v>1045</v>
      </c>
      <c r="B829">
        <v>1981</v>
      </c>
      <c r="C829">
        <v>1981</v>
      </c>
      <c r="D829">
        <v>278000</v>
      </c>
    </row>
    <row r="830" spans="1:4" x14ac:dyDescent="0.25">
      <c r="A830" s="12">
        <v>1046</v>
      </c>
      <c r="B830">
        <v>1955</v>
      </c>
      <c r="C830">
        <v>1955</v>
      </c>
      <c r="D830">
        <v>139600</v>
      </c>
    </row>
    <row r="831" spans="1:4" x14ac:dyDescent="0.25">
      <c r="A831" s="12">
        <v>1048</v>
      </c>
      <c r="B831">
        <v>1994</v>
      </c>
      <c r="C831">
        <v>1995</v>
      </c>
      <c r="D831">
        <v>145000</v>
      </c>
    </row>
    <row r="832" spans="1:4" x14ac:dyDescent="0.25">
      <c r="A832" s="12">
        <v>1053</v>
      </c>
      <c r="B832">
        <v>1964</v>
      </c>
      <c r="C832">
        <v>1978</v>
      </c>
      <c r="D832">
        <v>165000</v>
      </c>
    </row>
    <row r="833" spans="1:4" x14ac:dyDescent="0.25">
      <c r="A833" s="12">
        <v>1054</v>
      </c>
      <c r="B833">
        <v>1957</v>
      </c>
      <c r="C833">
        <v>2002</v>
      </c>
      <c r="D833">
        <v>144500</v>
      </c>
    </row>
    <row r="834" spans="1:4" x14ac:dyDescent="0.25">
      <c r="A834" s="12">
        <v>1055</v>
      </c>
      <c r="B834">
        <v>2002</v>
      </c>
      <c r="C834">
        <v>2002</v>
      </c>
      <c r="D834">
        <v>255000</v>
      </c>
    </row>
    <row r="835" spans="1:4" x14ac:dyDescent="0.25">
      <c r="A835" s="12">
        <v>1056</v>
      </c>
      <c r="B835">
        <v>1976</v>
      </c>
      <c r="C835">
        <v>1976</v>
      </c>
      <c r="D835">
        <v>180000</v>
      </c>
    </row>
    <row r="836" spans="1:4" x14ac:dyDescent="0.25">
      <c r="A836" s="12">
        <v>1058</v>
      </c>
      <c r="B836">
        <v>1994</v>
      </c>
      <c r="C836">
        <v>1994</v>
      </c>
      <c r="D836">
        <v>248000</v>
      </c>
    </row>
    <row r="837" spans="1:4" x14ac:dyDescent="0.25">
      <c r="A837" s="12">
        <v>1060</v>
      </c>
      <c r="B837">
        <v>1932</v>
      </c>
      <c r="C837">
        <v>1950</v>
      </c>
      <c r="D837">
        <v>220000</v>
      </c>
    </row>
    <row r="838" spans="1:4" x14ac:dyDescent="0.25">
      <c r="A838" s="12">
        <v>1061</v>
      </c>
      <c r="B838">
        <v>2001</v>
      </c>
      <c r="C838">
        <v>2001</v>
      </c>
      <c r="D838">
        <v>213500</v>
      </c>
    </row>
    <row r="839" spans="1:4" x14ac:dyDescent="0.25">
      <c r="A839" s="12">
        <v>1062</v>
      </c>
      <c r="B839">
        <v>1935</v>
      </c>
      <c r="C839">
        <v>1950</v>
      </c>
      <c r="D839">
        <v>81000</v>
      </c>
    </row>
    <row r="840" spans="1:4" x14ac:dyDescent="0.25">
      <c r="A840" s="12">
        <v>1063</v>
      </c>
      <c r="B840">
        <v>1900</v>
      </c>
      <c r="C840">
        <v>1950</v>
      </c>
      <c r="D840">
        <v>90000</v>
      </c>
    </row>
    <row r="841" spans="1:4" x14ac:dyDescent="0.25">
      <c r="A841" s="12">
        <v>1064</v>
      </c>
      <c r="B841">
        <v>1925</v>
      </c>
      <c r="C841">
        <v>1980</v>
      </c>
      <c r="D841">
        <v>110500</v>
      </c>
    </row>
    <row r="842" spans="1:4" x14ac:dyDescent="0.25">
      <c r="A842" s="12">
        <v>1065</v>
      </c>
      <c r="B842">
        <v>1966</v>
      </c>
      <c r="C842">
        <v>1966</v>
      </c>
      <c r="D842">
        <v>154000</v>
      </c>
    </row>
    <row r="843" spans="1:4" x14ac:dyDescent="0.25">
      <c r="A843" s="12">
        <v>1066</v>
      </c>
      <c r="B843">
        <v>1996</v>
      </c>
      <c r="C843">
        <v>1997</v>
      </c>
      <c r="D843">
        <v>328000</v>
      </c>
    </row>
    <row r="844" spans="1:4" x14ac:dyDescent="0.25">
      <c r="A844" s="12">
        <v>1067</v>
      </c>
      <c r="B844">
        <v>1993</v>
      </c>
      <c r="C844">
        <v>1994</v>
      </c>
      <c r="D844">
        <v>178000</v>
      </c>
    </row>
    <row r="845" spans="1:4" x14ac:dyDescent="0.25">
      <c r="A845" s="12">
        <v>1068</v>
      </c>
      <c r="B845">
        <v>1964</v>
      </c>
      <c r="C845">
        <v>1964</v>
      </c>
      <c r="D845">
        <v>167900</v>
      </c>
    </row>
    <row r="846" spans="1:4" x14ac:dyDescent="0.25">
      <c r="A846" s="12">
        <v>1069</v>
      </c>
      <c r="B846">
        <v>1973</v>
      </c>
      <c r="C846">
        <v>1973</v>
      </c>
      <c r="D846">
        <v>151400</v>
      </c>
    </row>
    <row r="847" spans="1:4" x14ac:dyDescent="0.25">
      <c r="A847" s="12">
        <v>1070</v>
      </c>
      <c r="B847">
        <v>1949</v>
      </c>
      <c r="C847">
        <v>2003</v>
      </c>
      <c r="D847">
        <v>135000</v>
      </c>
    </row>
    <row r="848" spans="1:4" x14ac:dyDescent="0.25">
      <c r="A848" s="12">
        <v>1071</v>
      </c>
      <c r="B848">
        <v>1956</v>
      </c>
      <c r="C848">
        <v>1956</v>
      </c>
      <c r="D848">
        <v>135000</v>
      </c>
    </row>
    <row r="849" spans="1:4" x14ac:dyDescent="0.25">
      <c r="A849" s="12">
        <v>1072</v>
      </c>
      <c r="B849">
        <v>1968</v>
      </c>
      <c r="C849">
        <v>1968</v>
      </c>
      <c r="D849">
        <v>154000</v>
      </c>
    </row>
    <row r="850" spans="1:4" x14ac:dyDescent="0.25">
      <c r="A850" s="12">
        <v>1073</v>
      </c>
      <c r="B850">
        <v>1948</v>
      </c>
      <c r="C850">
        <v>1950</v>
      </c>
      <c r="D850">
        <v>91500</v>
      </c>
    </row>
    <row r="851" spans="1:4" x14ac:dyDescent="0.25">
      <c r="A851" s="12">
        <v>1074</v>
      </c>
      <c r="B851">
        <v>1977</v>
      </c>
      <c r="C851">
        <v>1977</v>
      </c>
      <c r="D851">
        <v>159500</v>
      </c>
    </row>
    <row r="852" spans="1:4" x14ac:dyDescent="0.25">
      <c r="A852" s="12">
        <v>1076</v>
      </c>
      <c r="B852">
        <v>1940</v>
      </c>
      <c r="C852">
        <v>1984</v>
      </c>
      <c r="D852">
        <v>219500</v>
      </c>
    </row>
    <row r="853" spans="1:4" x14ac:dyDescent="0.25">
      <c r="A853" s="12">
        <v>1077</v>
      </c>
      <c r="B853">
        <v>1936</v>
      </c>
      <c r="C853">
        <v>1989</v>
      </c>
      <c r="D853">
        <v>170000</v>
      </c>
    </row>
    <row r="854" spans="1:4" x14ac:dyDescent="0.25">
      <c r="A854" s="12">
        <v>1078</v>
      </c>
      <c r="B854">
        <v>1969</v>
      </c>
      <c r="C854">
        <v>1969</v>
      </c>
      <c r="D854">
        <v>138800</v>
      </c>
    </row>
    <row r="855" spans="1:4" x14ac:dyDescent="0.25">
      <c r="A855" s="12">
        <v>1079</v>
      </c>
      <c r="B855">
        <v>2004</v>
      </c>
      <c r="C855">
        <v>2004</v>
      </c>
      <c r="D855">
        <v>155900</v>
      </c>
    </row>
    <row r="856" spans="1:4" x14ac:dyDescent="0.25">
      <c r="A856" s="12">
        <v>1080</v>
      </c>
      <c r="B856">
        <v>1994</v>
      </c>
      <c r="C856">
        <v>1994</v>
      </c>
      <c r="D856">
        <v>126000</v>
      </c>
    </row>
    <row r="857" spans="1:4" x14ac:dyDescent="0.25">
      <c r="A857" s="12">
        <v>1081</v>
      </c>
      <c r="B857">
        <v>1971</v>
      </c>
      <c r="C857">
        <v>2004</v>
      </c>
      <c r="D857">
        <v>145000</v>
      </c>
    </row>
    <row r="858" spans="1:4" x14ac:dyDescent="0.25">
      <c r="A858" s="12">
        <v>1082</v>
      </c>
      <c r="B858">
        <v>1963</v>
      </c>
      <c r="C858">
        <v>1963</v>
      </c>
      <c r="D858">
        <v>133000</v>
      </c>
    </row>
    <row r="859" spans="1:4" x14ac:dyDescent="0.25">
      <c r="A859" s="12">
        <v>1083</v>
      </c>
      <c r="B859">
        <v>2002</v>
      </c>
      <c r="C859">
        <v>2002</v>
      </c>
      <c r="D859">
        <v>192000</v>
      </c>
    </row>
    <row r="860" spans="1:4" x14ac:dyDescent="0.25">
      <c r="A860" s="12">
        <v>1084</v>
      </c>
      <c r="B860">
        <v>1964</v>
      </c>
      <c r="C860">
        <v>1964</v>
      </c>
      <c r="D860">
        <v>160000</v>
      </c>
    </row>
    <row r="861" spans="1:4" x14ac:dyDescent="0.25">
      <c r="A861" s="12">
        <v>1085</v>
      </c>
      <c r="B861">
        <v>1995</v>
      </c>
      <c r="C861">
        <v>1996</v>
      </c>
      <c r="D861">
        <v>187500</v>
      </c>
    </row>
    <row r="862" spans="1:4" x14ac:dyDescent="0.25">
      <c r="A862" s="12">
        <v>1086</v>
      </c>
      <c r="B862">
        <v>1992</v>
      </c>
      <c r="C862">
        <v>1992</v>
      </c>
      <c r="D862">
        <v>147000</v>
      </c>
    </row>
    <row r="863" spans="1:4" x14ac:dyDescent="0.25">
      <c r="A863" s="12">
        <v>1087</v>
      </c>
      <c r="B863">
        <v>1973</v>
      </c>
      <c r="C863">
        <v>1973</v>
      </c>
      <c r="D863">
        <v>83500</v>
      </c>
    </row>
    <row r="864" spans="1:4" x14ac:dyDescent="0.25">
      <c r="A864" s="12">
        <v>1089</v>
      </c>
      <c r="B864">
        <v>2004</v>
      </c>
      <c r="C864">
        <v>2004</v>
      </c>
      <c r="D864">
        <v>137500</v>
      </c>
    </row>
    <row r="865" spans="1:4" x14ac:dyDescent="0.25">
      <c r="A865" s="12">
        <v>1091</v>
      </c>
      <c r="B865">
        <v>1950</v>
      </c>
      <c r="C865">
        <v>1950</v>
      </c>
      <c r="D865">
        <v>92900</v>
      </c>
    </row>
    <row r="866" spans="1:4" x14ac:dyDescent="0.25">
      <c r="A866" s="12">
        <v>1092</v>
      </c>
      <c r="B866">
        <v>1999</v>
      </c>
      <c r="C866">
        <v>2000</v>
      </c>
      <c r="D866">
        <v>160000</v>
      </c>
    </row>
    <row r="867" spans="1:4" x14ac:dyDescent="0.25">
      <c r="A867" s="12">
        <v>1093</v>
      </c>
      <c r="B867">
        <v>1925</v>
      </c>
      <c r="C867">
        <v>1950</v>
      </c>
      <c r="D867">
        <v>136500</v>
      </c>
    </row>
    <row r="868" spans="1:4" x14ac:dyDescent="0.25">
      <c r="A868" s="12">
        <v>1094</v>
      </c>
      <c r="B868">
        <v>1965</v>
      </c>
      <c r="C868">
        <v>1998</v>
      </c>
      <c r="D868">
        <v>146000</v>
      </c>
    </row>
    <row r="869" spans="1:4" x14ac:dyDescent="0.25">
      <c r="A869" s="12">
        <v>1095</v>
      </c>
      <c r="B869">
        <v>1956</v>
      </c>
      <c r="C869">
        <v>2000</v>
      </c>
      <c r="D869">
        <v>129000</v>
      </c>
    </row>
    <row r="870" spans="1:4" x14ac:dyDescent="0.25">
      <c r="A870" s="12">
        <v>1098</v>
      </c>
      <c r="B870">
        <v>1986</v>
      </c>
      <c r="C870">
        <v>1986</v>
      </c>
      <c r="D870">
        <v>170000</v>
      </c>
    </row>
    <row r="871" spans="1:4" x14ac:dyDescent="0.25">
      <c r="A871" s="12">
        <v>1099</v>
      </c>
      <c r="B871">
        <v>1936</v>
      </c>
      <c r="C871">
        <v>1950</v>
      </c>
      <c r="D871">
        <v>128000</v>
      </c>
    </row>
    <row r="872" spans="1:4" x14ac:dyDescent="0.25">
      <c r="A872" s="12">
        <v>1100</v>
      </c>
      <c r="B872">
        <v>1978</v>
      </c>
      <c r="C872">
        <v>1978</v>
      </c>
      <c r="D872">
        <v>157000</v>
      </c>
    </row>
    <row r="873" spans="1:4" x14ac:dyDescent="0.25">
      <c r="A873" s="12">
        <v>1101</v>
      </c>
      <c r="B873">
        <v>1920</v>
      </c>
      <c r="C873">
        <v>1950</v>
      </c>
      <c r="D873">
        <v>60000</v>
      </c>
    </row>
    <row r="874" spans="1:4" x14ac:dyDescent="0.25">
      <c r="A874" s="12">
        <v>1102</v>
      </c>
      <c r="B874">
        <v>1971</v>
      </c>
      <c r="C874">
        <v>1971</v>
      </c>
      <c r="D874">
        <v>119500</v>
      </c>
    </row>
    <row r="875" spans="1:4" x14ac:dyDescent="0.25">
      <c r="A875" s="12">
        <v>1103</v>
      </c>
      <c r="B875">
        <v>1960</v>
      </c>
      <c r="C875">
        <v>2002</v>
      </c>
      <c r="D875">
        <v>135000</v>
      </c>
    </row>
    <row r="876" spans="1:4" x14ac:dyDescent="0.25">
      <c r="A876" s="12">
        <v>1104</v>
      </c>
      <c r="B876">
        <v>1959</v>
      </c>
      <c r="C876">
        <v>1959</v>
      </c>
      <c r="D876">
        <v>159500</v>
      </c>
    </row>
    <row r="877" spans="1:4" x14ac:dyDescent="0.25">
      <c r="A877" s="12">
        <v>1105</v>
      </c>
      <c r="B877">
        <v>1970</v>
      </c>
      <c r="C877">
        <v>1970</v>
      </c>
      <c r="D877">
        <v>106000</v>
      </c>
    </row>
    <row r="878" spans="1:4" x14ac:dyDescent="0.25">
      <c r="A878" s="12">
        <v>1106</v>
      </c>
      <c r="B878">
        <v>1994</v>
      </c>
      <c r="C878">
        <v>1995</v>
      </c>
      <c r="D878">
        <v>325000</v>
      </c>
    </row>
    <row r="879" spans="1:4" x14ac:dyDescent="0.25">
      <c r="A879" s="12">
        <v>1107</v>
      </c>
      <c r="B879">
        <v>1990</v>
      </c>
      <c r="C879">
        <v>1991</v>
      </c>
      <c r="D879">
        <v>179900</v>
      </c>
    </row>
    <row r="880" spans="1:4" x14ac:dyDescent="0.25">
      <c r="A880" s="12">
        <v>1109</v>
      </c>
      <c r="B880">
        <v>2000</v>
      </c>
      <c r="C880">
        <v>2000</v>
      </c>
      <c r="D880">
        <v>181000</v>
      </c>
    </row>
    <row r="881" spans="1:4" x14ac:dyDescent="0.25">
      <c r="A881" s="12">
        <v>1111</v>
      </c>
      <c r="B881">
        <v>1995</v>
      </c>
      <c r="C881">
        <v>1996</v>
      </c>
      <c r="D881">
        <v>188000</v>
      </c>
    </row>
    <row r="882" spans="1:4" x14ac:dyDescent="0.25">
      <c r="A882" s="12">
        <v>1112</v>
      </c>
      <c r="B882">
        <v>1976</v>
      </c>
      <c r="C882">
        <v>1976</v>
      </c>
      <c r="D882">
        <v>205000</v>
      </c>
    </row>
    <row r="883" spans="1:4" x14ac:dyDescent="0.25">
      <c r="A883" s="12">
        <v>1113</v>
      </c>
      <c r="B883">
        <v>1957</v>
      </c>
      <c r="C883">
        <v>1957</v>
      </c>
      <c r="D883">
        <v>129900</v>
      </c>
    </row>
    <row r="884" spans="1:4" x14ac:dyDescent="0.25">
      <c r="A884" s="12">
        <v>1115</v>
      </c>
      <c r="B884">
        <v>1954</v>
      </c>
      <c r="C884">
        <v>2000</v>
      </c>
      <c r="D884">
        <v>117000</v>
      </c>
    </row>
    <row r="885" spans="1:4" x14ac:dyDescent="0.25">
      <c r="A885" s="12">
        <v>1117</v>
      </c>
      <c r="B885">
        <v>2002</v>
      </c>
      <c r="C885">
        <v>2002</v>
      </c>
      <c r="D885">
        <v>184100</v>
      </c>
    </row>
    <row r="886" spans="1:4" x14ac:dyDescent="0.25">
      <c r="A886" s="12">
        <v>1118</v>
      </c>
      <c r="B886">
        <v>1967</v>
      </c>
      <c r="C886">
        <v>2003</v>
      </c>
      <c r="D886">
        <v>130000</v>
      </c>
    </row>
    <row r="887" spans="1:4" x14ac:dyDescent="0.25">
      <c r="A887" s="12">
        <v>1119</v>
      </c>
      <c r="B887">
        <v>1958</v>
      </c>
      <c r="C887">
        <v>1987</v>
      </c>
      <c r="D887">
        <v>140000</v>
      </c>
    </row>
    <row r="888" spans="1:4" x14ac:dyDescent="0.25">
      <c r="A888" s="12">
        <v>1120</v>
      </c>
      <c r="B888">
        <v>1959</v>
      </c>
      <c r="C888">
        <v>1959</v>
      </c>
      <c r="D888">
        <v>133700</v>
      </c>
    </row>
    <row r="889" spans="1:4" x14ac:dyDescent="0.25">
      <c r="A889" s="12">
        <v>1121</v>
      </c>
      <c r="B889">
        <v>1920</v>
      </c>
      <c r="C889">
        <v>1950</v>
      </c>
      <c r="D889">
        <v>118400</v>
      </c>
    </row>
    <row r="890" spans="1:4" x14ac:dyDescent="0.25">
      <c r="A890" s="12">
        <v>1123</v>
      </c>
      <c r="B890">
        <v>1956</v>
      </c>
      <c r="C890">
        <v>1956</v>
      </c>
      <c r="D890">
        <v>112000</v>
      </c>
    </row>
    <row r="891" spans="1:4" x14ac:dyDescent="0.25">
      <c r="A891" s="12">
        <v>1125</v>
      </c>
      <c r="B891">
        <v>1992</v>
      </c>
      <c r="C891">
        <v>1992</v>
      </c>
      <c r="D891">
        <v>163900</v>
      </c>
    </row>
    <row r="892" spans="1:4" x14ac:dyDescent="0.25">
      <c r="A892" s="12">
        <v>1126</v>
      </c>
      <c r="B892">
        <v>1955</v>
      </c>
      <c r="C892">
        <v>1955</v>
      </c>
      <c r="D892">
        <v>115000</v>
      </c>
    </row>
    <row r="893" spans="1:4" x14ac:dyDescent="0.25">
      <c r="A893" s="12">
        <v>1128</v>
      </c>
      <c r="B893">
        <v>2004</v>
      </c>
      <c r="C893">
        <v>2004</v>
      </c>
      <c r="D893">
        <v>259000</v>
      </c>
    </row>
    <row r="894" spans="1:4" x14ac:dyDescent="0.25">
      <c r="A894" s="12">
        <v>1130</v>
      </c>
      <c r="B894">
        <v>1980</v>
      </c>
      <c r="C894">
        <v>1980</v>
      </c>
      <c r="D894">
        <v>140000</v>
      </c>
    </row>
    <row r="895" spans="1:4" x14ac:dyDescent="0.25">
      <c r="A895" s="12">
        <v>1131</v>
      </c>
      <c r="B895">
        <v>1928</v>
      </c>
      <c r="C895">
        <v>1950</v>
      </c>
      <c r="D895">
        <v>135000</v>
      </c>
    </row>
    <row r="896" spans="1:4" x14ac:dyDescent="0.25">
      <c r="A896" s="12">
        <v>1132</v>
      </c>
      <c r="B896">
        <v>1991</v>
      </c>
      <c r="C896">
        <v>1992</v>
      </c>
      <c r="D896">
        <v>93500</v>
      </c>
    </row>
    <row r="897" spans="1:4" x14ac:dyDescent="0.25">
      <c r="A897" s="12">
        <v>1133</v>
      </c>
      <c r="B897">
        <v>1880</v>
      </c>
      <c r="C897">
        <v>1950</v>
      </c>
      <c r="D897">
        <v>117500</v>
      </c>
    </row>
    <row r="898" spans="1:4" x14ac:dyDescent="0.25">
      <c r="A898" s="12">
        <v>1134</v>
      </c>
      <c r="B898">
        <v>1995</v>
      </c>
      <c r="C898">
        <v>1995</v>
      </c>
      <c r="D898">
        <v>239500</v>
      </c>
    </row>
    <row r="899" spans="1:4" x14ac:dyDescent="0.25">
      <c r="A899" s="12">
        <v>1135</v>
      </c>
      <c r="B899">
        <v>1997</v>
      </c>
      <c r="C899">
        <v>1997</v>
      </c>
      <c r="D899">
        <v>169000</v>
      </c>
    </row>
    <row r="900" spans="1:4" x14ac:dyDescent="0.25">
      <c r="A900" s="12">
        <v>1136</v>
      </c>
      <c r="B900">
        <v>1926</v>
      </c>
      <c r="C900">
        <v>1950</v>
      </c>
      <c r="D900">
        <v>102000</v>
      </c>
    </row>
    <row r="901" spans="1:4" x14ac:dyDescent="0.25">
      <c r="A901" s="12">
        <v>1137</v>
      </c>
      <c r="B901">
        <v>1950</v>
      </c>
      <c r="C901">
        <v>1950</v>
      </c>
      <c r="D901">
        <v>119000</v>
      </c>
    </row>
    <row r="902" spans="1:4" x14ac:dyDescent="0.25">
      <c r="A902" s="12">
        <v>1138</v>
      </c>
      <c r="B902">
        <v>1875</v>
      </c>
      <c r="C902">
        <v>1996</v>
      </c>
      <c r="D902">
        <v>94000</v>
      </c>
    </row>
    <row r="903" spans="1:4" x14ac:dyDescent="0.25">
      <c r="A903" s="12">
        <v>1139</v>
      </c>
      <c r="B903">
        <v>1977</v>
      </c>
      <c r="C903">
        <v>1977</v>
      </c>
      <c r="D903">
        <v>196000</v>
      </c>
    </row>
    <row r="904" spans="1:4" x14ac:dyDescent="0.25">
      <c r="A904" s="12">
        <v>1140</v>
      </c>
      <c r="B904">
        <v>1920</v>
      </c>
      <c r="C904">
        <v>1950</v>
      </c>
      <c r="D904">
        <v>144000</v>
      </c>
    </row>
    <row r="905" spans="1:4" x14ac:dyDescent="0.25">
      <c r="A905" s="12">
        <v>1141</v>
      </c>
      <c r="B905">
        <v>1951</v>
      </c>
      <c r="C905">
        <v>1951</v>
      </c>
      <c r="D905">
        <v>139000</v>
      </c>
    </row>
    <row r="906" spans="1:4" x14ac:dyDescent="0.25">
      <c r="A906" s="12">
        <v>1142</v>
      </c>
      <c r="B906">
        <v>1976</v>
      </c>
      <c r="C906">
        <v>1976</v>
      </c>
      <c r="D906">
        <v>197500</v>
      </c>
    </row>
    <row r="907" spans="1:4" x14ac:dyDescent="0.25">
      <c r="A907" s="12">
        <v>1144</v>
      </c>
      <c r="B907">
        <v>1959</v>
      </c>
      <c r="C907">
        <v>1959</v>
      </c>
      <c r="D907">
        <v>80000</v>
      </c>
    </row>
    <row r="908" spans="1:4" x14ac:dyDescent="0.25">
      <c r="A908" s="12">
        <v>1145</v>
      </c>
      <c r="B908">
        <v>1941</v>
      </c>
      <c r="C908">
        <v>1950</v>
      </c>
      <c r="D908">
        <v>80000</v>
      </c>
    </row>
    <row r="909" spans="1:4" x14ac:dyDescent="0.25">
      <c r="A909" s="12">
        <v>1146</v>
      </c>
      <c r="B909">
        <v>1928</v>
      </c>
      <c r="C909">
        <v>1950</v>
      </c>
      <c r="D909">
        <v>149000</v>
      </c>
    </row>
    <row r="910" spans="1:4" x14ac:dyDescent="0.25">
      <c r="A910" s="12">
        <v>1147</v>
      </c>
      <c r="B910">
        <v>1985</v>
      </c>
      <c r="C910">
        <v>1985</v>
      </c>
      <c r="D910">
        <v>180000</v>
      </c>
    </row>
    <row r="911" spans="1:4" x14ac:dyDescent="0.25">
      <c r="A911" s="12">
        <v>1148</v>
      </c>
      <c r="B911">
        <v>1941</v>
      </c>
      <c r="C911">
        <v>1950</v>
      </c>
      <c r="D911">
        <v>174500</v>
      </c>
    </row>
    <row r="912" spans="1:4" x14ac:dyDescent="0.25">
      <c r="A912" s="12">
        <v>1149</v>
      </c>
      <c r="B912">
        <v>1926</v>
      </c>
      <c r="C912">
        <v>1950</v>
      </c>
      <c r="D912">
        <v>116900</v>
      </c>
    </row>
    <row r="913" spans="1:4" x14ac:dyDescent="0.25">
      <c r="A913" s="12">
        <v>1150</v>
      </c>
      <c r="B913">
        <v>1920</v>
      </c>
      <c r="C913">
        <v>1988</v>
      </c>
      <c r="D913">
        <v>143000</v>
      </c>
    </row>
    <row r="914" spans="1:4" x14ac:dyDescent="0.25">
      <c r="A914" s="12">
        <v>1151</v>
      </c>
      <c r="B914">
        <v>1950</v>
      </c>
      <c r="C914">
        <v>1950</v>
      </c>
      <c r="D914">
        <v>124000</v>
      </c>
    </row>
    <row r="915" spans="1:4" x14ac:dyDescent="0.25">
      <c r="A915" s="12">
        <v>1152</v>
      </c>
      <c r="B915">
        <v>1959</v>
      </c>
      <c r="C915">
        <v>1959</v>
      </c>
      <c r="D915">
        <v>149900</v>
      </c>
    </row>
    <row r="916" spans="1:4" x14ac:dyDescent="0.25">
      <c r="A916" s="12">
        <v>1153</v>
      </c>
      <c r="B916">
        <v>1956</v>
      </c>
      <c r="C916">
        <v>2004</v>
      </c>
      <c r="D916">
        <v>230000</v>
      </c>
    </row>
    <row r="917" spans="1:4" x14ac:dyDescent="0.25">
      <c r="A917" s="12">
        <v>1155</v>
      </c>
      <c r="B917">
        <v>1965</v>
      </c>
      <c r="C917">
        <v>1988</v>
      </c>
      <c r="D917">
        <v>201800</v>
      </c>
    </row>
    <row r="918" spans="1:4" x14ac:dyDescent="0.25">
      <c r="A918" s="12">
        <v>1156</v>
      </c>
      <c r="B918">
        <v>1976</v>
      </c>
      <c r="C918">
        <v>2004</v>
      </c>
      <c r="D918">
        <v>218000</v>
      </c>
    </row>
    <row r="919" spans="1:4" x14ac:dyDescent="0.25">
      <c r="A919" s="12">
        <v>1157</v>
      </c>
      <c r="B919">
        <v>1965</v>
      </c>
      <c r="C919">
        <v>1999</v>
      </c>
      <c r="D919">
        <v>179900</v>
      </c>
    </row>
    <row r="920" spans="1:4" x14ac:dyDescent="0.25">
      <c r="A920" s="12">
        <v>1160</v>
      </c>
      <c r="B920">
        <v>1974</v>
      </c>
      <c r="C920">
        <v>1974</v>
      </c>
      <c r="D920">
        <v>185000</v>
      </c>
    </row>
    <row r="921" spans="1:4" x14ac:dyDescent="0.25">
      <c r="A921" s="12">
        <v>1161</v>
      </c>
      <c r="B921">
        <v>1978</v>
      </c>
      <c r="C921">
        <v>1978</v>
      </c>
      <c r="D921">
        <v>146000</v>
      </c>
    </row>
    <row r="922" spans="1:4" x14ac:dyDescent="0.25">
      <c r="A922" s="12">
        <v>1163</v>
      </c>
      <c r="B922">
        <v>1968</v>
      </c>
      <c r="C922">
        <v>1968</v>
      </c>
      <c r="D922">
        <v>129000</v>
      </c>
    </row>
    <row r="923" spans="1:4" x14ac:dyDescent="0.25">
      <c r="A923" s="12">
        <v>1164</v>
      </c>
      <c r="B923">
        <v>1969</v>
      </c>
      <c r="C923">
        <v>1969</v>
      </c>
      <c r="D923">
        <v>108959</v>
      </c>
    </row>
    <row r="924" spans="1:4" x14ac:dyDescent="0.25">
      <c r="A924" s="12">
        <v>1165</v>
      </c>
      <c r="B924">
        <v>1978</v>
      </c>
      <c r="C924">
        <v>1978</v>
      </c>
      <c r="D924">
        <v>194000</v>
      </c>
    </row>
    <row r="925" spans="1:4" x14ac:dyDescent="0.25">
      <c r="A925" s="12">
        <v>1168</v>
      </c>
      <c r="B925">
        <v>2000</v>
      </c>
      <c r="C925">
        <v>2000</v>
      </c>
      <c r="D925">
        <v>173000</v>
      </c>
    </row>
    <row r="926" spans="1:4" x14ac:dyDescent="0.25">
      <c r="A926" s="12">
        <v>1169</v>
      </c>
      <c r="B926">
        <v>1935</v>
      </c>
      <c r="C926">
        <v>1986</v>
      </c>
      <c r="D926">
        <v>235000</v>
      </c>
    </row>
    <row r="927" spans="1:4" x14ac:dyDescent="0.25">
      <c r="A927" s="12">
        <v>1170</v>
      </c>
      <c r="B927">
        <v>1995</v>
      </c>
      <c r="C927">
        <v>1996</v>
      </c>
      <c r="D927">
        <v>625000</v>
      </c>
    </row>
    <row r="928" spans="1:4" x14ac:dyDescent="0.25">
      <c r="A928" s="12">
        <v>1171</v>
      </c>
      <c r="B928">
        <v>1977</v>
      </c>
      <c r="C928">
        <v>1977</v>
      </c>
      <c r="D928">
        <v>171000</v>
      </c>
    </row>
    <row r="929" spans="1:4" x14ac:dyDescent="0.25">
      <c r="A929" s="12">
        <v>1172</v>
      </c>
      <c r="B929">
        <v>1958</v>
      </c>
      <c r="C929">
        <v>1958</v>
      </c>
      <c r="D929">
        <v>163000</v>
      </c>
    </row>
    <row r="930" spans="1:4" x14ac:dyDescent="0.25">
      <c r="A930" s="12">
        <v>1174</v>
      </c>
      <c r="B930">
        <v>1946</v>
      </c>
      <c r="C930">
        <v>1994</v>
      </c>
      <c r="D930">
        <v>200500</v>
      </c>
    </row>
    <row r="931" spans="1:4" x14ac:dyDescent="0.25">
      <c r="A931" s="12">
        <v>1175</v>
      </c>
      <c r="B931">
        <v>1932</v>
      </c>
      <c r="C931">
        <v>1950</v>
      </c>
      <c r="D931">
        <v>239000</v>
      </c>
    </row>
    <row r="932" spans="1:4" x14ac:dyDescent="0.25">
      <c r="A932" s="12">
        <v>1176</v>
      </c>
      <c r="B932">
        <v>1992</v>
      </c>
      <c r="C932">
        <v>2000</v>
      </c>
      <c r="D932">
        <v>285000</v>
      </c>
    </row>
    <row r="933" spans="1:4" x14ac:dyDescent="0.25">
      <c r="A933" s="12">
        <v>1177</v>
      </c>
      <c r="B933">
        <v>1984</v>
      </c>
      <c r="C933">
        <v>1985</v>
      </c>
      <c r="D933">
        <v>119500</v>
      </c>
    </row>
    <row r="934" spans="1:4" x14ac:dyDescent="0.25">
      <c r="A934" s="12">
        <v>1178</v>
      </c>
      <c r="B934">
        <v>1926</v>
      </c>
      <c r="C934">
        <v>2004</v>
      </c>
      <c r="D934">
        <v>115000</v>
      </c>
    </row>
    <row r="935" spans="1:4" x14ac:dyDescent="0.25">
      <c r="A935" s="12">
        <v>1179</v>
      </c>
      <c r="B935">
        <v>1921</v>
      </c>
      <c r="C935">
        <v>1950</v>
      </c>
      <c r="D935">
        <v>154900</v>
      </c>
    </row>
    <row r="936" spans="1:4" x14ac:dyDescent="0.25">
      <c r="A936" s="12">
        <v>1180</v>
      </c>
      <c r="B936">
        <v>1954</v>
      </c>
      <c r="C936">
        <v>1954</v>
      </c>
      <c r="D936">
        <v>93000</v>
      </c>
    </row>
    <row r="937" spans="1:4" x14ac:dyDescent="0.25">
      <c r="A937" s="12">
        <v>1181</v>
      </c>
      <c r="B937">
        <v>1990</v>
      </c>
      <c r="C937">
        <v>1991</v>
      </c>
      <c r="D937">
        <v>250000</v>
      </c>
    </row>
    <row r="938" spans="1:4" x14ac:dyDescent="0.25">
      <c r="A938" s="12">
        <v>1183</v>
      </c>
      <c r="B938">
        <v>1996</v>
      </c>
      <c r="C938">
        <v>1996</v>
      </c>
      <c r="D938">
        <v>745000</v>
      </c>
    </row>
    <row r="939" spans="1:4" x14ac:dyDescent="0.25">
      <c r="A939" s="12">
        <v>1184</v>
      </c>
      <c r="B939">
        <v>1920</v>
      </c>
      <c r="C939">
        <v>1950</v>
      </c>
      <c r="D939">
        <v>120000</v>
      </c>
    </row>
    <row r="940" spans="1:4" x14ac:dyDescent="0.25">
      <c r="A940" s="12">
        <v>1185</v>
      </c>
      <c r="B940">
        <v>1963</v>
      </c>
      <c r="C940">
        <v>1963</v>
      </c>
      <c r="D940">
        <v>186700</v>
      </c>
    </row>
    <row r="941" spans="1:4" x14ac:dyDescent="0.25">
      <c r="A941" s="12">
        <v>1186</v>
      </c>
      <c r="B941">
        <v>1924</v>
      </c>
      <c r="C941">
        <v>1950</v>
      </c>
      <c r="D941">
        <v>104900</v>
      </c>
    </row>
    <row r="942" spans="1:4" x14ac:dyDescent="0.25">
      <c r="A942" s="12">
        <v>1187</v>
      </c>
      <c r="B942">
        <v>1900</v>
      </c>
      <c r="C942">
        <v>1970</v>
      </c>
      <c r="D942">
        <v>95000</v>
      </c>
    </row>
    <row r="943" spans="1:4" x14ac:dyDescent="0.25">
      <c r="A943" s="12">
        <v>1188</v>
      </c>
      <c r="B943">
        <v>1994</v>
      </c>
      <c r="C943">
        <v>1995</v>
      </c>
      <c r="D943">
        <v>262000</v>
      </c>
    </row>
    <row r="944" spans="1:4" x14ac:dyDescent="0.25">
      <c r="A944" s="12">
        <v>1189</v>
      </c>
      <c r="B944">
        <v>2002</v>
      </c>
      <c r="C944">
        <v>2002</v>
      </c>
      <c r="D944">
        <v>195000</v>
      </c>
    </row>
    <row r="945" spans="1:4" x14ac:dyDescent="0.25">
      <c r="A945" s="12">
        <v>1190</v>
      </c>
      <c r="B945">
        <v>1999</v>
      </c>
      <c r="C945">
        <v>1999</v>
      </c>
      <c r="D945">
        <v>189000</v>
      </c>
    </row>
    <row r="946" spans="1:4" x14ac:dyDescent="0.25">
      <c r="A946" s="12">
        <v>1191</v>
      </c>
      <c r="B946">
        <v>1961</v>
      </c>
      <c r="C946">
        <v>1975</v>
      </c>
      <c r="D946">
        <v>168000</v>
      </c>
    </row>
    <row r="947" spans="1:4" x14ac:dyDescent="0.25">
      <c r="A947" s="12">
        <v>1192</v>
      </c>
      <c r="B947">
        <v>1999</v>
      </c>
      <c r="C947">
        <v>2000</v>
      </c>
      <c r="D947">
        <v>174000</v>
      </c>
    </row>
    <row r="948" spans="1:4" x14ac:dyDescent="0.25">
      <c r="A948" s="12">
        <v>1193</v>
      </c>
      <c r="B948">
        <v>1925</v>
      </c>
      <c r="C948">
        <v>1994</v>
      </c>
      <c r="D948">
        <v>125000</v>
      </c>
    </row>
    <row r="949" spans="1:4" x14ac:dyDescent="0.25">
      <c r="A949" s="12">
        <v>1194</v>
      </c>
      <c r="B949">
        <v>1999</v>
      </c>
      <c r="C949">
        <v>1999</v>
      </c>
      <c r="D949">
        <v>165000</v>
      </c>
    </row>
    <row r="950" spans="1:4" x14ac:dyDescent="0.25">
      <c r="A950" s="12">
        <v>1195</v>
      </c>
      <c r="B950">
        <v>1969</v>
      </c>
      <c r="C950">
        <v>1969</v>
      </c>
      <c r="D950">
        <v>158000</v>
      </c>
    </row>
    <row r="951" spans="1:4" x14ac:dyDescent="0.25">
      <c r="A951" s="12">
        <v>1198</v>
      </c>
      <c r="B951">
        <v>1916</v>
      </c>
      <c r="C951">
        <v>1950</v>
      </c>
      <c r="D951">
        <v>144000</v>
      </c>
    </row>
    <row r="952" spans="1:4" x14ac:dyDescent="0.25">
      <c r="A952" s="12">
        <v>1199</v>
      </c>
      <c r="B952">
        <v>2001</v>
      </c>
      <c r="C952">
        <v>2001</v>
      </c>
      <c r="D952">
        <v>178000</v>
      </c>
    </row>
    <row r="953" spans="1:4" x14ac:dyDescent="0.25">
      <c r="A953" s="12">
        <v>1200</v>
      </c>
      <c r="B953">
        <v>1963</v>
      </c>
      <c r="C953">
        <v>1979</v>
      </c>
      <c r="D953">
        <v>148000</v>
      </c>
    </row>
    <row r="954" spans="1:4" x14ac:dyDescent="0.25">
      <c r="A954" s="12">
        <v>1201</v>
      </c>
      <c r="B954">
        <v>1970</v>
      </c>
      <c r="C954">
        <v>1970</v>
      </c>
      <c r="D954">
        <v>116050</v>
      </c>
    </row>
    <row r="955" spans="1:4" x14ac:dyDescent="0.25">
      <c r="A955" s="12">
        <v>1202</v>
      </c>
      <c r="B955">
        <v>1998</v>
      </c>
      <c r="C955">
        <v>1998</v>
      </c>
      <c r="D955">
        <v>197900</v>
      </c>
    </row>
    <row r="956" spans="1:4" x14ac:dyDescent="0.25">
      <c r="A956" s="12">
        <v>1203</v>
      </c>
      <c r="B956">
        <v>1925</v>
      </c>
      <c r="C956">
        <v>1997</v>
      </c>
      <c r="D956">
        <v>117000</v>
      </c>
    </row>
    <row r="957" spans="1:4" x14ac:dyDescent="0.25">
      <c r="A957" s="12">
        <v>1204</v>
      </c>
      <c r="B957">
        <v>2000</v>
      </c>
      <c r="C957">
        <v>2001</v>
      </c>
      <c r="D957">
        <v>213000</v>
      </c>
    </row>
    <row r="958" spans="1:4" x14ac:dyDescent="0.25">
      <c r="A958" s="12">
        <v>1205</v>
      </c>
      <c r="B958">
        <v>1975</v>
      </c>
      <c r="C958">
        <v>1975</v>
      </c>
      <c r="D958">
        <v>153500</v>
      </c>
    </row>
    <row r="959" spans="1:4" x14ac:dyDescent="0.25">
      <c r="A959" s="12">
        <v>1206</v>
      </c>
      <c r="B959">
        <v>1990</v>
      </c>
      <c r="C959">
        <v>1991</v>
      </c>
      <c r="D959">
        <v>271900</v>
      </c>
    </row>
    <row r="960" spans="1:4" x14ac:dyDescent="0.25">
      <c r="A960" s="12">
        <v>1207</v>
      </c>
      <c r="B960">
        <v>1966</v>
      </c>
      <c r="C960">
        <v>1966</v>
      </c>
      <c r="D960">
        <v>107000</v>
      </c>
    </row>
    <row r="961" spans="1:4" x14ac:dyDescent="0.25">
      <c r="A961" s="12">
        <v>1208</v>
      </c>
      <c r="B961">
        <v>2003</v>
      </c>
      <c r="C961">
        <v>2003</v>
      </c>
      <c r="D961">
        <v>200000</v>
      </c>
    </row>
    <row r="962" spans="1:4" x14ac:dyDescent="0.25">
      <c r="A962" s="12">
        <v>1209</v>
      </c>
      <c r="B962">
        <v>1962</v>
      </c>
      <c r="C962">
        <v>1980</v>
      </c>
      <c r="D962">
        <v>140000</v>
      </c>
    </row>
    <row r="963" spans="1:4" x14ac:dyDescent="0.25">
      <c r="A963" s="12">
        <v>1211</v>
      </c>
      <c r="B963">
        <v>1992</v>
      </c>
      <c r="C963">
        <v>1992</v>
      </c>
      <c r="D963">
        <v>189000</v>
      </c>
    </row>
    <row r="964" spans="1:4" x14ac:dyDescent="0.25">
      <c r="A964" s="12">
        <v>1213</v>
      </c>
      <c r="B964">
        <v>1941</v>
      </c>
      <c r="C964">
        <v>1950</v>
      </c>
      <c r="D964">
        <v>113000</v>
      </c>
    </row>
    <row r="965" spans="1:4" x14ac:dyDescent="0.25">
      <c r="A965" s="12">
        <v>1214</v>
      </c>
      <c r="B965">
        <v>1965</v>
      </c>
      <c r="C965">
        <v>2001</v>
      </c>
      <c r="D965">
        <v>145000</v>
      </c>
    </row>
    <row r="966" spans="1:4" x14ac:dyDescent="0.25">
      <c r="A966" s="12">
        <v>1215</v>
      </c>
      <c r="B966">
        <v>1962</v>
      </c>
      <c r="C966">
        <v>1962</v>
      </c>
      <c r="D966">
        <v>134500</v>
      </c>
    </row>
    <row r="967" spans="1:4" x14ac:dyDescent="0.25">
      <c r="A967" s="12">
        <v>1216</v>
      </c>
      <c r="B967">
        <v>1966</v>
      </c>
      <c r="C967">
        <v>1966</v>
      </c>
      <c r="D967">
        <v>125000</v>
      </c>
    </row>
    <row r="968" spans="1:4" x14ac:dyDescent="0.25">
      <c r="A968" s="12">
        <v>1217</v>
      </c>
      <c r="B968">
        <v>1978</v>
      </c>
      <c r="C968">
        <v>1978</v>
      </c>
      <c r="D968">
        <v>112000</v>
      </c>
    </row>
    <row r="969" spans="1:4" x14ac:dyDescent="0.25">
      <c r="A969" s="12">
        <v>1219</v>
      </c>
      <c r="B969">
        <v>1947</v>
      </c>
      <c r="C969">
        <v>1950</v>
      </c>
      <c r="D969">
        <v>80500</v>
      </c>
    </row>
    <row r="970" spans="1:4" x14ac:dyDescent="0.25">
      <c r="A970" s="12">
        <v>1220</v>
      </c>
      <c r="B970">
        <v>1971</v>
      </c>
      <c r="C970">
        <v>1971</v>
      </c>
      <c r="D970">
        <v>91500</v>
      </c>
    </row>
    <row r="971" spans="1:4" x14ac:dyDescent="0.25">
      <c r="A971" s="12">
        <v>1221</v>
      </c>
      <c r="B971">
        <v>1964</v>
      </c>
      <c r="C971">
        <v>1964</v>
      </c>
      <c r="D971">
        <v>115000</v>
      </c>
    </row>
    <row r="972" spans="1:4" x14ac:dyDescent="0.25">
      <c r="A972" s="12">
        <v>1222</v>
      </c>
      <c r="B972">
        <v>1968</v>
      </c>
      <c r="C972">
        <v>1968</v>
      </c>
      <c r="D972">
        <v>134000</v>
      </c>
    </row>
    <row r="973" spans="1:4" x14ac:dyDescent="0.25">
      <c r="A973" s="12">
        <v>1223</v>
      </c>
      <c r="B973">
        <v>1949</v>
      </c>
      <c r="C973">
        <v>1950</v>
      </c>
      <c r="D973">
        <v>143000</v>
      </c>
    </row>
    <row r="974" spans="1:4" x14ac:dyDescent="0.25">
      <c r="A974" s="12">
        <v>1224</v>
      </c>
      <c r="B974">
        <v>1951</v>
      </c>
      <c r="C974">
        <v>1951</v>
      </c>
      <c r="D974">
        <v>137900</v>
      </c>
    </row>
    <row r="975" spans="1:4" x14ac:dyDescent="0.25">
      <c r="A975" s="12">
        <v>1226</v>
      </c>
      <c r="B975">
        <v>1958</v>
      </c>
      <c r="C975">
        <v>1958</v>
      </c>
      <c r="D975">
        <v>145000</v>
      </c>
    </row>
    <row r="976" spans="1:4" x14ac:dyDescent="0.25">
      <c r="A976" s="12">
        <v>1230</v>
      </c>
      <c r="B976">
        <v>1960</v>
      </c>
      <c r="C976">
        <v>1960</v>
      </c>
      <c r="D976">
        <v>127000</v>
      </c>
    </row>
    <row r="977" spans="1:4" x14ac:dyDescent="0.25">
      <c r="A977" s="12">
        <v>1231</v>
      </c>
      <c r="B977">
        <v>1977</v>
      </c>
      <c r="C977">
        <v>1977</v>
      </c>
      <c r="D977">
        <v>190000</v>
      </c>
    </row>
    <row r="978" spans="1:4" x14ac:dyDescent="0.25">
      <c r="A978" s="12">
        <v>1232</v>
      </c>
      <c r="B978">
        <v>1962</v>
      </c>
      <c r="C978">
        <v>1962</v>
      </c>
      <c r="D978">
        <v>132500</v>
      </c>
    </row>
    <row r="979" spans="1:4" x14ac:dyDescent="0.25">
      <c r="A979" s="12">
        <v>1233</v>
      </c>
      <c r="B979">
        <v>1962</v>
      </c>
      <c r="C979">
        <v>1962</v>
      </c>
      <c r="D979">
        <v>101800</v>
      </c>
    </row>
    <row r="980" spans="1:4" x14ac:dyDescent="0.25">
      <c r="A980" s="12">
        <v>1234</v>
      </c>
      <c r="B980">
        <v>1959</v>
      </c>
      <c r="C980">
        <v>1959</v>
      </c>
      <c r="D980">
        <v>142000</v>
      </c>
    </row>
    <row r="981" spans="1:4" x14ac:dyDescent="0.25">
      <c r="A981" s="12">
        <v>1235</v>
      </c>
      <c r="B981">
        <v>1911</v>
      </c>
      <c r="C981">
        <v>1950</v>
      </c>
      <c r="D981">
        <v>130000</v>
      </c>
    </row>
    <row r="982" spans="1:4" x14ac:dyDescent="0.25">
      <c r="A982" s="12">
        <v>1236</v>
      </c>
      <c r="B982">
        <v>1914</v>
      </c>
      <c r="C982">
        <v>1950</v>
      </c>
      <c r="D982">
        <v>138887</v>
      </c>
    </row>
    <row r="983" spans="1:4" x14ac:dyDescent="0.25">
      <c r="A983" s="12">
        <v>1237</v>
      </c>
      <c r="B983">
        <v>2003</v>
      </c>
      <c r="C983">
        <v>2003</v>
      </c>
      <c r="D983">
        <v>175500</v>
      </c>
    </row>
    <row r="984" spans="1:4" x14ac:dyDescent="0.25">
      <c r="A984" s="12">
        <v>1241</v>
      </c>
      <c r="B984">
        <v>2003</v>
      </c>
      <c r="C984">
        <v>2003</v>
      </c>
      <c r="D984">
        <v>224900</v>
      </c>
    </row>
    <row r="985" spans="1:4" x14ac:dyDescent="0.25">
      <c r="A985" s="12">
        <v>1243</v>
      </c>
      <c r="B985">
        <v>1974</v>
      </c>
      <c r="C985">
        <v>1974</v>
      </c>
      <c r="D985">
        <v>170000</v>
      </c>
    </row>
    <row r="986" spans="1:4" x14ac:dyDescent="0.25">
      <c r="A986" s="12">
        <v>1245</v>
      </c>
      <c r="B986">
        <v>1929</v>
      </c>
      <c r="C986">
        <v>1950</v>
      </c>
      <c r="D986">
        <v>230000</v>
      </c>
    </row>
    <row r="987" spans="1:4" x14ac:dyDescent="0.25">
      <c r="A987" s="12">
        <v>1246</v>
      </c>
      <c r="B987">
        <v>1984</v>
      </c>
      <c r="C987">
        <v>2003</v>
      </c>
      <c r="D987">
        <v>178000</v>
      </c>
    </row>
    <row r="988" spans="1:4" x14ac:dyDescent="0.25">
      <c r="A988" s="12">
        <v>1248</v>
      </c>
      <c r="B988">
        <v>1976</v>
      </c>
      <c r="C988">
        <v>1976</v>
      </c>
      <c r="D988">
        <v>169900</v>
      </c>
    </row>
    <row r="989" spans="1:4" x14ac:dyDescent="0.25">
      <c r="A989" s="12">
        <v>1249</v>
      </c>
      <c r="B989">
        <v>1917</v>
      </c>
      <c r="C989">
        <v>1950</v>
      </c>
      <c r="D989">
        <v>129500</v>
      </c>
    </row>
    <row r="990" spans="1:4" x14ac:dyDescent="0.25">
      <c r="A990" s="12">
        <v>1250</v>
      </c>
      <c r="B990">
        <v>1950</v>
      </c>
      <c r="C990">
        <v>1950</v>
      </c>
      <c r="D990">
        <v>119000</v>
      </c>
    </row>
    <row r="991" spans="1:4" x14ac:dyDescent="0.25">
      <c r="A991" s="12">
        <v>1251</v>
      </c>
      <c r="B991">
        <v>1968</v>
      </c>
      <c r="C991">
        <v>1968</v>
      </c>
      <c r="D991">
        <v>244000</v>
      </c>
    </row>
    <row r="992" spans="1:4" x14ac:dyDescent="0.25">
      <c r="A992" s="12">
        <v>1252</v>
      </c>
      <c r="B992">
        <v>2003</v>
      </c>
      <c r="C992">
        <v>2003</v>
      </c>
      <c r="D992">
        <v>171750</v>
      </c>
    </row>
    <row r="993" spans="1:4" x14ac:dyDescent="0.25">
      <c r="A993" s="12">
        <v>1253</v>
      </c>
      <c r="B993">
        <v>1968</v>
      </c>
      <c r="C993">
        <v>1968</v>
      </c>
      <c r="D993">
        <v>130000</v>
      </c>
    </row>
    <row r="994" spans="1:4" x14ac:dyDescent="0.25">
      <c r="A994" s="12">
        <v>1254</v>
      </c>
      <c r="B994">
        <v>1974</v>
      </c>
      <c r="C994">
        <v>2003</v>
      </c>
      <c r="D994">
        <v>294000</v>
      </c>
    </row>
    <row r="995" spans="1:4" x14ac:dyDescent="0.25">
      <c r="A995" s="12">
        <v>1255</v>
      </c>
      <c r="B995">
        <v>2003</v>
      </c>
      <c r="C995">
        <v>2004</v>
      </c>
      <c r="D995">
        <v>165400</v>
      </c>
    </row>
    <row r="996" spans="1:4" x14ac:dyDescent="0.25">
      <c r="A996" s="12">
        <v>1256</v>
      </c>
      <c r="B996">
        <v>1931</v>
      </c>
      <c r="C996">
        <v>1950</v>
      </c>
      <c r="D996">
        <v>127500</v>
      </c>
    </row>
    <row r="997" spans="1:4" x14ac:dyDescent="0.25">
      <c r="A997" s="12">
        <v>1257</v>
      </c>
      <c r="B997">
        <v>1994</v>
      </c>
      <c r="C997">
        <v>1994</v>
      </c>
      <c r="D997">
        <v>301500</v>
      </c>
    </row>
    <row r="998" spans="1:4" x14ac:dyDescent="0.25">
      <c r="A998" s="12">
        <v>1258</v>
      </c>
      <c r="B998">
        <v>1922</v>
      </c>
      <c r="C998">
        <v>1950</v>
      </c>
      <c r="D998">
        <v>99900</v>
      </c>
    </row>
    <row r="999" spans="1:4" x14ac:dyDescent="0.25">
      <c r="A999" s="12">
        <v>1260</v>
      </c>
      <c r="B999">
        <v>1969</v>
      </c>
      <c r="C999">
        <v>1969</v>
      </c>
      <c r="D999">
        <v>151000</v>
      </c>
    </row>
    <row r="1000" spans="1:4" x14ac:dyDescent="0.25">
      <c r="A1000" s="12">
        <v>1261</v>
      </c>
      <c r="B1000">
        <v>1999</v>
      </c>
      <c r="C1000">
        <v>1999</v>
      </c>
      <c r="D1000">
        <v>181000</v>
      </c>
    </row>
    <row r="1001" spans="1:4" x14ac:dyDescent="0.25">
      <c r="A1001" s="12">
        <v>1262</v>
      </c>
      <c r="B1001">
        <v>1956</v>
      </c>
      <c r="C1001">
        <v>1956</v>
      </c>
      <c r="D1001">
        <v>128900</v>
      </c>
    </row>
    <row r="1002" spans="1:4" x14ac:dyDescent="0.25">
      <c r="A1002" s="12">
        <v>1263</v>
      </c>
      <c r="B1002">
        <v>1957</v>
      </c>
      <c r="C1002">
        <v>1989</v>
      </c>
      <c r="D1002">
        <v>161500</v>
      </c>
    </row>
    <row r="1003" spans="1:4" x14ac:dyDescent="0.25">
      <c r="A1003" s="12">
        <v>1264</v>
      </c>
      <c r="B1003">
        <v>1919</v>
      </c>
      <c r="C1003">
        <v>1950</v>
      </c>
      <c r="D1003">
        <v>180500</v>
      </c>
    </row>
    <row r="1004" spans="1:4" x14ac:dyDescent="0.25">
      <c r="A1004" s="12">
        <v>1265</v>
      </c>
      <c r="B1004">
        <v>1998</v>
      </c>
      <c r="C1004">
        <v>1999</v>
      </c>
      <c r="D1004">
        <v>181000</v>
      </c>
    </row>
    <row r="1005" spans="1:4" x14ac:dyDescent="0.25">
      <c r="A1005" s="12">
        <v>1266</v>
      </c>
      <c r="B1005">
        <v>1999</v>
      </c>
      <c r="C1005">
        <v>1999</v>
      </c>
      <c r="D1005">
        <v>183900</v>
      </c>
    </row>
    <row r="1006" spans="1:4" x14ac:dyDescent="0.25">
      <c r="A1006" s="12">
        <v>1267</v>
      </c>
      <c r="B1006">
        <v>1910</v>
      </c>
      <c r="C1006">
        <v>1950</v>
      </c>
      <c r="D1006">
        <v>122000</v>
      </c>
    </row>
    <row r="1007" spans="1:4" x14ac:dyDescent="0.25">
      <c r="A1007" s="12">
        <v>1269</v>
      </c>
      <c r="B1007">
        <v>1935</v>
      </c>
      <c r="C1007">
        <v>1997</v>
      </c>
      <c r="D1007">
        <v>381000</v>
      </c>
    </row>
    <row r="1008" spans="1:4" x14ac:dyDescent="0.25">
      <c r="A1008" s="12">
        <v>1270</v>
      </c>
      <c r="B1008">
        <v>1958</v>
      </c>
      <c r="C1008">
        <v>1958</v>
      </c>
      <c r="D1008">
        <v>144000</v>
      </c>
    </row>
    <row r="1009" spans="1:4" x14ac:dyDescent="0.25">
      <c r="A1009" s="12">
        <v>1271</v>
      </c>
      <c r="B1009">
        <v>1979</v>
      </c>
      <c r="C1009">
        <v>1979</v>
      </c>
      <c r="D1009">
        <v>260000</v>
      </c>
    </row>
    <row r="1010" spans="1:4" x14ac:dyDescent="0.25">
      <c r="A1010" s="12">
        <v>1272</v>
      </c>
      <c r="B1010">
        <v>1968</v>
      </c>
      <c r="C1010">
        <v>1968</v>
      </c>
      <c r="D1010">
        <v>185750</v>
      </c>
    </row>
    <row r="1011" spans="1:4" x14ac:dyDescent="0.25">
      <c r="A1011" s="12">
        <v>1273</v>
      </c>
      <c r="B1011">
        <v>1965</v>
      </c>
      <c r="C1011">
        <v>1965</v>
      </c>
      <c r="D1011">
        <v>137000</v>
      </c>
    </row>
    <row r="1012" spans="1:4" x14ac:dyDescent="0.25">
      <c r="A1012" s="12">
        <v>1275</v>
      </c>
      <c r="B1012">
        <v>1910</v>
      </c>
      <c r="C1012">
        <v>2003</v>
      </c>
      <c r="D1012">
        <v>139000</v>
      </c>
    </row>
    <row r="1013" spans="1:4" x14ac:dyDescent="0.25">
      <c r="A1013" s="12">
        <v>1276</v>
      </c>
      <c r="B1013">
        <v>1948</v>
      </c>
      <c r="C1013">
        <v>1950</v>
      </c>
      <c r="D1013">
        <v>137000</v>
      </c>
    </row>
    <row r="1014" spans="1:4" x14ac:dyDescent="0.25">
      <c r="A1014" s="12">
        <v>1277</v>
      </c>
      <c r="B1014">
        <v>1972</v>
      </c>
      <c r="C1014">
        <v>1972</v>
      </c>
      <c r="D1014">
        <v>162000</v>
      </c>
    </row>
    <row r="1015" spans="1:4" x14ac:dyDescent="0.25">
      <c r="A1015" s="12">
        <v>1278</v>
      </c>
      <c r="B1015">
        <v>1967</v>
      </c>
      <c r="C1015">
        <v>1976</v>
      </c>
      <c r="D1015">
        <v>197900</v>
      </c>
    </row>
    <row r="1016" spans="1:4" x14ac:dyDescent="0.25">
      <c r="A1016" s="12">
        <v>1279</v>
      </c>
      <c r="B1016">
        <v>2002</v>
      </c>
      <c r="C1016">
        <v>2002</v>
      </c>
      <c r="D1016">
        <v>237000</v>
      </c>
    </row>
    <row r="1017" spans="1:4" x14ac:dyDescent="0.25">
      <c r="A1017" s="12">
        <v>1280</v>
      </c>
      <c r="B1017">
        <v>1920</v>
      </c>
      <c r="C1017">
        <v>1950</v>
      </c>
      <c r="D1017">
        <v>68400</v>
      </c>
    </row>
    <row r="1018" spans="1:4" x14ac:dyDescent="0.25">
      <c r="A1018" s="12">
        <v>1281</v>
      </c>
      <c r="B1018">
        <v>2002</v>
      </c>
      <c r="C1018">
        <v>2002</v>
      </c>
      <c r="D1018">
        <v>227000</v>
      </c>
    </row>
    <row r="1019" spans="1:4" x14ac:dyDescent="0.25">
      <c r="A1019" s="12">
        <v>1282</v>
      </c>
      <c r="B1019">
        <v>1990</v>
      </c>
      <c r="C1019">
        <v>1990</v>
      </c>
      <c r="D1019">
        <v>180000</v>
      </c>
    </row>
    <row r="1020" spans="1:4" x14ac:dyDescent="0.25">
      <c r="A1020" s="12">
        <v>1284</v>
      </c>
      <c r="B1020">
        <v>1971</v>
      </c>
      <c r="C1020">
        <v>1971</v>
      </c>
      <c r="D1020">
        <v>139000</v>
      </c>
    </row>
    <row r="1021" spans="1:4" x14ac:dyDescent="0.25">
      <c r="A1021" s="12">
        <v>1285</v>
      </c>
      <c r="B1021">
        <v>1919</v>
      </c>
      <c r="C1021">
        <v>1990</v>
      </c>
      <c r="D1021">
        <v>169000</v>
      </c>
    </row>
    <row r="1022" spans="1:4" x14ac:dyDescent="0.25">
      <c r="A1022" s="12">
        <v>1286</v>
      </c>
      <c r="B1022">
        <v>1939</v>
      </c>
      <c r="C1022">
        <v>1950</v>
      </c>
      <c r="D1022">
        <v>132500</v>
      </c>
    </row>
    <row r="1023" spans="1:4" x14ac:dyDescent="0.25">
      <c r="A1023" s="12">
        <v>1287</v>
      </c>
      <c r="B1023">
        <v>1963</v>
      </c>
      <c r="C1023">
        <v>1963</v>
      </c>
      <c r="D1023">
        <v>143000</v>
      </c>
    </row>
    <row r="1024" spans="1:4" x14ac:dyDescent="0.25">
      <c r="A1024" s="12">
        <v>1288</v>
      </c>
      <c r="B1024">
        <v>1964</v>
      </c>
      <c r="C1024">
        <v>1964</v>
      </c>
      <c r="D1024">
        <v>190000</v>
      </c>
    </row>
    <row r="1025" spans="1:4" x14ac:dyDescent="0.25">
      <c r="A1025" s="12">
        <v>1289</v>
      </c>
      <c r="B1025">
        <v>2000</v>
      </c>
      <c r="C1025">
        <v>2000</v>
      </c>
      <c r="D1025">
        <v>278000</v>
      </c>
    </row>
    <row r="1026" spans="1:4" x14ac:dyDescent="0.25">
      <c r="A1026" s="12">
        <v>1291</v>
      </c>
      <c r="B1026">
        <v>1964</v>
      </c>
      <c r="C1026">
        <v>1964</v>
      </c>
      <c r="D1026">
        <v>180500</v>
      </c>
    </row>
    <row r="1027" spans="1:4" x14ac:dyDescent="0.25">
      <c r="A1027" s="12">
        <v>1292</v>
      </c>
      <c r="B1027">
        <v>1972</v>
      </c>
      <c r="C1027">
        <v>1972</v>
      </c>
      <c r="D1027">
        <v>119500</v>
      </c>
    </row>
    <row r="1028" spans="1:4" x14ac:dyDescent="0.25">
      <c r="A1028" s="12">
        <v>1293</v>
      </c>
      <c r="B1028">
        <v>1892</v>
      </c>
      <c r="C1028">
        <v>1965</v>
      </c>
      <c r="D1028">
        <v>107500</v>
      </c>
    </row>
    <row r="1029" spans="1:4" x14ac:dyDescent="0.25">
      <c r="A1029" s="12">
        <v>1294</v>
      </c>
      <c r="B1029">
        <v>1976</v>
      </c>
      <c r="C1029">
        <v>1976</v>
      </c>
      <c r="D1029">
        <v>162900</v>
      </c>
    </row>
    <row r="1030" spans="1:4" x14ac:dyDescent="0.25">
      <c r="A1030" s="12">
        <v>1295</v>
      </c>
      <c r="B1030">
        <v>1955</v>
      </c>
      <c r="C1030">
        <v>1990</v>
      </c>
      <c r="D1030">
        <v>115000</v>
      </c>
    </row>
    <row r="1031" spans="1:4" x14ac:dyDescent="0.25">
      <c r="A1031" s="12">
        <v>1296</v>
      </c>
      <c r="B1031">
        <v>1968</v>
      </c>
      <c r="C1031">
        <v>1968</v>
      </c>
      <c r="D1031">
        <v>138500</v>
      </c>
    </row>
    <row r="1032" spans="1:4" x14ac:dyDescent="0.25">
      <c r="A1032" s="12">
        <v>1297</v>
      </c>
      <c r="B1032">
        <v>1963</v>
      </c>
      <c r="C1032">
        <v>1963</v>
      </c>
      <c r="D1032">
        <v>155000</v>
      </c>
    </row>
    <row r="1033" spans="1:4" x14ac:dyDescent="0.25">
      <c r="A1033" s="12">
        <v>1300</v>
      </c>
      <c r="B1033">
        <v>1959</v>
      </c>
      <c r="C1033">
        <v>1994</v>
      </c>
      <c r="D1033">
        <v>154000</v>
      </c>
    </row>
    <row r="1034" spans="1:4" x14ac:dyDescent="0.25">
      <c r="A1034" s="12">
        <v>1301</v>
      </c>
      <c r="B1034">
        <v>1999</v>
      </c>
      <c r="C1034">
        <v>1999</v>
      </c>
      <c r="D1034">
        <v>225000</v>
      </c>
    </row>
    <row r="1035" spans="1:4" x14ac:dyDescent="0.25">
      <c r="A1035" s="12">
        <v>1302</v>
      </c>
      <c r="B1035">
        <v>1942</v>
      </c>
      <c r="C1035">
        <v>1950</v>
      </c>
      <c r="D1035">
        <v>177500</v>
      </c>
    </row>
    <row r="1036" spans="1:4" x14ac:dyDescent="0.25">
      <c r="A1036" s="12">
        <v>1303</v>
      </c>
      <c r="B1036">
        <v>1994</v>
      </c>
      <c r="C1036">
        <v>1994</v>
      </c>
      <c r="D1036">
        <v>290000</v>
      </c>
    </row>
    <row r="1037" spans="1:4" x14ac:dyDescent="0.25">
      <c r="A1037" s="12">
        <v>1305</v>
      </c>
      <c r="B1037">
        <v>2004</v>
      </c>
      <c r="C1037">
        <v>2004</v>
      </c>
      <c r="D1037">
        <v>130000</v>
      </c>
    </row>
    <row r="1038" spans="1:4" x14ac:dyDescent="0.25">
      <c r="A1038" s="12">
        <v>1308</v>
      </c>
      <c r="B1038">
        <v>1994</v>
      </c>
      <c r="C1038">
        <v>1995</v>
      </c>
      <c r="D1038">
        <v>138000</v>
      </c>
    </row>
    <row r="1039" spans="1:4" x14ac:dyDescent="0.25">
      <c r="A1039" s="12">
        <v>1310</v>
      </c>
      <c r="B1039">
        <v>1991</v>
      </c>
      <c r="C1039">
        <v>1991</v>
      </c>
      <c r="D1039">
        <v>179200</v>
      </c>
    </row>
    <row r="1040" spans="1:4" x14ac:dyDescent="0.25">
      <c r="A1040" s="12">
        <v>1311</v>
      </c>
      <c r="B1040">
        <v>1959</v>
      </c>
      <c r="C1040">
        <v>2002</v>
      </c>
      <c r="D1040">
        <v>335000</v>
      </c>
    </row>
    <row r="1041" spans="1:4" x14ac:dyDescent="0.25">
      <c r="A1041" s="12">
        <v>1313</v>
      </c>
      <c r="B1041">
        <v>1990</v>
      </c>
      <c r="C1041">
        <v>1990</v>
      </c>
      <c r="D1041">
        <v>302000</v>
      </c>
    </row>
    <row r="1042" spans="1:4" x14ac:dyDescent="0.25">
      <c r="A1042" s="12">
        <v>1314</v>
      </c>
      <c r="B1042">
        <v>1999</v>
      </c>
      <c r="C1042">
        <v>1999</v>
      </c>
      <c r="D1042">
        <v>333168</v>
      </c>
    </row>
    <row r="1043" spans="1:4" x14ac:dyDescent="0.25">
      <c r="A1043" s="12">
        <v>1315</v>
      </c>
      <c r="B1043">
        <v>1954</v>
      </c>
      <c r="C1043">
        <v>1954</v>
      </c>
      <c r="D1043">
        <v>119000</v>
      </c>
    </row>
    <row r="1044" spans="1:4" x14ac:dyDescent="0.25">
      <c r="A1044" s="12">
        <v>1316</v>
      </c>
      <c r="B1044">
        <v>1969</v>
      </c>
      <c r="C1044">
        <v>1969</v>
      </c>
      <c r="D1044">
        <v>206900</v>
      </c>
    </row>
    <row r="1045" spans="1:4" x14ac:dyDescent="0.25">
      <c r="A1045" s="12">
        <v>1319</v>
      </c>
      <c r="B1045">
        <v>2001</v>
      </c>
      <c r="C1045">
        <v>2002</v>
      </c>
      <c r="D1045">
        <v>275000</v>
      </c>
    </row>
    <row r="1046" spans="1:4" x14ac:dyDescent="0.25">
      <c r="A1046" s="12">
        <v>1320</v>
      </c>
      <c r="B1046">
        <v>1954</v>
      </c>
      <c r="C1046">
        <v>1954</v>
      </c>
      <c r="D1046">
        <v>111000</v>
      </c>
    </row>
    <row r="1047" spans="1:4" x14ac:dyDescent="0.25">
      <c r="A1047" s="12">
        <v>1321</v>
      </c>
      <c r="B1047">
        <v>1957</v>
      </c>
      <c r="C1047">
        <v>1957</v>
      </c>
      <c r="D1047">
        <v>156500</v>
      </c>
    </row>
    <row r="1048" spans="1:4" x14ac:dyDescent="0.25">
      <c r="A1048" s="12">
        <v>1322</v>
      </c>
      <c r="B1048">
        <v>1949</v>
      </c>
      <c r="C1048">
        <v>1950</v>
      </c>
      <c r="D1048">
        <v>72500</v>
      </c>
    </row>
    <row r="1049" spans="1:4" x14ac:dyDescent="0.25">
      <c r="A1049" s="12">
        <v>1323</v>
      </c>
      <c r="B1049">
        <v>1992</v>
      </c>
      <c r="C1049">
        <v>1992</v>
      </c>
      <c r="D1049">
        <v>190000</v>
      </c>
    </row>
    <row r="1050" spans="1:4" x14ac:dyDescent="0.25">
      <c r="A1050" s="12">
        <v>1324</v>
      </c>
      <c r="B1050">
        <v>1940</v>
      </c>
      <c r="C1050">
        <v>1950</v>
      </c>
      <c r="D1050">
        <v>82500</v>
      </c>
    </row>
    <row r="1051" spans="1:4" x14ac:dyDescent="0.25">
      <c r="A1051" s="12">
        <v>1326</v>
      </c>
      <c r="B1051">
        <v>1922</v>
      </c>
      <c r="C1051">
        <v>1950</v>
      </c>
      <c r="D1051">
        <v>55000</v>
      </c>
    </row>
    <row r="1052" spans="1:4" x14ac:dyDescent="0.25">
      <c r="A1052" s="12">
        <v>1329</v>
      </c>
      <c r="B1052">
        <v>1920</v>
      </c>
      <c r="C1052">
        <v>1950</v>
      </c>
      <c r="D1052">
        <v>256000</v>
      </c>
    </row>
    <row r="1053" spans="1:4" x14ac:dyDescent="0.25">
      <c r="A1053" s="12">
        <v>1330</v>
      </c>
      <c r="B1053">
        <v>1998</v>
      </c>
      <c r="C1053">
        <v>1998</v>
      </c>
      <c r="D1053">
        <v>176500</v>
      </c>
    </row>
    <row r="1054" spans="1:4" x14ac:dyDescent="0.25">
      <c r="A1054" s="12">
        <v>1332</v>
      </c>
      <c r="B1054">
        <v>1976</v>
      </c>
      <c r="C1054">
        <v>1976</v>
      </c>
      <c r="D1054">
        <v>132500</v>
      </c>
    </row>
    <row r="1055" spans="1:4" x14ac:dyDescent="0.25">
      <c r="A1055" s="12">
        <v>1333</v>
      </c>
      <c r="B1055">
        <v>1938</v>
      </c>
      <c r="C1055">
        <v>1958</v>
      </c>
      <c r="D1055">
        <v>100000</v>
      </c>
    </row>
    <row r="1056" spans="1:4" x14ac:dyDescent="0.25">
      <c r="A1056" s="12">
        <v>1334</v>
      </c>
      <c r="B1056">
        <v>1938</v>
      </c>
      <c r="C1056">
        <v>1995</v>
      </c>
      <c r="D1056">
        <v>125500</v>
      </c>
    </row>
    <row r="1057" spans="1:4" x14ac:dyDescent="0.25">
      <c r="A1057" s="12">
        <v>1335</v>
      </c>
      <c r="B1057">
        <v>1970</v>
      </c>
      <c r="C1057">
        <v>1970</v>
      </c>
      <c r="D1057">
        <v>125000</v>
      </c>
    </row>
    <row r="1058" spans="1:4" x14ac:dyDescent="0.25">
      <c r="A1058" s="12">
        <v>1336</v>
      </c>
      <c r="B1058">
        <v>1977</v>
      </c>
      <c r="C1058">
        <v>1977</v>
      </c>
      <c r="D1058">
        <v>167900</v>
      </c>
    </row>
    <row r="1059" spans="1:4" x14ac:dyDescent="0.25">
      <c r="A1059" s="12">
        <v>1337</v>
      </c>
      <c r="B1059">
        <v>1973</v>
      </c>
      <c r="C1059">
        <v>1973</v>
      </c>
      <c r="D1059">
        <v>135000</v>
      </c>
    </row>
    <row r="1060" spans="1:4" x14ac:dyDescent="0.25">
      <c r="A1060" s="12">
        <v>1338</v>
      </c>
      <c r="B1060">
        <v>1941</v>
      </c>
      <c r="C1060">
        <v>1950</v>
      </c>
      <c r="D1060">
        <v>52500</v>
      </c>
    </row>
    <row r="1061" spans="1:4" x14ac:dyDescent="0.25">
      <c r="A1061" s="12">
        <v>1339</v>
      </c>
      <c r="B1061">
        <v>2002</v>
      </c>
      <c r="C1061">
        <v>2002</v>
      </c>
      <c r="D1061">
        <v>200000</v>
      </c>
    </row>
    <row r="1062" spans="1:4" x14ac:dyDescent="0.25">
      <c r="A1062" s="12">
        <v>1340</v>
      </c>
      <c r="B1062">
        <v>1972</v>
      </c>
      <c r="C1062">
        <v>1972</v>
      </c>
      <c r="D1062">
        <v>128500</v>
      </c>
    </row>
    <row r="1063" spans="1:4" x14ac:dyDescent="0.25">
      <c r="A1063" s="12">
        <v>1341</v>
      </c>
      <c r="B1063">
        <v>1971</v>
      </c>
      <c r="C1063">
        <v>1971</v>
      </c>
      <c r="D1063">
        <v>123000</v>
      </c>
    </row>
    <row r="1064" spans="1:4" x14ac:dyDescent="0.25">
      <c r="A1064" s="12">
        <v>1342</v>
      </c>
      <c r="B1064">
        <v>2003</v>
      </c>
      <c r="C1064">
        <v>2004</v>
      </c>
      <c r="D1064">
        <v>155000</v>
      </c>
    </row>
    <row r="1065" spans="1:4" x14ac:dyDescent="0.25">
      <c r="A1065" s="12">
        <v>1343</v>
      </c>
      <c r="B1065">
        <v>2002</v>
      </c>
      <c r="C1065">
        <v>2002</v>
      </c>
      <c r="D1065">
        <v>228500</v>
      </c>
    </row>
    <row r="1066" spans="1:4" x14ac:dyDescent="0.25">
      <c r="A1066" s="12">
        <v>1344</v>
      </c>
      <c r="B1066">
        <v>1928</v>
      </c>
      <c r="C1066">
        <v>1950</v>
      </c>
      <c r="D1066">
        <v>177000</v>
      </c>
    </row>
    <row r="1067" spans="1:4" x14ac:dyDescent="0.25">
      <c r="A1067" s="12">
        <v>1346</v>
      </c>
      <c r="B1067">
        <v>1920</v>
      </c>
      <c r="C1067">
        <v>1950</v>
      </c>
      <c r="D1067">
        <v>108500</v>
      </c>
    </row>
    <row r="1068" spans="1:4" x14ac:dyDescent="0.25">
      <c r="A1068" s="12">
        <v>1347</v>
      </c>
      <c r="B1068">
        <v>1968</v>
      </c>
      <c r="C1068">
        <v>2003</v>
      </c>
      <c r="D1068">
        <v>262500</v>
      </c>
    </row>
    <row r="1069" spans="1:4" x14ac:dyDescent="0.25">
      <c r="A1069" s="12">
        <v>1349</v>
      </c>
      <c r="B1069">
        <v>1998</v>
      </c>
      <c r="C1069">
        <v>1998</v>
      </c>
      <c r="D1069">
        <v>215000</v>
      </c>
    </row>
    <row r="1070" spans="1:4" x14ac:dyDescent="0.25">
      <c r="A1070" s="12">
        <v>1350</v>
      </c>
      <c r="B1070">
        <v>1872</v>
      </c>
      <c r="C1070">
        <v>1987</v>
      </c>
      <c r="D1070">
        <v>122000</v>
      </c>
    </row>
    <row r="1071" spans="1:4" x14ac:dyDescent="0.25">
      <c r="A1071" s="12">
        <v>1351</v>
      </c>
      <c r="B1071">
        <v>1969</v>
      </c>
      <c r="C1071">
        <v>1969</v>
      </c>
      <c r="D1071">
        <v>200000</v>
      </c>
    </row>
    <row r="1072" spans="1:4" x14ac:dyDescent="0.25">
      <c r="A1072" s="12">
        <v>1352</v>
      </c>
      <c r="B1072">
        <v>1962</v>
      </c>
      <c r="C1072">
        <v>1962</v>
      </c>
      <c r="D1072">
        <v>171000</v>
      </c>
    </row>
    <row r="1073" spans="1:4" x14ac:dyDescent="0.25">
      <c r="A1073" s="12">
        <v>1353</v>
      </c>
      <c r="B1073">
        <v>1937</v>
      </c>
      <c r="C1073">
        <v>2000</v>
      </c>
      <c r="D1073">
        <v>134900</v>
      </c>
    </row>
    <row r="1074" spans="1:4" x14ac:dyDescent="0.25">
      <c r="A1074" s="12">
        <v>1354</v>
      </c>
      <c r="B1074">
        <v>1995</v>
      </c>
      <c r="C1074">
        <v>1996</v>
      </c>
      <c r="D1074">
        <v>410000</v>
      </c>
    </row>
    <row r="1075" spans="1:4" x14ac:dyDescent="0.25">
      <c r="A1075" s="12">
        <v>1355</v>
      </c>
      <c r="B1075">
        <v>2000</v>
      </c>
      <c r="C1075">
        <v>2000</v>
      </c>
      <c r="D1075">
        <v>235000</v>
      </c>
    </row>
    <row r="1076" spans="1:4" x14ac:dyDescent="0.25">
      <c r="A1076" s="12">
        <v>1356</v>
      </c>
      <c r="B1076">
        <v>1968</v>
      </c>
      <c r="C1076">
        <v>1992</v>
      </c>
      <c r="D1076">
        <v>170000</v>
      </c>
    </row>
    <row r="1077" spans="1:4" x14ac:dyDescent="0.25">
      <c r="A1077" s="12">
        <v>1357</v>
      </c>
      <c r="B1077">
        <v>1966</v>
      </c>
      <c r="C1077">
        <v>1966</v>
      </c>
      <c r="D1077">
        <v>110000</v>
      </c>
    </row>
    <row r="1078" spans="1:4" x14ac:dyDescent="0.25">
      <c r="A1078" s="12">
        <v>1359</v>
      </c>
      <c r="B1078">
        <v>2000</v>
      </c>
      <c r="C1078">
        <v>2000</v>
      </c>
      <c r="D1078">
        <v>177500</v>
      </c>
    </row>
    <row r="1079" spans="1:4" x14ac:dyDescent="0.25">
      <c r="A1079" s="12">
        <v>1361</v>
      </c>
      <c r="B1079">
        <v>1921</v>
      </c>
      <c r="C1079">
        <v>1998</v>
      </c>
      <c r="D1079">
        <v>189000</v>
      </c>
    </row>
    <row r="1080" spans="1:4" x14ac:dyDescent="0.25">
      <c r="A1080" s="12">
        <v>1366</v>
      </c>
      <c r="B1080">
        <v>2000</v>
      </c>
      <c r="C1080">
        <v>2000</v>
      </c>
      <c r="D1080">
        <v>216000</v>
      </c>
    </row>
    <row r="1081" spans="1:4" x14ac:dyDescent="0.25">
      <c r="A1081" s="12">
        <v>1367</v>
      </c>
      <c r="B1081">
        <v>1999</v>
      </c>
      <c r="C1081">
        <v>1999</v>
      </c>
      <c r="D1081">
        <v>193000</v>
      </c>
    </row>
    <row r="1082" spans="1:4" x14ac:dyDescent="0.25">
      <c r="A1082" s="12">
        <v>1368</v>
      </c>
      <c r="B1082">
        <v>1977</v>
      </c>
      <c r="C1082">
        <v>1977</v>
      </c>
      <c r="D1082">
        <v>127000</v>
      </c>
    </row>
    <row r="1083" spans="1:4" x14ac:dyDescent="0.25">
      <c r="A1083" s="12">
        <v>1369</v>
      </c>
      <c r="B1083">
        <v>2003</v>
      </c>
      <c r="C1083">
        <v>2004</v>
      </c>
      <c r="D1083">
        <v>144000</v>
      </c>
    </row>
    <row r="1084" spans="1:4" x14ac:dyDescent="0.25">
      <c r="A1084" s="12">
        <v>1370</v>
      </c>
      <c r="B1084">
        <v>2003</v>
      </c>
      <c r="C1084">
        <v>2003</v>
      </c>
      <c r="D1084">
        <v>232000</v>
      </c>
    </row>
    <row r="1085" spans="1:4" x14ac:dyDescent="0.25">
      <c r="A1085" s="12">
        <v>1371</v>
      </c>
      <c r="B1085">
        <v>1920</v>
      </c>
      <c r="C1085">
        <v>1950</v>
      </c>
      <c r="D1085">
        <v>105000</v>
      </c>
    </row>
    <row r="1086" spans="1:4" x14ac:dyDescent="0.25">
      <c r="A1086" s="12">
        <v>1372</v>
      </c>
      <c r="B1086">
        <v>1955</v>
      </c>
      <c r="C1086">
        <v>1996</v>
      </c>
      <c r="D1086">
        <v>165500</v>
      </c>
    </row>
    <row r="1087" spans="1:4" x14ac:dyDescent="0.25">
      <c r="A1087" s="12">
        <v>1373</v>
      </c>
      <c r="B1087">
        <v>1998</v>
      </c>
      <c r="C1087">
        <v>1998</v>
      </c>
      <c r="D1087">
        <v>274300</v>
      </c>
    </row>
    <row r="1088" spans="1:4" x14ac:dyDescent="0.25">
      <c r="A1088" s="12">
        <v>1374</v>
      </c>
      <c r="B1088">
        <v>2001</v>
      </c>
      <c r="C1088">
        <v>2002</v>
      </c>
      <c r="D1088">
        <v>466500</v>
      </c>
    </row>
    <row r="1089" spans="1:4" x14ac:dyDescent="0.25">
      <c r="A1089" s="12">
        <v>1377</v>
      </c>
      <c r="B1089">
        <v>1930</v>
      </c>
      <c r="C1089">
        <v>1950</v>
      </c>
      <c r="D1089">
        <v>91000</v>
      </c>
    </row>
    <row r="1090" spans="1:4" x14ac:dyDescent="0.25">
      <c r="A1090" s="12">
        <v>1378</v>
      </c>
      <c r="B1090">
        <v>1941</v>
      </c>
      <c r="C1090">
        <v>1960</v>
      </c>
      <c r="D1090">
        <v>117000</v>
      </c>
    </row>
    <row r="1091" spans="1:4" x14ac:dyDescent="0.25">
      <c r="A1091" s="12">
        <v>1379</v>
      </c>
      <c r="B1091">
        <v>1973</v>
      </c>
      <c r="C1091">
        <v>1973</v>
      </c>
      <c r="D1091">
        <v>83000</v>
      </c>
    </row>
    <row r="1092" spans="1:4" x14ac:dyDescent="0.25">
      <c r="A1092" s="12">
        <v>1381</v>
      </c>
      <c r="B1092">
        <v>1914</v>
      </c>
      <c r="C1092">
        <v>1950</v>
      </c>
      <c r="D1092">
        <v>58500</v>
      </c>
    </row>
    <row r="1093" spans="1:4" x14ac:dyDescent="0.25">
      <c r="A1093" s="12">
        <v>1382</v>
      </c>
      <c r="B1093">
        <v>1970</v>
      </c>
      <c r="C1093">
        <v>1970</v>
      </c>
      <c r="D1093">
        <v>237500</v>
      </c>
    </row>
    <row r="1094" spans="1:4" x14ac:dyDescent="0.25">
      <c r="A1094" s="12">
        <v>1383</v>
      </c>
      <c r="B1094">
        <v>1920</v>
      </c>
      <c r="C1094">
        <v>1950</v>
      </c>
      <c r="D1094">
        <v>157000</v>
      </c>
    </row>
    <row r="1095" spans="1:4" x14ac:dyDescent="0.25">
      <c r="A1095" s="12">
        <v>1385</v>
      </c>
      <c r="B1095">
        <v>1939</v>
      </c>
      <c r="C1095">
        <v>1950</v>
      </c>
      <c r="D1095">
        <v>105000</v>
      </c>
    </row>
    <row r="1096" spans="1:4" x14ac:dyDescent="0.25">
      <c r="A1096" s="12">
        <v>1387</v>
      </c>
      <c r="B1096">
        <v>1978</v>
      </c>
      <c r="C1096">
        <v>1978</v>
      </c>
      <c r="D1096">
        <v>250000</v>
      </c>
    </row>
    <row r="1097" spans="1:4" x14ac:dyDescent="0.25">
      <c r="A1097" s="12">
        <v>1388</v>
      </c>
      <c r="B1097">
        <v>1916</v>
      </c>
      <c r="C1097">
        <v>1950</v>
      </c>
      <c r="D1097">
        <v>136000</v>
      </c>
    </row>
    <row r="1098" spans="1:4" x14ac:dyDescent="0.25">
      <c r="A1098" s="12">
        <v>1390</v>
      </c>
      <c r="B1098">
        <v>1941</v>
      </c>
      <c r="C1098">
        <v>1950</v>
      </c>
      <c r="D1098">
        <v>131000</v>
      </c>
    </row>
    <row r="1099" spans="1:4" x14ac:dyDescent="0.25">
      <c r="A1099" s="12">
        <v>1391</v>
      </c>
      <c r="B1099">
        <v>2000</v>
      </c>
      <c r="C1099">
        <v>2000</v>
      </c>
      <c r="D1099">
        <v>235000</v>
      </c>
    </row>
    <row r="1100" spans="1:4" x14ac:dyDescent="0.25">
      <c r="A1100" s="12">
        <v>1392</v>
      </c>
      <c r="B1100">
        <v>1967</v>
      </c>
      <c r="C1100">
        <v>1967</v>
      </c>
      <c r="D1100">
        <v>124000</v>
      </c>
    </row>
    <row r="1101" spans="1:4" x14ac:dyDescent="0.25">
      <c r="A1101" s="12">
        <v>1393</v>
      </c>
      <c r="B1101">
        <v>1967</v>
      </c>
      <c r="C1101">
        <v>1967</v>
      </c>
      <c r="D1101">
        <v>123000</v>
      </c>
    </row>
    <row r="1102" spans="1:4" x14ac:dyDescent="0.25">
      <c r="A1102" s="12">
        <v>1394</v>
      </c>
      <c r="B1102">
        <v>1905</v>
      </c>
      <c r="C1102">
        <v>2000</v>
      </c>
      <c r="D1102">
        <v>163000</v>
      </c>
    </row>
    <row r="1103" spans="1:4" x14ac:dyDescent="0.25">
      <c r="A1103" s="12">
        <v>1397</v>
      </c>
      <c r="B1103">
        <v>1948</v>
      </c>
      <c r="C1103">
        <v>1950</v>
      </c>
      <c r="D1103">
        <v>160000</v>
      </c>
    </row>
    <row r="1104" spans="1:4" x14ac:dyDescent="0.25">
      <c r="A1104" s="12">
        <v>1398</v>
      </c>
      <c r="B1104">
        <v>1920</v>
      </c>
      <c r="C1104">
        <v>2004</v>
      </c>
      <c r="D1104">
        <v>137500</v>
      </c>
    </row>
    <row r="1105" spans="1:4" x14ac:dyDescent="0.25">
      <c r="A1105" s="12">
        <v>1399</v>
      </c>
      <c r="B1105">
        <v>1950</v>
      </c>
      <c r="C1105">
        <v>1982</v>
      </c>
      <c r="D1105">
        <v>138000</v>
      </c>
    </row>
    <row r="1106" spans="1:4" x14ac:dyDescent="0.25">
      <c r="A1106" s="12">
        <v>1400</v>
      </c>
      <c r="B1106">
        <v>1925</v>
      </c>
      <c r="C1106">
        <v>1990</v>
      </c>
      <c r="D1106">
        <v>137450</v>
      </c>
    </row>
    <row r="1107" spans="1:4" x14ac:dyDescent="0.25">
      <c r="A1107" s="12">
        <v>1401</v>
      </c>
      <c r="B1107">
        <v>1929</v>
      </c>
      <c r="C1107">
        <v>1950</v>
      </c>
      <c r="D1107">
        <v>120000</v>
      </c>
    </row>
    <row r="1108" spans="1:4" x14ac:dyDescent="0.25">
      <c r="A1108" s="12">
        <v>1402</v>
      </c>
      <c r="B1108">
        <v>2004</v>
      </c>
      <c r="C1108">
        <v>2004</v>
      </c>
      <c r="D1108">
        <v>193000</v>
      </c>
    </row>
    <row r="1109" spans="1:4" x14ac:dyDescent="0.25">
      <c r="A1109" s="12">
        <v>1405</v>
      </c>
      <c r="B1109">
        <v>1915</v>
      </c>
      <c r="C1109">
        <v>1950</v>
      </c>
      <c r="D1109">
        <v>105000</v>
      </c>
    </row>
    <row r="1110" spans="1:4" x14ac:dyDescent="0.25">
      <c r="A1110" s="12">
        <v>1408</v>
      </c>
      <c r="B1110">
        <v>1985</v>
      </c>
      <c r="C1110">
        <v>1985</v>
      </c>
      <c r="D1110">
        <v>112000</v>
      </c>
    </row>
    <row r="1111" spans="1:4" x14ac:dyDescent="0.25">
      <c r="A1111" s="12">
        <v>1409</v>
      </c>
      <c r="B1111">
        <v>1910</v>
      </c>
      <c r="C1111">
        <v>1950</v>
      </c>
      <c r="D1111">
        <v>125500</v>
      </c>
    </row>
    <row r="1112" spans="1:4" x14ac:dyDescent="0.25">
      <c r="A1112" s="12">
        <v>1410</v>
      </c>
      <c r="B1112">
        <v>1986</v>
      </c>
      <c r="C1112">
        <v>1991</v>
      </c>
      <c r="D1112">
        <v>215000</v>
      </c>
    </row>
    <row r="1113" spans="1:4" x14ac:dyDescent="0.25">
      <c r="A1113" s="12">
        <v>1411</v>
      </c>
      <c r="B1113">
        <v>2001</v>
      </c>
      <c r="C1113">
        <v>2001</v>
      </c>
      <c r="D1113">
        <v>230000</v>
      </c>
    </row>
    <row r="1114" spans="1:4" x14ac:dyDescent="0.25">
      <c r="A1114" s="12">
        <v>1413</v>
      </c>
      <c r="B1114">
        <v>1949</v>
      </c>
      <c r="C1114">
        <v>1950</v>
      </c>
      <c r="D1114">
        <v>90000</v>
      </c>
    </row>
    <row r="1115" spans="1:4" x14ac:dyDescent="0.25">
      <c r="A1115" s="12">
        <v>1415</v>
      </c>
      <c r="B1115">
        <v>1923</v>
      </c>
      <c r="C1115">
        <v>2000</v>
      </c>
      <c r="D1115">
        <v>207000</v>
      </c>
    </row>
    <row r="1116" spans="1:4" x14ac:dyDescent="0.25">
      <c r="A1116" s="12">
        <v>1417</v>
      </c>
      <c r="B1116">
        <v>1885</v>
      </c>
      <c r="C1116">
        <v>1950</v>
      </c>
      <c r="D1116">
        <v>122500</v>
      </c>
    </row>
    <row r="1117" spans="1:4" x14ac:dyDescent="0.25">
      <c r="A1117" s="12">
        <v>1418</v>
      </c>
      <c r="B1117">
        <v>1998</v>
      </c>
      <c r="C1117">
        <v>1998</v>
      </c>
      <c r="D1117">
        <v>340000</v>
      </c>
    </row>
    <row r="1118" spans="1:4" x14ac:dyDescent="0.25">
      <c r="A1118" s="12">
        <v>1419</v>
      </c>
      <c r="B1118">
        <v>1963</v>
      </c>
      <c r="C1118">
        <v>1963</v>
      </c>
      <c r="D1118">
        <v>124000</v>
      </c>
    </row>
    <row r="1119" spans="1:4" x14ac:dyDescent="0.25">
      <c r="A1119" s="12">
        <v>1420</v>
      </c>
      <c r="B1119">
        <v>1969</v>
      </c>
      <c r="C1119">
        <v>1969</v>
      </c>
      <c r="D1119">
        <v>223000</v>
      </c>
    </row>
    <row r="1120" spans="1:4" x14ac:dyDescent="0.25">
      <c r="A1120" s="12">
        <v>1421</v>
      </c>
      <c r="B1120">
        <v>1968</v>
      </c>
      <c r="C1120">
        <v>1968</v>
      </c>
      <c r="D1120">
        <v>179900</v>
      </c>
    </row>
    <row r="1121" spans="1:4" x14ac:dyDescent="0.25">
      <c r="A1121" s="12">
        <v>1422</v>
      </c>
      <c r="B1121">
        <v>1977</v>
      </c>
      <c r="C1121">
        <v>1977</v>
      </c>
      <c r="D1121">
        <v>127500</v>
      </c>
    </row>
    <row r="1122" spans="1:4" x14ac:dyDescent="0.25">
      <c r="A1122" s="12">
        <v>1423</v>
      </c>
      <c r="B1122">
        <v>2003</v>
      </c>
      <c r="C1122">
        <v>2003</v>
      </c>
      <c r="D1122">
        <v>136500</v>
      </c>
    </row>
    <row r="1123" spans="1:4" x14ac:dyDescent="0.25">
      <c r="A1123" s="12">
        <v>1424</v>
      </c>
      <c r="B1123">
        <v>1966</v>
      </c>
      <c r="C1123">
        <v>1966</v>
      </c>
      <c r="D1123">
        <v>274970</v>
      </c>
    </row>
    <row r="1124" spans="1:4" x14ac:dyDescent="0.25">
      <c r="A1124" s="12">
        <v>1425</v>
      </c>
      <c r="B1124">
        <v>1958</v>
      </c>
      <c r="C1124">
        <v>1983</v>
      </c>
      <c r="D1124">
        <v>144000</v>
      </c>
    </row>
    <row r="1125" spans="1:4" x14ac:dyDescent="0.25">
      <c r="A1125" s="12">
        <v>1426</v>
      </c>
      <c r="B1125">
        <v>1959</v>
      </c>
      <c r="C1125">
        <v>1959</v>
      </c>
      <c r="D1125">
        <v>142000</v>
      </c>
    </row>
    <row r="1126" spans="1:4" x14ac:dyDescent="0.25">
      <c r="A1126" s="12">
        <v>1427</v>
      </c>
      <c r="B1126">
        <v>1994</v>
      </c>
      <c r="C1126">
        <v>1994</v>
      </c>
      <c r="D1126">
        <v>271000</v>
      </c>
    </row>
    <row r="1127" spans="1:4" x14ac:dyDescent="0.25">
      <c r="A1127" s="12">
        <v>1428</v>
      </c>
      <c r="B1127">
        <v>1945</v>
      </c>
      <c r="C1127">
        <v>1950</v>
      </c>
      <c r="D1127">
        <v>140000</v>
      </c>
    </row>
    <row r="1128" spans="1:4" x14ac:dyDescent="0.25">
      <c r="A1128" s="12">
        <v>1429</v>
      </c>
      <c r="B1128">
        <v>1940</v>
      </c>
      <c r="C1128">
        <v>1992</v>
      </c>
      <c r="D1128">
        <v>119000</v>
      </c>
    </row>
    <row r="1129" spans="1:4" x14ac:dyDescent="0.25">
      <c r="A1129" s="12">
        <v>1430</v>
      </c>
      <c r="B1129">
        <v>1981</v>
      </c>
      <c r="C1129">
        <v>1981</v>
      </c>
      <c r="D1129">
        <v>182900</v>
      </c>
    </row>
    <row r="1130" spans="1:4" x14ac:dyDescent="0.25">
      <c r="A1130" s="12">
        <v>1432</v>
      </c>
      <c r="B1130">
        <v>1976</v>
      </c>
      <c r="C1130">
        <v>1976</v>
      </c>
      <c r="D1130">
        <v>143750</v>
      </c>
    </row>
    <row r="1131" spans="1:4" x14ac:dyDescent="0.25">
      <c r="A1131" s="12">
        <v>1434</v>
      </c>
      <c r="B1131">
        <v>2000</v>
      </c>
      <c r="C1131">
        <v>2000</v>
      </c>
      <c r="D1131">
        <v>186500</v>
      </c>
    </row>
    <row r="1132" spans="1:4" x14ac:dyDescent="0.25">
      <c r="A1132" s="12">
        <v>1435</v>
      </c>
      <c r="B1132">
        <v>1977</v>
      </c>
      <c r="C1132">
        <v>1977</v>
      </c>
      <c r="D1132">
        <v>160000</v>
      </c>
    </row>
    <row r="1133" spans="1:4" x14ac:dyDescent="0.25">
      <c r="A1133" s="12">
        <v>1437</v>
      </c>
      <c r="B1133">
        <v>1971</v>
      </c>
      <c r="C1133">
        <v>1971</v>
      </c>
      <c r="D1133">
        <v>120500</v>
      </c>
    </row>
    <row r="1134" spans="1:4" x14ac:dyDescent="0.25">
      <c r="A1134" s="12">
        <v>1439</v>
      </c>
      <c r="B1134">
        <v>1957</v>
      </c>
      <c r="C1134">
        <v>1996</v>
      </c>
      <c r="D1134">
        <v>149700</v>
      </c>
    </row>
    <row r="1135" spans="1:4" x14ac:dyDescent="0.25">
      <c r="A1135" s="12">
        <v>1440</v>
      </c>
      <c r="B1135">
        <v>1979</v>
      </c>
      <c r="C1135">
        <v>1979</v>
      </c>
      <c r="D1135">
        <v>197000</v>
      </c>
    </row>
    <row r="1136" spans="1:4" x14ac:dyDescent="0.25">
      <c r="A1136" s="12">
        <v>1441</v>
      </c>
      <c r="B1136">
        <v>1922</v>
      </c>
      <c r="C1136">
        <v>1994</v>
      </c>
      <c r="D1136">
        <v>191000</v>
      </c>
    </row>
    <row r="1137" spans="1:4" x14ac:dyDescent="0.25">
      <c r="A1137" s="12">
        <v>1442</v>
      </c>
      <c r="B1137">
        <v>2004</v>
      </c>
      <c r="C1137">
        <v>2004</v>
      </c>
      <c r="D1137">
        <v>149300</v>
      </c>
    </row>
    <row r="1138" spans="1:4" x14ac:dyDescent="0.25">
      <c r="A1138" s="12">
        <v>1444</v>
      </c>
      <c r="B1138">
        <v>1916</v>
      </c>
      <c r="C1138">
        <v>1950</v>
      </c>
      <c r="D1138">
        <v>121000</v>
      </c>
    </row>
    <row r="1139" spans="1:4" x14ac:dyDescent="0.25">
      <c r="A1139" s="12">
        <v>1445</v>
      </c>
      <c r="B1139">
        <v>2004</v>
      </c>
      <c r="C1139">
        <v>2004</v>
      </c>
      <c r="D1139">
        <v>179600</v>
      </c>
    </row>
    <row r="1140" spans="1:4" x14ac:dyDescent="0.25">
      <c r="A1140" s="12">
        <v>1446</v>
      </c>
      <c r="B1140">
        <v>1966</v>
      </c>
      <c r="C1140">
        <v>1966</v>
      </c>
      <c r="D1140">
        <v>129000</v>
      </c>
    </row>
    <row r="1141" spans="1:4" x14ac:dyDescent="0.25">
      <c r="A1141" s="12">
        <v>1447</v>
      </c>
      <c r="B1141">
        <v>1962</v>
      </c>
      <c r="C1141">
        <v>1962</v>
      </c>
      <c r="D1141">
        <v>157900</v>
      </c>
    </row>
    <row r="1142" spans="1:4" x14ac:dyDescent="0.25">
      <c r="A1142" s="12">
        <v>1448</v>
      </c>
      <c r="B1142">
        <v>1995</v>
      </c>
      <c r="C1142">
        <v>1996</v>
      </c>
      <c r="D1142">
        <v>240000</v>
      </c>
    </row>
    <row r="1143" spans="1:4" x14ac:dyDescent="0.25">
      <c r="A1143" s="12">
        <v>1449</v>
      </c>
      <c r="B1143">
        <v>1910</v>
      </c>
      <c r="C1143">
        <v>2000</v>
      </c>
      <c r="D1143">
        <v>112000</v>
      </c>
    </row>
    <row r="1144" spans="1:4" x14ac:dyDescent="0.25">
      <c r="A1144" s="12">
        <v>1450</v>
      </c>
      <c r="B1144">
        <v>1970</v>
      </c>
      <c r="C1144">
        <v>1970</v>
      </c>
      <c r="D1144">
        <v>92000</v>
      </c>
    </row>
    <row r="1145" spans="1:4" x14ac:dyDescent="0.25">
      <c r="A1145" s="12">
        <v>1451</v>
      </c>
      <c r="B1145">
        <v>1974</v>
      </c>
      <c r="C1145">
        <v>1974</v>
      </c>
      <c r="D1145">
        <v>136000</v>
      </c>
    </row>
    <row r="1146" spans="1:4" x14ac:dyDescent="0.25">
      <c r="A1146" s="12">
        <v>1456</v>
      </c>
      <c r="B1146">
        <v>1999</v>
      </c>
      <c r="C1146">
        <v>2000</v>
      </c>
      <c r="D1146">
        <v>175000</v>
      </c>
    </row>
    <row r="1147" spans="1:4" x14ac:dyDescent="0.25">
      <c r="A1147" s="12">
        <v>1457</v>
      </c>
      <c r="B1147">
        <v>1978</v>
      </c>
      <c r="C1147">
        <v>1988</v>
      </c>
      <c r="D1147">
        <v>210000</v>
      </c>
    </row>
    <row r="1148" spans="1:4" x14ac:dyDescent="0.25">
      <c r="A1148" s="12">
        <v>1459</v>
      </c>
      <c r="B1148">
        <v>1950</v>
      </c>
      <c r="C1148">
        <v>1996</v>
      </c>
      <c r="D1148">
        <v>142125</v>
      </c>
    </row>
    <row r="1149" spans="1:4" x14ac:dyDescent="0.25">
      <c r="A1149" s="12">
        <v>1460</v>
      </c>
      <c r="B1149">
        <v>1965</v>
      </c>
      <c r="C1149">
        <v>1965</v>
      </c>
      <c r="D1149">
        <v>147500</v>
      </c>
    </row>
  </sheetData>
  <mergeCells count="2">
    <mergeCell ref="M1:O1"/>
    <mergeCell ref="K43:M43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2840-D4C9-4C35-8A51-86271F86F87F}">
  <dimension ref="A1:V912"/>
  <sheetViews>
    <sheetView showGridLines="0" showRowColHeaders="0" topLeftCell="J16" workbookViewId="0">
      <selection activeCell="V39" sqref="V39"/>
    </sheetView>
  </sheetViews>
  <sheetFormatPr defaultRowHeight="15" outlineLevelCol="1" x14ac:dyDescent="0.25"/>
  <cols>
    <col min="1" max="1" width="15.5703125" bestFit="1" customWidth="1" outlineLevel="1"/>
    <col min="2" max="2" width="15.85546875" bestFit="1" customWidth="1" outlineLevel="1"/>
    <col min="3" max="3" width="21.85546875" bestFit="1" customWidth="1" outlineLevel="1"/>
    <col min="4" max="4" width="15.85546875" bestFit="1" customWidth="1" outlineLevel="1"/>
    <col min="5" max="5" width="14.85546875" bestFit="1" customWidth="1" outlineLevel="1"/>
    <col min="6" max="6" width="15.5703125" bestFit="1" customWidth="1" outlineLevel="1"/>
    <col min="7" max="7" width="15.85546875" bestFit="1" customWidth="1" outlineLevel="1"/>
    <col min="8" max="8" width="21.85546875" bestFit="1" customWidth="1" outlineLevel="1"/>
    <col min="9" max="9" width="15.85546875" bestFit="1" customWidth="1" outlineLevel="1"/>
    <col min="11" max="11" width="45.140625" bestFit="1" customWidth="1"/>
    <col min="12" max="12" width="12.7109375" bestFit="1" customWidth="1"/>
    <col min="13" max="13" width="15.85546875" bestFit="1" customWidth="1"/>
    <col min="14" max="14" width="18.140625" bestFit="1" customWidth="1"/>
    <col min="15" max="15" width="20.28515625" bestFit="1" customWidth="1"/>
    <col min="16" max="16" width="12.7109375" bestFit="1" customWidth="1"/>
    <col min="17" max="17" width="15.85546875" bestFit="1" customWidth="1"/>
  </cols>
  <sheetData>
    <row r="1" spans="1:15" ht="58.7" customHeight="1" x14ac:dyDescent="0.25">
      <c r="K1" s="32" t="s">
        <v>467</v>
      </c>
      <c r="M1" s="34" t="s">
        <v>523</v>
      </c>
      <c r="N1" s="34"/>
      <c r="O1" s="34"/>
    </row>
    <row r="2" spans="1:15" x14ac:dyDescent="0.25">
      <c r="A2" s="11" t="s">
        <v>464</v>
      </c>
      <c r="B2" t="s">
        <v>177</v>
      </c>
      <c r="F2" s="11" t="s">
        <v>464</v>
      </c>
      <c r="G2" t="s">
        <v>105</v>
      </c>
    </row>
    <row r="3" spans="1:15" ht="15.75" thickBot="1" x14ac:dyDescent="0.3"/>
    <row r="4" spans="1:15" x14ac:dyDescent="0.25">
      <c r="A4" s="11" t="s">
        <v>419</v>
      </c>
      <c r="B4" t="s">
        <v>465</v>
      </c>
      <c r="C4" t="s">
        <v>466</v>
      </c>
      <c r="D4" t="s">
        <v>420</v>
      </c>
      <c r="F4" s="11" t="s">
        <v>419</v>
      </c>
      <c r="G4" t="s">
        <v>465</v>
      </c>
      <c r="H4" t="s">
        <v>466</v>
      </c>
      <c r="I4" t="s">
        <v>420</v>
      </c>
      <c r="K4" s="15" t="s">
        <v>472</v>
      </c>
      <c r="L4" s="15"/>
      <c r="N4" s="15" t="s">
        <v>473</v>
      </c>
      <c r="O4" s="15"/>
    </row>
    <row r="5" spans="1:15" x14ac:dyDescent="0.25">
      <c r="A5" s="12">
        <v>2</v>
      </c>
      <c r="B5">
        <v>1976</v>
      </c>
      <c r="C5">
        <v>1976</v>
      </c>
      <c r="D5">
        <v>181500</v>
      </c>
      <c r="F5" s="12">
        <v>1</v>
      </c>
      <c r="G5">
        <v>2003</v>
      </c>
      <c r="H5">
        <v>2003</v>
      </c>
      <c r="I5">
        <v>208500</v>
      </c>
    </row>
    <row r="6" spans="1:15" x14ac:dyDescent="0.25">
      <c r="A6" s="12">
        <v>4</v>
      </c>
      <c r="B6">
        <v>1915</v>
      </c>
      <c r="C6">
        <v>1970</v>
      </c>
      <c r="D6">
        <v>140000</v>
      </c>
      <c r="F6" s="12">
        <v>3</v>
      </c>
      <c r="G6">
        <v>2001</v>
      </c>
      <c r="H6">
        <v>2002</v>
      </c>
      <c r="I6">
        <v>223500</v>
      </c>
      <c r="K6" t="s">
        <v>421</v>
      </c>
      <c r="L6">
        <v>158006.95704845816</v>
      </c>
      <c r="N6" t="s">
        <v>421</v>
      </c>
      <c r="O6">
        <v>218613.45833333334</v>
      </c>
    </row>
    <row r="7" spans="1:15" x14ac:dyDescent="0.25">
      <c r="A7" s="12">
        <v>6</v>
      </c>
      <c r="B7">
        <v>1993</v>
      </c>
      <c r="C7">
        <v>1995</v>
      </c>
      <c r="D7">
        <v>143000</v>
      </c>
      <c r="F7" s="12">
        <v>5</v>
      </c>
      <c r="G7">
        <v>2000</v>
      </c>
      <c r="H7">
        <v>2000</v>
      </c>
      <c r="I7">
        <v>250000</v>
      </c>
      <c r="K7" t="s">
        <v>451</v>
      </c>
      <c r="L7">
        <v>2187.4461069417675</v>
      </c>
      <c r="N7" t="s">
        <v>451</v>
      </c>
      <c r="O7">
        <v>3629.3180086021844</v>
      </c>
    </row>
    <row r="8" spans="1:15" x14ac:dyDescent="0.25">
      <c r="A8" s="12">
        <v>8</v>
      </c>
      <c r="B8">
        <v>1973</v>
      </c>
      <c r="C8">
        <v>1973</v>
      </c>
      <c r="D8">
        <v>200000</v>
      </c>
      <c r="F8" s="12">
        <v>7</v>
      </c>
      <c r="G8">
        <v>2004</v>
      </c>
      <c r="H8">
        <v>2005</v>
      </c>
      <c r="I8">
        <v>307000</v>
      </c>
      <c r="K8" t="s">
        <v>452</v>
      </c>
      <c r="L8">
        <v>144000</v>
      </c>
      <c r="N8" t="s">
        <v>452</v>
      </c>
      <c r="O8">
        <v>201000</v>
      </c>
    </row>
    <row r="9" spans="1:15" x14ac:dyDescent="0.25">
      <c r="A9" s="12">
        <v>9</v>
      </c>
      <c r="B9">
        <v>1931</v>
      </c>
      <c r="C9">
        <v>1950</v>
      </c>
      <c r="D9">
        <v>129900</v>
      </c>
      <c r="F9" s="12">
        <v>12</v>
      </c>
      <c r="G9">
        <v>2005</v>
      </c>
      <c r="H9">
        <v>2006</v>
      </c>
      <c r="I9">
        <v>345000</v>
      </c>
      <c r="K9" t="s">
        <v>453</v>
      </c>
      <c r="L9">
        <v>140000</v>
      </c>
      <c r="N9" t="s">
        <v>453</v>
      </c>
      <c r="O9">
        <v>130000</v>
      </c>
    </row>
    <row r="10" spans="1:15" x14ac:dyDescent="0.25">
      <c r="A10" s="12">
        <v>10</v>
      </c>
      <c r="B10">
        <v>1939</v>
      </c>
      <c r="C10">
        <v>1950</v>
      </c>
      <c r="D10">
        <v>118000</v>
      </c>
      <c r="F10" s="12">
        <v>14</v>
      </c>
      <c r="G10">
        <v>2006</v>
      </c>
      <c r="H10">
        <v>2007</v>
      </c>
      <c r="I10">
        <v>279500</v>
      </c>
      <c r="K10" t="s">
        <v>454</v>
      </c>
      <c r="L10">
        <v>65914.397421681875</v>
      </c>
      <c r="N10" t="s">
        <v>454</v>
      </c>
      <c r="O10">
        <v>85269.666133833292</v>
      </c>
    </row>
    <row r="11" spans="1:15" x14ac:dyDescent="0.25">
      <c r="A11" s="12">
        <v>11</v>
      </c>
      <c r="B11">
        <v>1965</v>
      </c>
      <c r="C11">
        <v>1965</v>
      </c>
      <c r="D11">
        <v>129500</v>
      </c>
      <c r="F11" s="12">
        <v>16</v>
      </c>
      <c r="G11">
        <v>1929</v>
      </c>
      <c r="H11">
        <v>2001</v>
      </c>
      <c r="I11">
        <v>132000</v>
      </c>
      <c r="K11" t="s">
        <v>455</v>
      </c>
      <c r="L11">
        <v>4344707787.4634228</v>
      </c>
      <c r="N11" t="s">
        <v>455</v>
      </c>
      <c r="O11">
        <v>7270915962.5753956</v>
      </c>
    </row>
    <row r="12" spans="1:15" x14ac:dyDescent="0.25">
      <c r="A12" s="12">
        <v>13</v>
      </c>
      <c r="B12">
        <v>1962</v>
      </c>
      <c r="C12">
        <v>1962</v>
      </c>
      <c r="D12">
        <v>144000</v>
      </c>
      <c r="F12" s="12">
        <v>19</v>
      </c>
      <c r="G12">
        <v>2004</v>
      </c>
      <c r="H12">
        <v>2004</v>
      </c>
      <c r="I12">
        <v>159000</v>
      </c>
      <c r="K12" t="s">
        <v>456</v>
      </c>
      <c r="L12">
        <v>17.889473288386199</v>
      </c>
      <c r="N12" t="s">
        <v>456</v>
      </c>
      <c r="O12">
        <v>2.2912495573945537</v>
      </c>
    </row>
    <row r="13" spans="1:15" x14ac:dyDescent="0.25">
      <c r="A13" s="12">
        <v>15</v>
      </c>
      <c r="B13">
        <v>1960</v>
      </c>
      <c r="C13">
        <v>1960</v>
      </c>
      <c r="D13">
        <v>157000</v>
      </c>
      <c r="F13" s="12">
        <v>21</v>
      </c>
      <c r="G13">
        <v>2005</v>
      </c>
      <c r="H13">
        <v>2006</v>
      </c>
      <c r="I13">
        <v>325300</v>
      </c>
      <c r="K13" t="s">
        <v>457</v>
      </c>
      <c r="L13">
        <v>2.88347609199639</v>
      </c>
      <c r="N13" t="s">
        <v>457</v>
      </c>
      <c r="O13">
        <v>1.2555380161190062</v>
      </c>
    </row>
    <row r="14" spans="1:15" x14ac:dyDescent="0.25">
      <c r="A14" s="12">
        <v>17</v>
      </c>
      <c r="B14">
        <v>1970</v>
      </c>
      <c r="C14">
        <v>1970</v>
      </c>
      <c r="D14">
        <v>149000</v>
      </c>
      <c r="F14" s="12">
        <v>23</v>
      </c>
      <c r="G14">
        <v>2002</v>
      </c>
      <c r="H14">
        <v>2002</v>
      </c>
      <c r="I14">
        <v>230000</v>
      </c>
      <c r="K14" t="s">
        <v>458</v>
      </c>
      <c r="L14">
        <v>720100</v>
      </c>
      <c r="N14" t="s">
        <v>458</v>
      </c>
      <c r="O14">
        <v>559657</v>
      </c>
    </row>
    <row r="15" spans="1:15" x14ac:dyDescent="0.25">
      <c r="A15" s="12">
        <v>18</v>
      </c>
      <c r="B15">
        <v>1967</v>
      </c>
      <c r="C15">
        <v>1967</v>
      </c>
      <c r="D15">
        <v>90000</v>
      </c>
      <c r="F15" s="12">
        <v>25</v>
      </c>
      <c r="G15">
        <v>1968</v>
      </c>
      <c r="H15">
        <v>2001</v>
      </c>
      <c r="I15">
        <v>154000</v>
      </c>
      <c r="K15" t="s">
        <v>459</v>
      </c>
      <c r="L15">
        <v>34900</v>
      </c>
      <c r="N15" t="s">
        <v>459</v>
      </c>
      <c r="O15">
        <v>52000</v>
      </c>
    </row>
    <row r="16" spans="1:15" x14ac:dyDescent="0.25">
      <c r="A16" s="12">
        <v>20</v>
      </c>
      <c r="B16">
        <v>1958</v>
      </c>
      <c r="C16">
        <v>1965</v>
      </c>
      <c r="D16">
        <v>139000</v>
      </c>
      <c r="F16" s="12">
        <v>26</v>
      </c>
      <c r="G16">
        <v>2007</v>
      </c>
      <c r="H16">
        <v>2007</v>
      </c>
      <c r="I16">
        <v>256300</v>
      </c>
      <c r="K16" t="s">
        <v>460</v>
      </c>
      <c r="L16">
        <v>755000</v>
      </c>
      <c r="N16" t="s">
        <v>460</v>
      </c>
      <c r="O16">
        <v>611657</v>
      </c>
    </row>
    <row r="17" spans="1:17" x14ac:dyDescent="0.25">
      <c r="A17" s="12">
        <v>22</v>
      </c>
      <c r="B17">
        <v>1930</v>
      </c>
      <c r="C17">
        <v>1950</v>
      </c>
      <c r="D17">
        <v>139400</v>
      </c>
      <c r="F17" s="12">
        <v>27</v>
      </c>
      <c r="G17">
        <v>1951</v>
      </c>
      <c r="H17">
        <v>2000</v>
      </c>
      <c r="I17">
        <v>134800</v>
      </c>
      <c r="K17" t="s">
        <v>461</v>
      </c>
      <c r="L17">
        <v>143470317</v>
      </c>
      <c r="N17" t="s">
        <v>461</v>
      </c>
      <c r="O17">
        <v>120674629</v>
      </c>
    </row>
    <row r="18" spans="1:17" ht="15.75" thickBot="1" x14ac:dyDescent="0.3">
      <c r="A18" s="12">
        <v>24</v>
      </c>
      <c r="B18">
        <v>1976</v>
      </c>
      <c r="C18">
        <v>1976</v>
      </c>
      <c r="D18">
        <v>129900</v>
      </c>
      <c r="F18" s="12">
        <v>28</v>
      </c>
      <c r="G18">
        <v>2007</v>
      </c>
      <c r="H18">
        <v>2008</v>
      </c>
      <c r="I18">
        <v>306000</v>
      </c>
      <c r="K18" s="13" t="s">
        <v>462</v>
      </c>
      <c r="L18" s="13">
        <v>908</v>
      </c>
      <c r="N18" s="13" t="s">
        <v>462</v>
      </c>
      <c r="O18" s="13">
        <v>552</v>
      </c>
    </row>
    <row r="19" spans="1:17" x14ac:dyDescent="0.25">
      <c r="A19" s="12">
        <v>29</v>
      </c>
      <c r="B19">
        <v>1957</v>
      </c>
      <c r="C19">
        <v>1997</v>
      </c>
      <c r="D19">
        <v>207500</v>
      </c>
      <c r="F19" s="12">
        <v>32</v>
      </c>
      <c r="G19">
        <v>1966</v>
      </c>
      <c r="H19">
        <v>2006</v>
      </c>
      <c r="I19">
        <v>149350</v>
      </c>
    </row>
    <row r="20" spans="1:17" x14ac:dyDescent="0.25">
      <c r="A20" s="12">
        <v>30</v>
      </c>
      <c r="B20">
        <v>1927</v>
      </c>
      <c r="C20">
        <v>1950</v>
      </c>
      <c r="D20">
        <v>68500</v>
      </c>
      <c r="F20" s="12">
        <v>33</v>
      </c>
      <c r="G20">
        <v>2007</v>
      </c>
      <c r="H20">
        <v>2007</v>
      </c>
      <c r="I20">
        <v>179900</v>
      </c>
    </row>
    <row r="21" spans="1:17" x14ac:dyDescent="0.25">
      <c r="A21" s="12">
        <v>31</v>
      </c>
      <c r="B21">
        <v>1920</v>
      </c>
      <c r="C21">
        <v>1950</v>
      </c>
      <c r="D21">
        <v>40000</v>
      </c>
      <c r="F21" s="12">
        <v>35</v>
      </c>
      <c r="G21">
        <v>2005</v>
      </c>
      <c r="H21">
        <v>2005</v>
      </c>
      <c r="I21">
        <v>277500</v>
      </c>
      <c r="K21" t="s">
        <v>422</v>
      </c>
    </row>
    <row r="22" spans="1:17" ht="15.75" thickBot="1" x14ac:dyDescent="0.3">
      <c r="A22" s="12">
        <v>34</v>
      </c>
      <c r="B22">
        <v>1959</v>
      </c>
      <c r="C22">
        <v>1959</v>
      </c>
      <c r="D22">
        <v>165500</v>
      </c>
      <c r="F22" s="12">
        <v>36</v>
      </c>
      <c r="G22">
        <v>2004</v>
      </c>
      <c r="H22">
        <v>2005</v>
      </c>
      <c r="I22">
        <v>309000</v>
      </c>
      <c r="P22" s="13"/>
      <c r="Q22" s="13"/>
    </row>
    <row r="23" spans="1:17" x14ac:dyDescent="0.25">
      <c r="A23" s="12">
        <v>37</v>
      </c>
      <c r="B23">
        <v>1994</v>
      </c>
      <c r="C23">
        <v>1995</v>
      </c>
      <c r="D23">
        <v>145000</v>
      </c>
      <c r="F23" s="12">
        <v>39</v>
      </c>
      <c r="G23">
        <v>1953</v>
      </c>
      <c r="H23">
        <v>2007</v>
      </c>
      <c r="I23">
        <v>109000</v>
      </c>
      <c r="K23" s="14"/>
      <c r="L23" s="14" t="s">
        <v>474</v>
      </c>
      <c r="M23" s="14" t="s">
        <v>475</v>
      </c>
      <c r="P23" s="16" t="s">
        <v>474</v>
      </c>
      <c r="Q23" s="16" t="s">
        <v>499</v>
      </c>
    </row>
    <row r="24" spans="1:17" x14ac:dyDescent="0.25">
      <c r="A24" s="12">
        <v>38</v>
      </c>
      <c r="B24">
        <v>1954</v>
      </c>
      <c r="C24">
        <v>1990</v>
      </c>
      <c r="D24">
        <v>153000</v>
      </c>
      <c r="F24" s="12">
        <v>46</v>
      </c>
      <c r="G24">
        <v>2005</v>
      </c>
      <c r="H24">
        <v>2005</v>
      </c>
      <c r="I24">
        <v>319900</v>
      </c>
      <c r="K24" t="s">
        <v>421</v>
      </c>
      <c r="L24">
        <v>158006.95704845816</v>
      </c>
      <c r="M24">
        <v>218613.45833333334</v>
      </c>
      <c r="O24" t="s">
        <v>421</v>
      </c>
      <c r="P24">
        <f t="shared" ref="P24:Q26" si="0">L24</f>
        <v>158006.95704845816</v>
      </c>
      <c r="Q24">
        <f t="shared" si="0"/>
        <v>218613.45833333334</v>
      </c>
    </row>
    <row r="25" spans="1:17" x14ac:dyDescent="0.25">
      <c r="A25" s="12">
        <v>40</v>
      </c>
      <c r="B25">
        <v>1955</v>
      </c>
      <c r="C25">
        <v>1955</v>
      </c>
      <c r="D25">
        <v>82000</v>
      </c>
      <c r="F25" s="12">
        <v>47</v>
      </c>
      <c r="G25">
        <v>2003</v>
      </c>
      <c r="H25">
        <v>2003</v>
      </c>
      <c r="I25">
        <v>239686</v>
      </c>
      <c r="K25" t="s">
        <v>423</v>
      </c>
      <c r="L25">
        <v>4344707787.4634228</v>
      </c>
      <c r="M25">
        <v>7270915962.5753956</v>
      </c>
      <c r="O25" t="s">
        <v>423</v>
      </c>
      <c r="P25">
        <f t="shared" si="0"/>
        <v>4344707787.4634228</v>
      </c>
      <c r="Q25">
        <f t="shared" si="0"/>
        <v>7270915962.5753956</v>
      </c>
    </row>
    <row r="26" spans="1:17" x14ac:dyDescent="0.25">
      <c r="A26" s="12">
        <v>41</v>
      </c>
      <c r="B26">
        <v>1965</v>
      </c>
      <c r="C26">
        <v>1965</v>
      </c>
      <c r="D26">
        <v>160000</v>
      </c>
      <c r="F26" s="12">
        <v>48</v>
      </c>
      <c r="G26">
        <v>2006</v>
      </c>
      <c r="H26">
        <v>2006</v>
      </c>
      <c r="I26">
        <v>249700</v>
      </c>
      <c r="K26" t="s">
        <v>424</v>
      </c>
      <c r="L26">
        <v>908</v>
      </c>
      <c r="M26">
        <v>552</v>
      </c>
      <c r="O26" t="s">
        <v>424</v>
      </c>
      <c r="P26">
        <f t="shared" si="0"/>
        <v>908</v>
      </c>
      <c r="Q26">
        <f t="shared" si="0"/>
        <v>552</v>
      </c>
    </row>
    <row r="27" spans="1:17" x14ac:dyDescent="0.25">
      <c r="A27" s="12">
        <v>42</v>
      </c>
      <c r="B27">
        <v>1959</v>
      </c>
      <c r="C27">
        <v>1959</v>
      </c>
      <c r="D27">
        <v>170000</v>
      </c>
      <c r="F27" s="12">
        <v>49</v>
      </c>
      <c r="G27">
        <v>1920</v>
      </c>
      <c r="H27">
        <v>2008</v>
      </c>
      <c r="I27">
        <v>113000</v>
      </c>
      <c r="K27" t="s">
        <v>425</v>
      </c>
      <c r="L27">
        <v>0</v>
      </c>
      <c r="O27" t="s">
        <v>493</v>
      </c>
      <c r="P27">
        <f>SQRT(P25)/SQRT(P26)</f>
        <v>2187.4461069417675</v>
      </c>
      <c r="Q27">
        <f>SQRT(Q25)/SQRT(Q26)</f>
        <v>3629.3180086021844</v>
      </c>
    </row>
    <row r="28" spans="1:17" x14ac:dyDescent="0.25">
      <c r="A28" s="12">
        <v>43</v>
      </c>
      <c r="B28">
        <v>1983</v>
      </c>
      <c r="C28">
        <v>1983</v>
      </c>
      <c r="D28">
        <v>144000</v>
      </c>
      <c r="F28" s="12">
        <v>57</v>
      </c>
      <c r="G28">
        <v>1999</v>
      </c>
      <c r="H28">
        <v>2000</v>
      </c>
      <c r="I28">
        <v>172500</v>
      </c>
      <c r="K28" t="s">
        <v>426</v>
      </c>
      <c r="L28">
        <v>948</v>
      </c>
      <c r="O28" t="s">
        <v>496</v>
      </c>
      <c r="P28">
        <f>$P$27*$L$33</f>
        <v>4292.7963202363135</v>
      </c>
      <c r="Q28">
        <f>$Q$27*$L$33</f>
        <v>7122.4259847374597</v>
      </c>
    </row>
    <row r="29" spans="1:17" x14ac:dyDescent="0.25">
      <c r="A29" s="12">
        <v>44</v>
      </c>
      <c r="B29">
        <v>1975</v>
      </c>
      <c r="C29">
        <v>1980</v>
      </c>
      <c r="D29">
        <v>130250</v>
      </c>
      <c r="F29" s="12">
        <v>58</v>
      </c>
      <c r="G29">
        <v>2004</v>
      </c>
      <c r="H29">
        <v>2004</v>
      </c>
      <c r="I29">
        <v>196500</v>
      </c>
      <c r="K29" t="s">
        <v>427</v>
      </c>
      <c r="L29">
        <v>-14.302234623680578</v>
      </c>
      <c r="O29" t="s">
        <v>495</v>
      </c>
      <c r="P29">
        <f>$P$27*$L$33</f>
        <v>4292.7963202363135</v>
      </c>
      <c r="Q29">
        <f>$Q$27*$L$33</f>
        <v>7122.4259847374597</v>
      </c>
    </row>
    <row r="30" spans="1:17" x14ac:dyDescent="0.25">
      <c r="A30" s="12">
        <v>45</v>
      </c>
      <c r="B30">
        <v>1959</v>
      </c>
      <c r="C30">
        <v>1959</v>
      </c>
      <c r="D30">
        <v>141000</v>
      </c>
      <c r="F30" s="12">
        <v>59</v>
      </c>
      <c r="G30">
        <v>2006</v>
      </c>
      <c r="H30">
        <v>2006</v>
      </c>
      <c r="I30">
        <v>438780</v>
      </c>
      <c r="K30" t="s">
        <v>428</v>
      </c>
      <c r="L30">
        <v>1.8426541831062161E-42</v>
      </c>
    </row>
    <row r="31" spans="1:17" x14ac:dyDescent="0.25">
      <c r="A31" s="12">
        <v>50</v>
      </c>
      <c r="B31">
        <v>1966</v>
      </c>
      <c r="C31">
        <v>1966</v>
      </c>
      <c r="D31">
        <v>127000</v>
      </c>
      <c r="F31" s="12">
        <v>61</v>
      </c>
      <c r="G31">
        <v>2004</v>
      </c>
      <c r="H31">
        <v>2004</v>
      </c>
      <c r="I31">
        <v>158000</v>
      </c>
      <c r="K31" t="s">
        <v>429</v>
      </c>
      <c r="L31">
        <v>1.6464625598061808</v>
      </c>
    </row>
    <row r="32" spans="1:17" x14ac:dyDescent="0.25">
      <c r="A32" s="12">
        <v>51</v>
      </c>
      <c r="B32">
        <v>1997</v>
      </c>
      <c r="C32">
        <v>1997</v>
      </c>
      <c r="D32">
        <v>177000</v>
      </c>
      <c r="F32" s="12">
        <v>63</v>
      </c>
      <c r="G32">
        <v>2006</v>
      </c>
      <c r="H32">
        <v>2006</v>
      </c>
      <c r="I32">
        <v>202500</v>
      </c>
      <c r="K32" t="s">
        <v>430</v>
      </c>
      <c r="L32">
        <v>3.6853083662124323E-42</v>
      </c>
    </row>
    <row r="33" spans="1:22" ht="15.75" thickBot="1" x14ac:dyDescent="0.3">
      <c r="A33" s="12">
        <v>52</v>
      </c>
      <c r="B33">
        <v>1934</v>
      </c>
      <c r="C33">
        <v>1950</v>
      </c>
      <c r="D33">
        <v>114500</v>
      </c>
      <c r="F33" s="12">
        <v>66</v>
      </c>
      <c r="G33">
        <v>2004</v>
      </c>
      <c r="H33">
        <v>2005</v>
      </c>
      <c r="I33">
        <v>317000</v>
      </c>
      <c r="K33" s="13" t="s">
        <v>431</v>
      </c>
      <c r="L33" s="13">
        <v>1.9624695239865824</v>
      </c>
      <c r="M33" s="13"/>
    </row>
    <row r="34" spans="1:22" x14ac:dyDescent="0.25">
      <c r="A34" s="12">
        <v>53</v>
      </c>
      <c r="B34">
        <v>1963</v>
      </c>
      <c r="C34">
        <v>1963</v>
      </c>
      <c r="D34">
        <v>110000</v>
      </c>
      <c r="F34" s="12">
        <v>68</v>
      </c>
      <c r="G34">
        <v>2003</v>
      </c>
      <c r="H34">
        <v>2003</v>
      </c>
      <c r="I34">
        <v>226000</v>
      </c>
    </row>
    <row r="35" spans="1:22" x14ac:dyDescent="0.25">
      <c r="A35" s="12">
        <v>54</v>
      </c>
      <c r="B35">
        <v>1981</v>
      </c>
      <c r="C35">
        <v>1987</v>
      </c>
      <c r="D35">
        <v>385000</v>
      </c>
      <c r="F35" s="12">
        <v>72</v>
      </c>
      <c r="G35">
        <v>1982</v>
      </c>
      <c r="H35">
        <v>2006</v>
      </c>
      <c r="I35">
        <v>129500</v>
      </c>
      <c r="K35" t="s">
        <v>487</v>
      </c>
      <c r="L35">
        <f>L26+M26</f>
        <v>1460</v>
      </c>
    </row>
    <row r="36" spans="1:22" x14ac:dyDescent="0.25">
      <c r="A36" s="12">
        <v>55</v>
      </c>
      <c r="B36">
        <v>1955</v>
      </c>
      <c r="C36">
        <v>1955</v>
      </c>
      <c r="D36">
        <v>130000</v>
      </c>
      <c r="F36" s="12">
        <v>74</v>
      </c>
      <c r="G36">
        <v>1954</v>
      </c>
      <c r="H36">
        <v>2003</v>
      </c>
      <c r="I36">
        <v>144900</v>
      </c>
      <c r="K36" t="s">
        <v>488</v>
      </c>
      <c r="L36">
        <f>M24-L24</f>
        <v>60606.501284875179</v>
      </c>
    </row>
    <row r="37" spans="1:22" x14ac:dyDescent="0.25">
      <c r="A37" s="12">
        <v>56</v>
      </c>
      <c r="B37">
        <v>1964</v>
      </c>
      <c r="C37">
        <v>1964</v>
      </c>
      <c r="D37">
        <v>180500</v>
      </c>
      <c r="F37" s="12">
        <v>78</v>
      </c>
      <c r="G37">
        <v>1948</v>
      </c>
      <c r="H37">
        <v>2001</v>
      </c>
      <c r="I37">
        <v>127000</v>
      </c>
      <c r="K37" t="s">
        <v>492</v>
      </c>
      <c r="L37">
        <f>SQRT((L25/L26)+(M25/M26))</f>
        <v>4237.5546814570807</v>
      </c>
    </row>
    <row r="38" spans="1:22" x14ac:dyDescent="0.25">
      <c r="A38" s="12">
        <v>60</v>
      </c>
      <c r="B38">
        <v>1972</v>
      </c>
      <c r="C38">
        <v>1972</v>
      </c>
      <c r="D38">
        <v>124900</v>
      </c>
      <c r="F38" s="12">
        <v>83</v>
      </c>
      <c r="G38">
        <v>2007</v>
      </c>
      <c r="H38">
        <v>2007</v>
      </c>
      <c r="I38">
        <v>245000</v>
      </c>
      <c r="V38">
        <f>L41-L40</f>
        <v>16632.143837172385</v>
      </c>
    </row>
    <row r="39" spans="1:22" x14ac:dyDescent="0.25">
      <c r="A39" s="12">
        <v>62</v>
      </c>
      <c r="B39">
        <v>1920</v>
      </c>
      <c r="C39">
        <v>1996</v>
      </c>
      <c r="D39">
        <v>101000</v>
      </c>
      <c r="F39" s="12">
        <v>87</v>
      </c>
      <c r="G39">
        <v>2005</v>
      </c>
      <c r="H39">
        <v>2005</v>
      </c>
      <c r="I39">
        <v>174000</v>
      </c>
      <c r="K39" t="s">
        <v>489</v>
      </c>
      <c r="L39">
        <f>L37*L33</f>
        <v>8316.0719185861908</v>
      </c>
    </row>
    <row r="40" spans="1:22" x14ac:dyDescent="0.25">
      <c r="A40" s="12">
        <v>64</v>
      </c>
      <c r="B40">
        <v>1921</v>
      </c>
      <c r="C40">
        <v>1950</v>
      </c>
      <c r="D40">
        <v>140000</v>
      </c>
      <c r="F40" s="12">
        <v>88</v>
      </c>
      <c r="G40">
        <v>2009</v>
      </c>
      <c r="H40">
        <v>2009</v>
      </c>
      <c r="I40">
        <v>164500</v>
      </c>
      <c r="K40" t="s">
        <v>490</v>
      </c>
      <c r="L40">
        <f>L36-L39</f>
        <v>52290.42936628899</v>
      </c>
    </row>
    <row r="41" spans="1:22" x14ac:dyDescent="0.25">
      <c r="A41" s="12">
        <v>65</v>
      </c>
      <c r="B41">
        <v>1997</v>
      </c>
      <c r="C41">
        <v>1998</v>
      </c>
      <c r="D41">
        <v>219500</v>
      </c>
      <c r="F41" s="12">
        <v>93</v>
      </c>
      <c r="G41">
        <v>1921</v>
      </c>
      <c r="H41">
        <v>2006</v>
      </c>
      <c r="I41">
        <v>163500</v>
      </c>
      <c r="K41" t="s">
        <v>491</v>
      </c>
      <c r="L41">
        <f>L36+L39</f>
        <v>68922.573203461376</v>
      </c>
    </row>
    <row r="42" spans="1:22" ht="15.75" thickBot="1" x14ac:dyDescent="0.3">
      <c r="A42" s="12">
        <v>67</v>
      </c>
      <c r="B42">
        <v>1970</v>
      </c>
      <c r="C42">
        <v>1989</v>
      </c>
      <c r="D42">
        <v>180000</v>
      </c>
      <c r="F42" s="12">
        <v>101</v>
      </c>
      <c r="G42">
        <v>1977</v>
      </c>
      <c r="H42">
        <v>2001</v>
      </c>
      <c r="I42">
        <v>205000</v>
      </c>
    </row>
    <row r="43" spans="1:22" ht="28.5" customHeight="1" x14ac:dyDescent="0.25">
      <c r="A43" s="12">
        <v>69</v>
      </c>
      <c r="B43">
        <v>1945</v>
      </c>
      <c r="C43">
        <v>1950</v>
      </c>
      <c r="D43">
        <v>80000</v>
      </c>
      <c r="F43" s="12">
        <v>104</v>
      </c>
      <c r="G43">
        <v>2009</v>
      </c>
      <c r="H43">
        <v>2009</v>
      </c>
      <c r="I43">
        <v>198900</v>
      </c>
      <c r="K43" s="35" t="s">
        <v>507</v>
      </c>
      <c r="L43" s="36"/>
      <c r="M43" s="37"/>
    </row>
    <row r="44" spans="1:22" x14ac:dyDescent="0.25">
      <c r="A44" s="12">
        <v>70</v>
      </c>
      <c r="B44">
        <v>1953</v>
      </c>
      <c r="C44">
        <v>1953</v>
      </c>
      <c r="D44">
        <v>225000</v>
      </c>
      <c r="F44" s="12">
        <v>106</v>
      </c>
      <c r="G44">
        <v>2003</v>
      </c>
      <c r="H44">
        <v>2004</v>
      </c>
      <c r="I44">
        <v>250000</v>
      </c>
      <c r="K44" s="19" t="s">
        <v>506</v>
      </c>
      <c r="L44" s="5"/>
      <c r="M44" s="20"/>
    </row>
    <row r="45" spans="1:22" ht="15.75" thickBot="1" x14ac:dyDescent="0.3">
      <c r="A45" s="12">
        <v>71</v>
      </c>
      <c r="B45">
        <v>1973</v>
      </c>
      <c r="C45">
        <v>1973</v>
      </c>
      <c r="D45">
        <v>244000</v>
      </c>
      <c r="F45" s="12">
        <v>109</v>
      </c>
      <c r="G45">
        <v>1919</v>
      </c>
      <c r="H45">
        <v>2005</v>
      </c>
      <c r="I45">
        <v>115000</v>
      </c>
      <c r="K45" s="21" t="s">
        <v>513</v>
      </c>
      <c r="L45" s="22"/>
      <c r="M45" s="23"/>
    </row>
    <row r="46" spans="1:22" x14ac:dyDescent="0.25">
      <c r="A46" s="12">
        <v>73</v>
      </c>
      <c r="B46">
        <v>1998</v>
      </c>
      <c r="C46">
        <v>1998</v>
      </c>
      <c r="D46">
        <v>185000</v>
      </c>
      <c r="F46" s="12">
        <v>112</v>
      </c>
      <c r="G46">
        <v>2000</v>
      </c>
      <c r="H46">
        <v>2000</v>
      </c>
      <c r="I46">
        <v>180000</v>
      </c>
    </row>
    <row r="47" spans="1:22" x14ac:dyDescent="0.25">
      <c r="A47" s="12">
        <v>75</v>
      </c>
      <c r="B47">
        <v>1915</v>
      </c>
      <c r="C47">
        <v>1950</v>
      </c>
      <c r="D47">
        <v>107400</v>
      </c>
      <c r="F47" s="12">
        <v>113</v>
      </c>
      <c r="G47">
        <v>2007</v>
      </c>
      <c r="H47">
        <v>2007</v>
      </c>
      <c r="I47">
        <v>383970</v>
      </c>
    </row>
    <row r="48" spans="1:22" x14ac:dyDescent="0.25">
      <c r="A48" s="12">
        <v>76</v>
      </c>
      <c r="B48">
        <v>1973</v>
      </c>
      <c r="C48">
        <v>1973</v>
      </c>
      <c r="D48">
        <v>91000</v>
      </c>
      <c r="F48" s="12">
        <v>115</v>
      </c>
      <c r="G48">
        <v>1945</v>
      </c>
      <c r="H48">
        <v>2002</v>
      </c>
      <c r="I48">
        <v>259500</v>
      </c>
    </row>
    <row r="49" spans="1:9" x14ac:dyDescent="0.25">
      <c r="A49" s="12">
        <v>77</v>
      </c>
      <c r="B49">
        <v>1956</v>
      </c>
      <c r="C49">
        <v>1956</v>
      </c>
      <c r="D49">
        <v>135750</v>
      </c>
      <c r="F49" s="12">
        <v>118</v>
      </c>
      <c r="G49">
        <v>2006</v>
      </c>
      <c r="H49">
        <v>2007</v>
      </c>
      <c r="I49">
        <v>155000</v>
      </c>
    </row>
    <row r="50" spans="1:9" x14ac:dyDescent="0.25">
      <c r="A50" s="12">
        <v>79</v>
      </c>
      <c r="B50">
        <v>1968</v>
      </c>
      <c r="C50">
        <v>1968</v>
      </c>
      <c r="D50">
        <v>136500</v>
      </c>
      <c r="F50" s="12">
        <v>120</v>
      </c>
      <c r="G50">
        <v>2005</v>
      </c>
      <c r="H50">
        <v>2006</v>
      </c>
      <c r="I50">
        <v>163990</v>
      </c>
    </row>
    <row r="51" spans="1:9" x14ac:dyDescent="0.25">
      <c r="A51" s="12">
        <v>80</v>
      </c>
      <c r="B51">
        <v>1910</v>
      </c>
      <c r="C51">
        <v>1981</v>
      </c>
      <c r="D51">
        <v>110000</v>
      </c>
      <c r="F51" s="12">
        <v>132</v>
      </c>
      <c r="G51">
        <v>2000</v>
      </c>
      <c r="H51">
        <v>2000</v>
      </c>
      <c r="I51">
        <v>244000</v>
      </c>
    </row>
    <row r="52" spans="1:9" x14ac:dyDescent="0.25">
      <c r="A52" s="12">
        <v>81</v>
      </c>
      <c r="B52">
        <v>1968</v>
      </c>
      <c r="C52">
        <v>1968</v>
      </c>
      <c r="D52">
        <v>193500</v>
      </c>
      <c r="F52" s="12">
        <v>133</v>
      </c>
      <c r="G52">
        <v>1959</v>
      </c>
      <c r="H52">
        <v>2002</v>
      </c>
      <c r="I52">
        <v>150750</v>
      </c>
    </row>
    <row r="53" spans="1:9" x14ac:dyDescent="0.25">
      <c r="A53" s="12">
        <v>82</v>
      </c>
      <c r="B53">
        <v>1998</v>
      </c>
      <c r="C53">
        <v>1998</v>
      </c>
      <c r="D53">
        <v>153500</v>
      </c>
      <c r="F53" s="12">
        <v>134</v>
      </c>
      <c r="G53">
        <v>2001</v>
      </c>
      <c r="H53">
        <v>2002</v>
      </c>
      <c r="I53">
        <v>220000</v>
      </c>
    </row>
    <row r="54" spans="1:9" x14ac:dyDescent="0.25">
      <c r="A54" s="12">
        <v>84</v>
      </c>
      <c r="B54">
        <v>1960</v>
      </c>
      <c r="C54">
        <v>1960</v>
      </c>
      <c r="D54">
        <v>126500</v>
      </c>
      <c r="F54" s="12">
        <v>139</v>
      </c>
      <c r="G54">
        <v>1999</v>
      </c>
      <c r="H54">
        <v>2000</v>
      </c>
      <c r="I54">
        <v>230000</v>
      </c>
    </row>
    <row r="55" spans="1:9" x14ac:dyDescent="0.25">
      <c r="A55" s="12">
        <v>85</v>
      </c>
      <c r="B55">
        <v>1995</v>
      </c>
      <c r="C55">
        <v>1996</v>
      </c>
      <c r="D55">
        <v>168500</v>
      </c>
      <c r="F55" s="12">
        <v>142</v>
      </c>
      <c r="G55">
        <v>2005</v>
      </c>
      <c r="H55">
        <v>2005</v>
      </c>
      <c r="I55">
        <v>260000</v>
      </c>
    </row>
    <row r="56" spans="1:9" x14ac:dyDescent="0.25">
      <c r="A56" s="12">
        <v>86</v>
      </c>
      <c r="B56">
        <v>1991</v>
      </c>
      <c r="C56">
        <v>1992</v>
      </c>
      <c r="D56">
        <v>260000</v>
      </c>
      <c r="F56" s="12">
        <v>146</v>
      </c>
      <c r="G56">
        <v>2004</v>
      </c>
      <c r="H56">
        <v>2006</v>
      </c>
      <c r="I56">
        <v>130000</v>
      </c>
    </row>
    <row r="57" spans="1:9" x14ac:dyDescent="0.25">
      <c r="A57" s="12">
        <v>89</v>
      </c>
      <c r="B57">
        <v>1915</v>
      </c>
      <c r="C57">
        <v>1982</v>
      </c>
      <c r="D57">
        <v>85000</v>
      </c>
      <c r="F57" s="12">
        <v>148</v>
      </c>
      <c r="G57">
        <v>2001</v>
      </c>
      <c r="H57">
        <v>2001</v>
      </c>
      <c r="I57">
        <v>222500</v>
      </c>
    </row>
    <row r="58" spans="1:9" x14ac:dyDescent="0.25">
      <c r="A58" s="12">
        <v>90</v>
      </c>
      <c r="B58">
        <v>1994</v>
      </c>
      <c r="C58">
        <v>1995</v>
      </c>
      <c r="D58">
        <v>123600</v>
      </c>
      <c r="F58" s="12">
        <v>149</v>
      </c>
      <c r="G58">
        <v>2004</v>
      </c>
      <c r="H58">
        <v>2005</v>
      </c>
      <c r="I58">
        <v>141000</v>
      </c>
    </row>
    <row r="59" spans="1:9" x14ac:dyDescent="0.25">
      <c r="A59" s="12">
        <v>91</v>
      </c>
      <c r="B59">
        <v>1950</v>
      </c>
      <c r="C59">
        <v>1950</v>
      </c>
      <c r="D59">
        <v>109900</v>
      </c>
      <c r="F59" s="12">
        <v>152</v>
      </c>
      <c r="G59">
        <v>2007</v>
      </c>
      <c r="H59">
        <v>2008</v>
      </c>
      <c r="I59">
        <v>372402</v>
      </c>
    </row>
    <row r="60" spans="1:9" x14ac:dyDescent="0.25">
      <c r="A60" s="12">
        <v>92</v>
      </c>
      <c r="B60">
        <v>1961</v>
      </c>
      <c r="C60">
        <v>1961</v>
      </c>
      <c r="D60">
        <v>98600</v>
      </c>
      <c r="F60" s="12">
        <v>158</v>
      </c>
      <c r="G60">
        <v>2009</v>
      </c>
      <c r="H60">
        <v>2010</v>
      </c>
      <c r="I60">
        <v>269500</v>
      </c>
    </row>
    <row r="61" spans="1:9" x14ac:dyDescent="0.25">
      <c r="A61" s="12">
        <v>94</v>
      </c>
      <c r="B61">
        <v>1910</v>
      </c>
      <c r="C61">
        <v>1998</v>
      </c>
      <c r="D61">
        <v>133900</v>
      </c>
      <c r="F61" s="12">
        <v>159</v>
      </c>
      <c r="G61">
        <v>2004</v>
      </c>
      <c r="H61">
        <v>2005</v>
      </c>
      <c r="I61">
        <v>254900</v>
      </c>
    </row>
    <row r="62" spans="1:9" x14ac:dyDescent="0.25">
      <c r="A62" s="12">
        <v>95</v>
      </c>
      <c r="B62">
        <v>1997</v>
      </c>
      <c r="C62">
        <v>1997</v>
      </c>
      <c r="D62">
        <v>204750</v>
      </c>
      <c r="F62" s="12">
        <v>160</v>
      </c>
      <c r="G62">
        <v>2005</v>
      </c>
      <c r="H62">
        <v>2006</v>
      </c>
      <c r="I62">
        <v>320000</v>
      </c>
    </row>
    <row r="63" spans="1:9" x14ac:dyDescent="0.25">
      <c r="A63" s="12">
        <v>96</v>
      </c>
      <c r="B63">
        <v>1993</v>
      </c>
      <c r="C63">
        <v>1993</v>
      </c>
      <c r="D63">
        <v>185000</v>
      </c>
      <c r="F63" s="12">
        <v>162</v>
      </c>
      <c r="G63">
        <v>2003</v>
      </c>
      <c r="H63">
        <v>2004</v>
      </c>
      <c r="I63">
        <v>412500</v>
      </c>
    </row>
    <row r="64" spans="1:9" x14ac:dyDescent="0.25">
      <c r="A64" s="12">
        <v>97</v>
      </c>
      <c r="B64">
        <v>1999</v>
      </c>
      <c r="C64">
        <v>1999</v>
      </c>
      <c r="D64">
        <v>214000</v>
      </c>
      <c r="F64" s="12">
        <v>163</v>
      </c>
      <c r="G64">
        <v>2005</v>
      </c>
      <c r="H64">
        <v>2005</v>
      </c>
      <c r="I64">
        <v>220000</v>
      </c>
    </row>
    <row r="65" spans="1:9" x14ac:dyDescent="0.25">
      <c r="A65" s="12">
        <v>98</v>
      </c>
      <c r="B65">
        <v>1965</v>
      </c>
      <c r="C65">
        <v>1965</v>
      </c>
      <c r="D65">
        <v>94750</v>
      </c>
      <c r="F65" s="12">
        <v>165</v>
      </c>
      <c r="G65">
        <v>1926</v>
      </c>
      <c r="H65">
        <v>2004</v>
      </c>
      <c r="I65">
        <v>152000</v>
      </c>
    </row>
    <row r="66" spans="1:9" x14ac:dyDescent="0.25">
      <c r="A66" s="12">
        <v>99</v>
      </c>
      <c r="B66">
        <v>1920</v>
      </c>
      <c r="C66">
        <v>1950</v>
      </c>
      <c r="D66">
        <v>83000</v>
      </c>
      <c r="F66" s="12">
        <v>168</v>
      </c>
      <c r="G66">
        <v>2007</v>
      </c>
      <c r="H66">
        <v>2007</v>
      </c>
      <c r="I66">
        <v>325624</v>
      </c>
    </row>
    <row r="67" spans="1:9" x14ac:dyDescent="0.25">
      <c r="A67" s="12">
        <v>100</v>
      </c>
      <c r="B67">
        <v>1959</v>
      </c>
      <c r="C67">
        <v>1959</v>
      </c>
      <c r="D67">
        <v>128950</v>
      </c>
      <c r="F67" s="12">
        <v>169</v>
      </c>
      <c r="G67">
        <v>2004</v>
      </c>
      <c r="H67">
        <v>2004</v>
      </c>
      <c r="I67">
        <v>183500</v>
      </c>
    </row>
    <row r="68" spans="1:9" x14ac:dyDescent="0.25">
      <c r="A68" s="12">
        <v>102</v>
      </c>
      <c r="B68">
        <v>1985</v>
      </c>
      <c r="C68">
        <v>1985</v>
      </c>
      <c r="D68">
        <v>178000</v>
      </c>
      <c r="F68" s="12">
        <v>176</v>
      </c>
      <c r="G68">
        <v>1950</v>
      </c>
      <c r="H68">
        <v>2001</v>
      </c>
      <c r="I68">
        <v>243000</v>
      </c>
    </row>
    <row r="69" spans="1:9" x14ac:dyDescent="0.25">
      <c r="A69" s="12">
        <v>103</v>
      </c>
      <c r="B69">
        <v>1979</v>
      </c>
      <c r="C69">
        <v>1979</v>
      </c>
      <c r="D69">
        <v>118964</v>
      </c>
      <c r="F69" s="12">
        <v>179</v>
      </c>
      <c r="G69">
        <v>2008</v>
      </c>
      <c r="H69">
        <v>2009</v>
      </c>
      <c r="I69">
        <v>501837</v>
      </c>
    </row>
    <row r="70" spans="1:9" x14ac:dyDescent="0.25">
      <c r="A70" s="12">
        <v>105</v>
      </c>
      <c r="B70">
        <v>1931</v>
      </c>
      <c r="C70">
        <v>1950</v>
      </c>
      <c r="D70">
        <v>169500</v>
      </c>
      <c r="F70" s="12">
        <v>180</v>
      </c>
      <c r="G70">
        <v>1923</v>
      </c>
      <c r="H70">
        <v>2006</v>
      </c>
      <c r="I70">
        <v>100000</v>
      </c>
    </row>
    <row r="71" spans="1:9" x14ac:dyDescent="0.25">
      <c r="A71" s="12">
        <v>107</v>
      </c>
      <c r="B71">
        <v>1885</v>
      </c>
      <c r="C71">
        <v>1995</v>
      </c>
      <c r="D71">
        <v>100000</v>
      </c>
      <c r="F71" s="12">
        <v>181</v>
      </c>
      <c r="G71">
        <v>2000</v>
      </c>
      <c r="H71">
        <v>2000</v>
      </c>
      <c r="I71">
        <v>177000</v>
      </c>
    </row>
    <row r="72" spans="1:9" x14ac:dyDescent="0.25">
      <c r="A72" s="12">
        <v>108</v>
      </c>
      <c r="B72">
        <v>1948</v>
      </c>
      <c r="C72">
        <v>1950</v>
      </c>
      <c r="D72">
        <v>115000</v>
      </c>
      <c r="F72" s="12">
        <v>183</v>
      </c>
      <c r="G72">
        <v>1957</v>
      </c>
      <c r="H72">
        <v>2006</v>
      </c>
      <c r="I72">
        <v>120000</v>
      </c>
    </row>
    <row r="73" spans="1:9" x14ac:dyDescent="0.25">
      <c r="A73" s="12">
        <v>110</v>
      </c>
      <c r="B73">
        <v>1977</v>
      </c>
      <c r="C73">
        <v>1977</v>
      </c>
      <c r="D73">
        <v>190000</v>
      </c>
      <c r="F73" s="12">
        <v>184</v>
      </c>
      <c r="G73">
        <v>2003</v>
      </c>
      <c r="H73">
        <v>2003</v>
      </c>
      <c r="I73">
        <v>200000</v>
      </c>
    </row>
    <row r="74" spans="1:9" x14ac:dyDescent="0.25">
      <c r="A74" s="12">
        <v>111</v>
      </c>
      <c r="B74">
        <v>1954</v>
      </c>
      <c r="C74">
        <v>1972</v>
      </c>
      <c r="D74">
        <v>136900</v>
      </c>
      <c r="F74" s="12">
        <v>190</v>
      </c>
      <c r="G74">
        <v>2001</v>
      </c>
      <c r="H74">
        <v>2002</v>
      </c>
      <c r="I74">
        <v>286000</v>
      </c>
    </row>
    <row r="75" spans="1:9" x14ac:dyDescent="0.25">
      <c r="A75" s="12">
        <v>114</v>
      </c>
      <c r="B75">
        <v>1953</v>
      </c>
      <c r="C75">
        <v>1953</v>
      </c>
      <c r="D75">
        <v>217000</v>
      </c>
      <c r="F75" s="12">
        <v>192</v>
      </c>
      <c r="G75">
        <v>1972</v>
      </c>
      <c r="H75">
        <v>2004</v>
      </c>
      <c r="I75">
        <v>184000</v>
      </c>
    </row>
    <row r="76" spans="1:9" x14ac:dyDescent="0.25">
      <c r="A76" s="12">
        <v>116</v>
      </c>
      <c r="B76">
        <v>1999</v>
      </c>
      <c r="C76">
        <v>1999</v>
      </c>
      <c r="D76">
        <v>176000</v>
      </c>
      <c r="F76" s="12">
        <v>194</v>
      </c>
      <c r="G76">
        <v>2004</v>
      </c>
      <c r="H76">
        <v>2004</v>
      </c>
      <c r="I76">
        <v>130000</v>
      </c>
    </row>
    <row r="77" spans="1:9" x14ac:dyDescent="0.25">
      <c r="A77" s="12">
        <v>117</v>
      </c>
      <c r="B77">
        <v>1962</v>
      </c>
      <c r="C77">
        <v>1962</v>
      </c>
      <c r="D77">
        <v>139000</v>
      </c>
      <c r="F77" s="12">
        <v>197</v>
      </c>
      <c r="G77">
        <v>2007</v>
      </c>
      <c r="H77">
        <v>2007</v>
      </c>
      <c r="I77">
        <v>311872</v>
      </c>
    </row>
    <row r="78" spans="1:9" x14ac:dyDescent="0.25">
      <c r="A78" s="12">
        <v>119</v>
      </c>
      <c r="B78">
        <v>1990</v>
      </c>
      <c r="C78">
        <v>1990</v>
      </c>
      <c r="D78">
        <v>320000</v>
      </c>
      <c r="F78" s="12">
        <v>200</v>
      </c>
      <c r="G78">
        <v>2004</v>
      </c>
      <c r="H78">
        <v>2005</v>
      </c>
      <c r="I78">
        <v>274900</v>
      </c>
    </row>
    <row r="79" spans="1:9" x14ac:dyDescent="0.25">
      <c r="A79" s="12">
        <v>121</v>
      </c>
      <c r="B79">
        <v>1969</v>
      </c>
      <c r="C79">
        <v>1969</v>
      </c>
      <c r="D79">
        <v>180000</v>
      </c>
      <c r="F79" s="12">
        <v>201</v>
      </c>
      <c r="G79">
        <v>2003</v>
      </c>
      <c r="H79">
        <v>2004</v>
      </c>
      <c r="I79">
        <v>140000</v>
      </c>
    </row>
    <row r="80" spans="1:9" x14ac:dyDescent="0.25">
      <c r="A80" s="12">
        <v>122</v>
      </c>
      <c r="B80">
        <v>1939</v>
      </c>
      <c r="C80">
        <v>1950</v>
      </c>
      <c r="D80">
        <v>100000</v>
      </c>
      <c r="F80" s="12">
        <v>204</v>
      </c>
      <c r="G80">
        <v>2004</v>
      </c>
      <c r="H80">
        <v>2004</v>
      </c>
      <c r="I80">
        <v>149000</v>
      </c>
    </row>
    <row r="81" spans="1:9" x14ac:dyDescent="0.25">
      <c r="A81" s="12">
        <v>123</v>
      </c>
      <c r="B81">
        <v>1958</v>
      </c>
      <c r="C81">
        <v>1958</v>
      </c>
      <c r="D81">
        <v>136000</v>
      </c>
      <c r="F81" s="12">
        <v>212</v>
      </c>
      <c r="G81">
        <v>2009</v>
      </c>
      <c r="H81">
        <v>2009</v>
      </c>
      <c r="I81">
        <v>186000</v>
      </c>
    </row>
    <row r="82" spans="1:9" x14ac:dyDescent="0.25">
      <c r="A82" s="12">
        <v>124</v>
      </c>
      <c r="B82">
        <v>1993</v>
      </c>
      <c r="C82">
        <v>1993</v>
      </c>
      <c r="D82">
        <v>153900</v>
      </c>
      <c r="F82" s="12">
        <v>213</v>
      </c>
      <c r="G82">
        <v>2009</v>
      </c>
      <c r="H82">
        <v>2009</v>
      </c>
      <c r="I82">
        <v>252678</v>
      </c>
    </row>
    <row r="83" spans="1:9" x14ac:dyDescent="0.25">
      <c r="A83" s="12">
        <v>125</v>
      </c>
      <c r="B83">
        <v>1979</v>
      </c>
      <c r="C83">
        <v>1998</v>
      </c>
      <c r="D83">
        <v>181000</v>
      </c>
      <c r="F83" s="12">
        <v>217</v>
      </c>
      <c r="G83">
        <v>2004</v>
      </c>
      <c r="H83">
        <v>2004</v>
      </c>
      <c r="I83">
        <v>210000</v>
      </c>
    </row>
    <row r="84" spans="1:9" x14ac:dyDescent="0.25">
      <c r="A84" s="12">
        <v>126</v>
      </c>
      <c r="B84">
        <v>1935</v>
      </c>
      <c r="C84">
        <v>1982</v>
      </c>
      <c r="D84">
        <v>84500</v>
      </c>
      <c r="F84" s="12">
        <v>219</v>
      </c>
      <c r="G84">
        <v>1939</v>
      </c>
      <c r="H84">
        <v>2006</v>
      </c>
      <c r="I84">
        <v>311500</v>
      </c>
    </row>
    <row r="85" spans="1:9" x14ac:dyDescent="0.25">
      <c r="A85" s="12">
        <v>127</v>
      </c>
      <c r="B85">
        <v>1976</v>
      </c>
      <c r="C85">
        <v>1976</v>
      </c>
      <c r="D85">
        <v>128000</v>
      </c>
      <c r="F85" s="12">
        <v>220</v>
      </c>
      <c r="G85">
        <v>2005</v>
      </c>
      <c r="H85">
        <v>2006</v>
      </c>
      <c r="I85">
        <v>167240</v>
      </c>
    </row>
    <row r="86" spans="1:9" x14ac:dyDescent="0.25">
      <c r="A86" s="12">
        <v>128</v>
      </c>
      <c r="B86">
        <v>1930</v>
      </c>
      <c r="C86">
        <v>1950</v>
      </c>
      <c r="D86">
        <v>87000</v>
      </c>
      <c r="F86" s="12">
        <v>221</v>
      </c>
      <c r="G86">
        <v>2006</v>
      </c>
      <c r="H86">
        <v>2006</v>
      </c>
      <c r="I86">
        <v>204900</v>
      </c>
    </row>
    <row r="87" spans="1:9" x14ac:dyDescent="0.25">
      <c r="A87" s="12">
        <v>129</v>
      </c>
      <c r="B87">
        <v>1966</v>
      </c>
      <c r="C87">
        <v>1966</v>
      </c>
      <c r="D87">
        <v>155000</v>
      </c>
      <c r="F87" s="12">
        <v>222</v>
      </c>
      <c r="G87">
        <v>2002</v>
      </c>
      <c r="H87">
        <v>2002</v>
      </c>
      <c r="I87">
        <v>200000</v>
      </c>
    </row>
    <row r="88" spans="1:9" x14ac:dyDescent="0.25">
      <c r="A88" s="12">
        <v>130</v>
      </c>
      <c r="B88">
        <v>1958</v>
      </c>
      <c r="C88">
        <v>1991</v>
      </c>
      <c r="D88">
        <v>150000</v>
      </c>
      <c r="F88" s="12">
        <v>225</v>
      </c>
      <c r="G88">
        <v>2003</v>
      </c>
      <c r="H88">
        <v>2003</v>
      </c>
      <c r="I88">
        <v>386250</v>
      </c>
    </row>
    <row r="89" spans="1:9" x14ac:dyDescent="0.25">
      <c r="A89" s="12">
        <v>131</v>
      </c>
      <c r="B89">
        <v>1966</v>
      </c>
      <c r="C89">
        <v>1966</v>
      </c>
      <c r="D89">
        <v>226000</v>
      </c>
      <c r="F89" s="12">
        <v>230</v>
      </c>
      <c r="G89">
        <v>2005</v>
      </c>
      <c r="H89">
        <v>2006</v>
      </c>
      <c r="I89">
        <v>192500</v>
      </c>
    </row>
    <row r="90" spans="1:9" x14ac:dyDescent="0.25">
      <c r="A90" s="12">
        <v>135</v>
      </c>
      <c r="B90">
        <v>1968</v>
      </c>
      <c r="C90">
        <v>1993</v>
      </c>
      <c r="D90">
        <v>180000</v>
      </c>
      <c r="F90" s="12">
        <v>235</v>
      </c>
      <c r="G90">
        <v>2002</v>
      </c>
      <c r="H90">
        <v>2002</v>
      </c>
      <c r="I90">
        <v>216500</v>
      </c>
    </row>
    <row r="91" spans="1:9" x14ac:dyDescent="0.25">
      <c r="A91" s="12">
        <v>136</v>
      </c>
      <c r="B91">
        <v>1970</v>
      </c>
      <c r="C91">
        <v>1970</v>
      </c>
      <c r="D91">
        <v>174000</v>
      </c>
      <c r="F91" s="12">
        <v>237</v>
      </c>
      <c r="G91">
        <v>2004</v>
      </c>
      <c r="H91">
        <v>2004</v>
      </c>
      <c r="I91">
        <v>185500</v>
      </c>
    </row>
    <row r="92" spans="1:9" x14ac:dyDescent="0.25">
      <c r="A92" s="12">
        <v>137</v>
      </c>
      <c r="B92">
        <v>1967</v>
      </c>
      <c r="C92">
        <v>1967</v>
      </c>
      <c r="D92">
        <v>143000</v>
      </c>
      <c r="F92" s="12">
        <v>238</v>
      </c>
      <c r="G92">
        <v>1993</v>
      </c>
      <c r="H92">
        <v>2003</v>
      </c>
      <c r="I92">
        <v>194500</v>
      </c>
    </row>
    <row r="93" spans="1:9" x14ac:dyDescent="0.25">
      <c r="A93" s="12">
        <v>138</v>
      </c>
      <c r="B93">
        <v>1988</v>
      </c>
      <c r="C93">
        <v>1989</v>
      </c>
      <c r="D93">
        <v>171000</v>
      </c>
      <c r="F93" s="12">
        <v>239</v>
      </c>
      <c r="G93">
        <v>2007</v>
      </c>
      <c r="H93">
        <v>2007</v>
      </c>
      <c r="I93">
        <v>318000</v>
      </c>
    </row>
    <row r="94" spans="1:9" x14ac:dyDescent="0.25">
      <c r="A94" s="12">
        <v>140</v>
      </c>
      <c r="B94">
        <v>1997</v>
      </c>
      <c r="C94">
        <v>1997</v>
      </c>
      <c r="D94">
        <v>231500</v>
      </c>
      <c r="F94" s="12">
        <v>241</v>
      </c>
      <c r="G94">
        <v>2008</v>
      </c>
      <c r="H94">
        <v>2008</v>
      </c>
      <c r="I94">
        <v>262500</v>
      </c>
    </row>
    <row r="95" spans="1:9" x14ac:dyDescent="0.25">
      <c r="A95" s="12">
        <v>141</v>
      </c>
      <c r="B95">
        <v>1971</v>
      </c>
      <c r="C95">
        <v>1971</v>
      </c>
      <c r="D95">
        <v>115000</v>
      </c>
      <c r="F95" s="12">
        <v>245</v>
      </c>
      <c r="G95">
        <v>1994</v>
      </c>
      <c r="H95">
        <v>2002</v>
      </c>
      <c r="I95">
        <v>205000</v>
      </c>
    </row>
    <row r="96" spans="1:9" x14ac:dyDescent="0.25">
      <c r="A96" s="12">
        <v>143</v>
      </c>
      <c r="B96">
        <v>1952</v>
      </c>
      <c r="C96">
        <v>1952</v>
      </c>
      <c r="D96">
        <v>166000</v>
      </c>
      <c r="F96" s="12">
        <v>249</v>
      </c>
      <c r="G96">
        <v>2003</v>
      </c>
      <c r="H96">
        <v>2003</v>
      </c>
      <c r="I96">
        <v>180000</v>
      </c>
    </row>
    <row r="97" spans="1:9" x14ac:dyDescent="0.25">
      <c r="A97" s="12">
        <v>144</v>
      </c>
      <c r="B97">
        <v>1999</v>
      </c>
      <c r="C97">
        <v>1999</v>
      </c>
      <c r="D97">
        <v>204000</v>
      </c>
      <c r="F97" s="12">
        <v>250</v>
      </c>
      <c r="G97">
        <v>1958</v>
      </c>
      <c r="H97">
        <v>2006</v>
      </c>
      <c r="I97">
        <v>277000</v>
      </c>
    </row>
    <row r="98" spans="1:9" x14ac:dyDescent="0.25">
      <c r="A98" s="12">
        <v>145</v>
      </c>
      <c r="B98">
        <v>1963</v>
      </c>
      <c r="C98">
        <v>1963</v>
      </c>
      <c r="D98">
        <v>125000</v>
      </c>
      <c r="F98" s="12">
        <v>252</v>
      </c>
      <c r="G98">
        <v>2006</v>
      </c>
      <c r="H98">
        <v>2007</v>
      </c>
      <c r="I98">
        <v>235000</v>
      </c>
    </row>
    <row r="99" spans="1:9" x14ac:dyDescent="0.25">
      <c r="A99" s="12">
        <v>147</v>
      </c>
      <c r="B99">
        <v>1931</v>
      </c>
      <c r="C99">
        <v>1993</v>
      </c>
      <c r="D99">
        <v>105000</v>
      </c>
      <c r="F99" s="12">
        <v>253</v>
      </c>
      <c r="G99">
        <v>2004</v>
      </c>
      <c r="H99">
        <v>2004</v>
      </c>
      <c r="I99">
        <v>173000</v>
      </c>
    </row>
    <row r="100" spans="1:9" x14ac:dyDescent="0.25">
      <c r="A100" s="12">
        <v>150</v>
      </c>
      <c r="B100">
        <v>1936</v>
      </c>
      <c r="C100">
        <v>1950</v>
      </c>
      <c r="D100">
        <v>115000</v>
      </c>
      <c r="F100" s="12">
        <v>257</v>
      </c>
      <c r="G100">
        <v>2003</v>
      </c>
      <c r="H100">
        <v>2003</v>
      </c>
      <c r="I100">
        <v>207500</v>
      </c>
    </row>
    <row r="101" spans="1:9" x14ac:dyDescent="0.25">
      <c r="A101" s="12">
        <v>151</v>
      </c>
      <c r="B101">
        <v>1975</v>
      </c>
      <c r="C101">
        <v>1975</v>
      </c>
      <c r="D101">
        <v>122000</v>
      </c>
      <c r="F101" s="12">
        <v>258</v>
      </c>
      <c r="G101">
        <v>2006</v>
      </c>
      <c r="H101">
        <v>2006</v>
      </c>
      <c r="I101">
        <v>220000</v>
      </c>
    </row>
    <row r="102" spans="1:9" x14ac:dyDescent="0.25">
      <c r="A102" s="12">
        <v>153</v>
      </c>
      <c r="B102">
        <v>1971</v>
      </c>
      <c r="C102">
        <v>1971</v>
      </c>
      <c r="D102">
        <v>190000</v>
      </c>
      <c r="F102" s="12">
        <v>259</v>
      </c>
      <c r="G102">
        <v>2001</v>
      </c>
      <c r="H102">
        <v>2001</v>
      </c>
      <c r="I102">
        <v>231500</v>
      </c>
    </row>
    <row r="103" spans="1:9" x14ac:dyDescent="0.25">
      <c r="A103" s="12">
        <v>154</v>
      </c>
      <c r="B103">
        <v>1960</v>
      </c>
      <c r="C103">
        <v>1975</v>
      </c>
      <c r="D103">
        <v>235000</v>
      </c>
      <c r="F103" s="12">
        <v>262</v>
      </c>
      <c r="G103">
        <v>2007</v>
      </c>
      <c r="H103">
        <v>2007</v>
      </c>
      <c r="I103">
        <v>276000</v>
      </c>
    </row>
    <row r="104" spans="1:9" x14ac:dyDescent="0.25">
      <c r="A104" s="12">
        <v>155</v>
      </c>
      <c r="B104">
        <v>1923</v>
      </c>
      <c r="C104">
        <v>1950</v>
      </c>
      <c r="D104">
        <v>125000</v>
      </c>
      <c r="F104" s="12">
        <v>264</v>
      </c>
      <c r="G104">
        <v>1929</v>
      </c>
      <c r="H104">
        <v>2001</v>
      </c>
      <c r="I104">
        <v>130000</v>
      </c>
    </row>
    <row r="105" spans="1:9" x14ac:dyDescent="0.25">
      <c r="A105" s="12">
        <v>156</v>
      </c>
      <c r="B105">
        <v>1924</v>
      </c>
      <c r="C105">
        <v>1950</v>
      </c>
      <c r="D105">
        <v>79000</v>
      </c>
      <c r="F105" s="12">
        <v>265</v>
      </c>
      <c r="G105">
        <v>1925</v>
      </c>
      <c r="H105">
        <v>2004</v>
      </c>
      <c r="I105">
        <v>73000</v>
      </c>
    </row>
    <row r="106" spans="1:9" x14ac:dyDescent="0.25">
      <c r="A106" s="12">
        <v>157</v>
      </c>
      <c r="B106">
        <v>1950</v>
      </c>
      <c r="C106">
        <v>1950</v>
      </c>
      <c r="D106">
        <v>109500</v>
      </c>
      <c r="F106" s="12">
        <v>271</v>
      </c>
      <c r="G106">
        <v>2006</v>
      </c>
      <c r="H106">
        <v>2006</v>
      </c>
      <c r="I106">
        <v>266000</v>
      </c>
    </row>
    <row r="107" spans="1:9" x14ac:dyDescent="0.25">
      <c r="A107" s="12">
        <v>161</v>
      </c>
      <c r="B107">
        <v>1984</v>
      </c>
      <c r="C107">
        <v>1984</v>
      </c>
      <c r="D107">
        <v>162500</v>
      </c>
      <c r="F107" s="12">
        <v>272</v>
      </c>
      <c r="G107">
        <v>1954</v>
      </c>
      <c r="H107">
        <v>2005</v>
      </c>
      <c r="I107">
        <v>241500</v>
      </c>
    </row>
    <row r="108" spans="1:9" x14ac:dyDescent="0.25">
      <c r="A108" s="12">
        <v>164</v>
      </c>
      <c r="B108">
        <v>1956</v>
      </c>
      <c r="C108">
        <v>1956</v>
      </c>
      <c r="D108">
        <v>103200</v>
      </c>
      <c r="F108" s="12">
        <v>273</v>
      </c>
      <c r="G108">
        <v>1999</v>
      </c>
      <c r="H108">
        <v>2007</v>
      </c>
      <c r="I108">
        <v>290000</v>
      </c>
    </row>
    <row r="109" spans="1:9" x14ac:dyDescent="0.25">
      <c r="A109" s="12">
        <v>166</v>
      </c>
      <c r="B109">
        <v>1940</v>
      </c>
      <c r="C109">
        <v>1999</v>
      </c>
      <c r="D109">
        <v>127500</v>
      </c>
      <c r="F109" s="12">
        <v>276</v>
      </c>
      <c r="G109">
        <v>1925</v>
      </c>
      <c r="H109">
        <v>2007</v>
      </c>
      <c r="I109">
        <v>205000</v>
      </c>
    </row>
    <row r="110" spans="1:9" x14ac:dyDescent="0.25">
      <c r="A110" s="12">
        <v>167</v>
      </c>
      <c r="B110">
        <v>1955</v>
      </c>
      <c r="C110">
        <v>1993</v>
      </c>
      <c r="D110">
        <v>190000</v>
      </c>
      <c r="F110" s="12">
        <v>277</v>
      </c>
      <c r="G110">
        <v>2003</v>
      </c>
      <c r="H110">
        <v>2003</v>
      </c>
      <c r="I110">
        <v>201000</v>
      </c>
    </row>
    <row r="111" spans="1:9" x14ac:dyDescent="0.25">
      <c r="A111" s="12">
        <v>170</v>
      </c>
      <c r="B111">
        <v>1981</v>
      </c>
      <c r="C111">
        <v>1981</v>
      </c>
      <c r="D111">
        <v>228000</v>
      </c>
      <c r="F111" s="12">
        <v>279</v>
      </c>
      <c r="G111">
        <v>2006</v>
      </c>
      <c r="H111">
        <v>2007</v>
      </c>
      <c r="I111">
        <v>415298</v>
      </c>
    </row>
    <row r="112" spans="1:9" x14ac:dyDescent="0.25">
      <c r="A112" s="12">
        <v>171</v>
      </c>
      <c r="B112">
        <v>1941</v>
      </c>
      <c r="C112">
        <v>1950</v>
      </c>
      <c r="D112">
        <v>128500</v>
      </c>
      <c r="F112" s="12">
        <v>282</v>
      </c>
      <c r="G112">
        <v>2006</v>
      </c>
      <c r="H112">
        <v>2006</v>
      </c>
      <c r="I112">
        <v>185000</v>
      </c>
    </row>
    <row r="113" spans="1:9" x14ac:dyDescent="0.25">
      <c r="A113" s="12">
        <v>172</v>
      </c>
      <c r="B113">
        <v>1960</v>
      </c>
      <c r="C113">
        <v>1960</v>
      </c>
      <c r="D113">
        <v>215000</v>
      </c>
      <c r="F113" s="12">
        <v>283</v>
      </c>
      <c r="G113">
        <v>2007</v>
      </c>
      <c r="H113">
        <v>2008</v>
      </c>
      <c r="I113">
        <v>207500</v>
      </c>
    </row>
    <row r="114" spans="1:9" x14ac:dyDescent="0.25">
      <c r="A114" s="12">
        <v>173</v>
      </c>
      <c r="B114">
        <v>1987</v>
      </c>
      <c r="C114">
        <v>1987</v>
      </c>
      <c r="D114">
        <v>239000</v>
      </c>
      <c r="F114" s="12">
        <v>284</v>
      </c>
      <c r="G114">
        <v>2008</v>
      </c>
      <c r="H114">
        <v>2009</v>
      </c>
      <c r="I114">
        <v>244600</v>
      </c>
    </row>
    <row r="115" spans="1:9" x14ac:dyDescent="0.25">
      <c r="A115" s="12">
        <v>174</v>
      </c>
      <c r="B115">
        <v>1961</v>
      </c>
      <c r="C115">
        <v>1961</v>
      </c>
      <c r="D115">
        <v>163000</v>
      </c>
      <c r="F115" s="12">
        <v>286</v>
      </c>
      <c r="G115">
        <v>2006</v>
      </c>
      <c r="H115">
        <v>2007</v>
      </c>
      <c r="I115">
        <v>164700</v>
      </c>
    </row>
    <row r="116" spans="1:9" x14ac:dyDescent="0.25">
      <c r="A116" s="12">
        <v>175</v>
      </c>
      <c r="B116">
        <v>1986</v>
      </c>
      <c r="C116">
        <v>1986</v>
      </c>
      <c r="D116">
        <v>184000</v>
      </c>
      <c r="F116" s="12">
        <v>290</v>
      </c>
      <c r="G116">
        <v>1915</v>
      </c>
      <c r="H116">
        <v>2003</v>
      </c>
      <c r="I116">
        <v>153575</v>
      </c>
    </row>
    <row r="117" spans="1:9" x14ac:dyDescent="0.25">
      <c r="A117" s="12">
        <v>177</v>
      </c>
      <c r="B117">
        <v>1988</v>
      </c>
      <c r="C117">
        <v>1989</v>
      </c>
      <c r="D117">
        <v>211000</v>
      </c>
      <c r="F117" s="12">
        <v>291</v>
      </c>
      <c r="G117">
        <v>2006</v>
      </c>
      <c r="H117">
        <v>2006</v>
      </c>
      <c r="I117">
        <v>233230</v>
      </c>
    </row>
    <row r="118" spans="1:9" x14ac:dyDescent="0.25">
      <c r="A118" s="12">
        <v>178</v>
      </c>
      <c r="B118">
        <v>1958</v>
      </c>
      <c r="C118">
        <v>1958</v>
      </c>
      <c r="D118">
        <v>172500</v>
      </c>
      <c r="F118" s="12">
        <v>292</v>
      </c>
      <c r="G118">
        <v>1912</v>
      </c>
      <c r="H118">
        <v>2000</v>
      </c>
      <c r="I118">
        <v>135900</v>
      </c>
    </row>
    <row r="119" spans="1:9" x14ac:dyDescent="0.25">
      <c r="A119" s="12">
        <v>182</v>
      </c>
      <c r="B119">
        <v>1920</v>
      </c>
      <c r="C119">
        <v>1950</v>
      </c>
      <c r="D119">
        <v>200100</v>
      </c>
      <c r="F119" s="12">
        <v>293</v>
      </c>
      <c r="G119">
        <v>1949</v>
      </c>
      <c r="H119">
        <v>2008</v>
      </c>
      <c r="I119">
        <v>131000</v>
      </c>
    </row>
    <row r="120" spans="1:9" x14ac:dyDescent="0.25">
      <c r="A120" s="12">
        <v>185</v>
      </c>
      <c r="B120">
        <v>1908</v>
      </c>
      <c r="C120">
        <v>1991</v>
      </c>
      <c r="D120">
        <v>127000</v>
      </c>
      <c r="F120" s="12">
        <v>300</v>
      </c>
      <c r="G120">
        <v>1950</v>
      </c>
      <c r="H120">
        <v>2004</v>
      </c>
      <c r="I120">
        <v>158500</v>
      </c>
    </row>
    <row r="121" spans="1:9" x14ac:dyDescent="0.25">
      <c r="A121" s="12">
        <v>186</v>
      </c>
      <c r="B121">
        <v>1892</v>
      </c>
      <c r="C121">
        <v>1993</v>
      </c>
      <c r="D121">
        <v>475000</v>
      </c>
      <c r="F121" s="12">
        <v>303</v>
      </c>
      <c r="G121">
        <v>2001</v>
      </c>
      <c r="H121">
        <v>2002</v>
      </c>
      <c r="I121">
        <v>205000</v>
      </c>
    </row>
    <row r="122" spans="1:9" x14ac:dyDescent="0.25">
      <c r="A122" s="12">
        <v>187</v>
      </c>
      <c r="B122">
        <v>1990</v>
      </c>
      <c r="C122">
        <v>1991</v>
      </c>
      <c r="D122">
        <v>173000</v>
      </c>
      <c r="F122" s="12">
        <v>305</v>
      </c>
      <c r="G122">
        <v>1880</v>
      </c>
      <c r="H122">
        <v>2002</v>
      </c>
      <c r="I122">
        <v>295000</v>
      </c>
    </row>
    <row r="123" spans="1:9" x14ac:dyDescent="0.25">
      <c r="A123" s="12">
        <v>188</v>
      </c>
      <c r="B123">
        <v>1916</v>
      </c>
      <c r="C123">
        <v>1987</v>
      </c>
      <c r="D123">
        <v>135000</v>
      </c>
      <c r="F123" s="12">
        <v>306</v>
      </c>
      <c r="G123">
        <v>2004</v>
      </c>
      <c r="H123">
        <v>2005</v>
      </c>
      <c r="I123">
        <v>305900</v>
      </c>
    </row>
    <row r="124" spans="1:9" x14ac:dyDescent="0.25">
      <c r="A124" s="12">
        <v>189</v>
      </c>
      <c r="B124">
        <v>1979</v>
      </c>
      <c r="C124">
        <v>1979</v>
      </c>
      <c r="D124">
        <v>153337</v>
      </c>
      <c r="F124" s="12">
        <v>310</v>
      </c>
      <c r="G124">
        <v>2003</v>
      </c>
      <c r="H124">
        <v>2004</v>
      </c>
      <c r="I124">
        <v>360000</v>
      </c>
    </row>
    <row r="125" spans="1:9" x14ac:dyDescent="0.25">
      <c r="A125" s="12">
        <v>191</v>
      </c>
      <c r="B125">
        <v>1932</v>
      </c>
      <c r="C125">
        <v>1994</v>
      </c>
      <c r="D125">
        <v>315000</v>
      </c>
      <c r="F125" s="12">
        <v>312</v>
      </c>
      <c r="G125">
        <v>1948</v>
      </c>
      <c r="H125">
        <v>2002</v>
      </c>
      <c r="I125">
        <v>132000</v>
      </c>
    </row>
    <row r="126" spans="1:9" x14ac:dyDescent="0.25">
      <c r="A126" s="12">
        <v>193</v>
      </c>
      <c r="B126">
        <v>1999</v>
      </c>
      <c r="C126">
        <v>1999</v>
      </c>
      <c r="D126">
        <v>192000</v>
      </c>
      <c r="F126" s="12">
        <v>316</v>
      </c>
      <c r="G126">
        <v>2004</v>
      </c>
      <c r="H126">
        <v>2005</v>
      </c>
      <c r="I126">
        <v>188500</v>
      </c>
    </row>
    <row r="127" spans="1:9" x14ac:dyDescent="0.25">
      <c r="A127" s="12">
        <v>195</v>
      </c>
      <c r="B127">
        <v>1972</v>
      </c>
      <c r="C127">
        <v>1972</v>
      </c>
      <c r="D127">
        <v>127000</v>
      </c>
      <c r="F127" s="12">
        <v>318</v>
      </c>
      <c r="G127">
        <v>2006</v>
      </c>
      <c r="H127">
        <v>2006</v>
      </c>
      <c r="I127">
        <v>270000</v>
      </c>
    </row>
    <row r="128" spans="1:9" x14ac:dyDescent="0.25">
      <c r="A128" s="12">
        <v>196</v>
      </c>
      <c r="B128">
        <v>1976</v>
      </c>
      <c r="C128">
        <v>1976</v>
      </c>
      <c r="D128">
        <v>148500</v>
      </c>
      <c r="F128" s="12">
        <v>321</v>
      </c>
      <c r="G128">
        <v>2006</v>
      </c>
      <c r="H128">
        <v>2006</v>
      </c>
      <c r="I128">
        <v>342643</v>
      </c>
    </row>
    <row r="129" spans="1:9" x14ac:dyDescent="0.25">
      <c r="A129" s="12">
        <v>198</v>
      </c>
      <c r="B129">
        <v>1918</v>
      </c>
      <c r="C129">
        <v>1990</v>
      </c>
      <c r="D129">
        <v>235000</v>
      </c>
      <c r="F129" s="12">
        <v>322</v>
      </c>
      <c r="G129">
        <v>2004</v>
      </c>
      <c r="H129">
        <v>2004</v>
      </c>
      <c r="I129">
        <v>354000</v>
      </c>
    </row>
    <row r="130" spans="1:9" x14ac:dyDescent="0.25">
      <c r="A130" s="12">
        <v>199</v>
      </c>
      <c r="B130">
        <v>1912</v>
      </c>
      <c r="C130">
        <v>1950</v>
      </c>
      <c r="D130">
        <v>104000</v>
      </c>
      <c r="F130" s="12">
        <v>324</v>
      </c>
      <c r="G130">
        <v>1955</v>
      </c>
      <c r="H130">
        <v>2005</v>
      </c>
      <c r="I130">
        <v>126175</v>
      </c>
    </row>
    <row r="131" spans="1:9" x14ac:dyDescent="0.25">
      <c r="A131" s="12">
        <v>202</v>
      </c>
      <c r="B131">
        <v>1977</v>
      </c>
      <c r="C131">
        <v>1977</v>
      </c>
      <c r="D131">
        <v>171500</v>
      </c>
      <c r="F131" s="12">
        <v>325</v>
      </c>
      <c r="G131">
        <v>1967</v>
      </c>
      <c r="H131">
        <v>2007</v>
      </c>
      <c r="I131">
        <v>242000</v>
      </c>
    </row>
    <row r="132" spans="1:9" x14ac:dyDescent="0.25">
      <c r="A132" s="12">
        <v>203</v>
      </c>
      <c r="B132">
        <v>1924</v>
      </c>
      <c r="C132">
        <v>1950</v>
      </c>
      <c r="D132">
        <v>112000</v>
      </c>
      <c r="F132" s="12">
        <v>333</v>
      </c>
      <c r="G132">
        <v>2003</v>
      </c>
      <c r="H132">
        <v>2004</v>
      </c>
      <c r="I132">
        <v>284000</v>
      </c>
    </row>
    <row r="133" spans="1:9" x14ac:dyDescent="0.25">
      <c r="A133" s="12">
        <v>205</v>
      </c>
      <c r="B133">
        <v>1947</v>
      </c>
      <c r="C133">
        <v>1950</v>
      </c>
      <c r="D133">
        <v>110000</v>
      </c>
      <c r="F133" s="12">
        <v>334</v>
      </c>
      <c r="G133">
        <v>2004</v>
      </c>
      <c r="H133">
        <v>2004</v>
      </c>
      <c r="I133">
        <v>207000</v>
      </c>
    </row>
    <row r="134" spans="1:9" x14ac:dyDescent="0.25">
      <c r="A134" s="12">
        <v>206</v>
      </c>
      <c r="B134">
        <v>1990</v>
      </c>
      <c r="C134">
        <v>1990</v>
      </c>
      <c r="D134">
        <v>180500</v>
      </c>
      <c r="F134" s="12">
        <v>337</v>
      </c>
      <c r="G134">
        <v>2005</v>
      </c>
      <c r="H134">
        <v>2006</v>
      </c>
      <c r="I134">
        <v>377426</v>
      </c>
    </row>
    <row r="135" spans="1:9" x14ac:dyDescent="0.25">
      <c r="A135" s="12">
        <v>207</v>
      </c>
      <c r="B135">
        <v>1962</v>
      </c>
      <c r="C135">
        <v>1962</v>
      </c>
      <c r="D135">
        <v>143900</v>
      </c>
      <c r="F135" s="12">
        <v>338</v>
      </c>
      <c r="G135">
        <v>2002</v>
      </c>
      <c r="H135">
        <v>2003</v>
      </c>
      <c r="I135">
        <v>214000</v>
      </c>
    </row>
    <row r="136" spans="1:9" x14ac:dyDescent="0.25">
      <c r="A136" s="12">
        <v>208</v>
      </c>
      <c r="B136">
        <v>1960</v>
      </c>
      <c r="C136">
        <v>1960</v>
      </c>
      <c r="D136">
        <v>141000</v>
      </c>
      <c r="F136" s="12">
        <v>341</v>
      </c>
      <c r="G136">
        <v>2002</v>
      </c>
      <c r="H136">
        <v>2002</v>
      </c>
      <c r="I136">
        <v>202900</v>
      </c>
    </row>
    <row r="137" spans="1:9" x14ac:dyDescent="0.25">
      <c r="A137" s="12">
        <v>209</v>
      </c>
      <c r="B137">
        <v>1988</v>
      </c>
      <c r="C137">
        <v>1989</v>
      </c>
      <c r="D137">
        <v>277000</v>
      </c>
      <c r="F137" s="12">
        <v>344</v>
      </c>
      <c r="G137">
        <v>2005</v>
      </c>
      <c r="H137">
        <v>2005</v>
      </c>
      <c r="I137">
        <v>266000</v>
      </c>
    </row>
    <row r="138" spans="1:9" x14ac:dyDescent="0.25">
      <c r="A138" s="12">
        <v>210</v>
      </c>
      <c r="B138">
        <v>1964</v>
      </c>
      <c r="C138">
        <v>1964</v>
      </c>
      <c r="D138">
        <v>145000</v>
      </c>
      <c r="F138" s="12">
        <v>349</v>
      </c>
      <c r="G138">
        <v>2003</v>
      </c>
      <c r="H138">
        <v>2004</v>
      </c>
      <c r="I138">
        <v>154000</v>
      </c>
    </row>
    <row r="139" spans="1:9" x14ac:dyDescent="0.25">
      <c r="A139" s="12">
        <v>211</v>
      </c>
      <c r="B139">
        <v>1925</v>
      </c>
      <c r="C139">
        <v>1950</v>
      </c>
      <c r="D139">
        <v>98000</v>
      </c>
      <c r="F139" s="12">
        <v>350</v>
      </c>
      <c r="G139">
        <v>2005</v>
      </c>
      <c r="H139">
        <v>2006</v>
      </c>
      <c r="I139">
        <v>437154</v>
      </c>
    </row>
    <row r="140" spans="1:9" x14ac:dyDescent="0.25">
      <c r="A140" s="12">
        <v>214</v>
      </c>
      <c r="B140">
        <v>1995</v>
      </c>
      <c r="C140">
        <v>1995</v>
      </c>
      <c r="D140">
        <v>156000</v>
      </c>
      <c r="F140" s="12">
        <v>351</v>
      </c>
      <c r="G140">
        <v>2007</v>
      </c>
      <c r="H140">
        <v>2007</v>
      </c>
      <c r="I140">
        <v>318061</v>
      </c>
    </row>
    <row r="141" spans="1:9" x14ac:dyDescent="0.25">
      <c r="A141" s="12">
        <v>215</v>
      </c>
      <c r="B141">
        <v>1977</v>
      </c>
      <c r="C141">
        <v>1977</v>
      </c>
      <c r="D141">
        <v>161750</v>
      </c>
      <c r="F141" s="12">
        <v>354</v>
      </c>
      <c r="G141">
        <v>1928</v>
      </c>
      <c r="H141">
        <v>2003</v>
      </c>
      <c r="I141">
        <v>105900</v>
      </c>
    </row>
    <row r="142" spans="1:9" x14ac:dyDescent="0.25">
      <c r="A142" s="12">
        <v>216</v>
      </c>
      <c r="B142">
        <v>1957</v>
      </c>
      <c r="C142">
        <v>1996</v>
      </c>
      <c r="D142">
        <v>134450</v>
      </c>
      <c r="F142" s="12">
        <v>355</v>
      </c>
      <c r="G142">
        <v>1940</v>
      </c>
      <c r="H142">
        <v>2000</v>
      </c>
      <c r="I142">
        <v>140000</v>
      </c>
    </row>
    <row r="143" spans="1:9" x14ac:dyDescent="0.25">
      <c r="A143" s="12">
        <v>218</v>
      </c>
      <c r="B143">
        <v>1925</v>
      </c>
      <c r="C143">
        <v>1950</v>
      </c>
      <c r="D143">
        <v>107000</v>
      </c>
      <c r="F143" s="12">
        <v>363</v>
      </c>
      <c r="G143">
        <v>2003</v>
      </c>
      <c r="H143">
        <v>2003</v>
      </c>
      <c r="I143">
        <v>198500</v>
      </c>
    </row>
    <row r="144" spans="1:9" x14ac:dyDescent="0.25">
      <c r="A144" s="12">
        <v>223</v>
      </c>
      <c r="B144">
        <v>1975</v>
      </c>
      <c r="C144">
        <v>1975</v>
      </c>
      <c r="D144">
        <v>179900</v>
      </c>
      <c r="F144" s="12">
        <v>364</v>
      </c>
      <c r="G144">
        <v>1972</v>
      </c>
      <c r="H144">
        <v>2007</v>
      </c>
      <c r="I144">
        <v>118000</v>
      </c>
    </row>
    <row r="145" spans="1:9" x14ac:dyDescent="0.25">
      <c r="A145" s="12">
        <v>224</v>
      </c>
      <c r="B145">
        <v>1971</v>
      </c>
      <c r="C145">
        <v>1971</v>
      </c>
      <c r="D145">
        <v>97000</v>
      </c>
      <c r="F145" s="12">
        <v>370</v>
      </c>
      <c r="G145">
        <v>1959</v>
      </c>
      <c r="H145">
        <v>2006</v>
      </c>
      <c r="I145">
        <v>162000</v>
      </c>
    </row>
    <row r="146" spans="1:9" x14ac:dyDescent="0.25">
      <c r="A146" s="12">
        <v>226</v>
      </c>
      <c r="B146">
        <v>1971</v>
      </c>
      <c r="C146">
        <v>1971</v>
      </c>
      <c r="D146">
        <v>112000</v>
      </c>
      <c r="F146" s="12">
        <v>371</v>
      </c>
      <c r="G146">
        <v>2000</v>
      </c>
      <c r="H146">
        <v>2000</v>
      </c>
      <c r="I146">
        <v>172400</v>
      </c>
    </row>
    <row r="147" spans="1:9" x14ac:dyDescent="0.25">
      <c r="A147" s="12">
        <v>227</v>
      </c>
      <c r="B147">
        <v>1995</v>
      </c>
      <c r="C147">
        <v>1995</v>
      </c>
      <c r="D147">
        <v>290000</v>
      </c>
      <c r="F147" s="12">
        <v>375</v>
      </c>
      <c r="G147">
        <v>2003</v>
      </c>
      <c r="H147">
        <v>2004</v>
      </c>
      <c r="I147">
        <v>219500</v>
      </c>
    </row>
    <row r="148" spans="1:9" x14ac:dyDescent="0.25">
      <c r="A148" s="12">
        <v>228</v>
      </c>
      <c r="B148">
        <v>1970</v>
      </c>
      <c r="C148">
        <v>1970</v>
      </c>
      <c r="D148">
        <v>106000</v>
      </c>
      <c r="F148" s="12">
        <v>378</v>
      </c>
      <c r="G148">
        <v>2004</v>
      </c>
      <c r="H148">
        <v>2005</v>
      </c>
      <c r="I148">
        <v>340000</v>
      </c>
    </row>
    <row r="149" spans="1:9" x14ac:dyDescent="0.25">
      <c r="A149" s="12">
        <v>229</v>
      </c>
      <c r="B149">
        <v>1967</v>
      </c>
      <c r="C149">
        <v>1967</v>
      </c>
      <c r="D149">
        <v>125000</v>
      </c>
      <c r="F149" s="12">
        <v>379</v>
      </c>
      <c r="G149">
        <v>2010</v>
      </c>
      <c r="H149">
        <v>2010</v>
      </c>
      <c r="I149">
        <v>394432</v>
      </c>
    </row>
    <row r="150" spans="1:9" x14ac:dyDescent="0.25">
      <c r="A150" s="12">
        <v>231</v>
      </c>
      <c r="B150">
        <v>1959</v>
      </c>
      <c r="C150">
        <v>1959</v>
      </c>
      <c r="D150">
        <v>148000</v>
      </c>
      <c r="F150" s="12">
        <v>380</v>
      </c>
      <c r="G150">
        <v>2000</v>
      </c>
      <c r="H150">
        <v>2000</v>
      </c>
      <c r="I150">
        <v>179000</v>
      </c>
    </row>
    <row r="151" spans="1:9" x14ac:dyDescent="0.25">
      <c r="A151" s="12">
        <v>232</v>
      </c>
      <c r="B151">
        <v>1995</v>
      </c>
      <c r="C151">
        <v>1996</v>
      </c>
      <c r="D151">
        <v>403000</v>
      </c>
      <c r="F151" s="12">
        <v>382</v>
      </c>
      <c r="G151">
        <v>2006</v>
      </c>
      <c r="H151">
        <v>2006</v>
      </c>
      <c r="I151">
        <v>187750</v>
      </c>
    </row>
    <row r="152" spans="1:9" x14ac:dyDescent="0.25">
      <c r="A152" s="12">
        <v>233</v>
      </c>
      <c r="B152">
        <v>1972</v>
      </c>
      <c r="C152">
        <v>1972</v>
      </c>
      <c r="D152">
        <v>94500</v>
      </c>
      <c r="F152" s="12">
        <v>383</v>
      </c>
      <c r="G152">
        <v>2006</v>
      </c>
      <c r="H152">
        <v>2006</v>
      </c>
      <c r="I152">
        <v>213500</v>
      </c>
    </row>
    <row r="153" spans="1:9" x14ac:dyDescent="0.25">
      <c r="A153" s="12">
        <v>234</v>
      </c>
      <c r="B153">
        <v>1976</v>
      </c>
      <c r="C153">
        <v>1976</v>
      </c>
      <c r="D153">
        <v>128200</v>
      </c>
      <c r="F153" s="12">
        <v>386</v>
      </c>
      <c r="G153">
        <v>2004</v>
      </c>
      <c r="H153">
        <v>2005</v>
      </c>
      <c r="I153">
        <v>192000</v>
      </c>
    </row>
    <row r="154" spans="1:9" x14ac:dyDescent="0.25">
      <c r="A154" s="12">
        <v>236</v>
      </c>
      <c r="B154">
        <v>1971</v>
      </c>
      <c r="C154">
        <v>1971</v>
      </c>
      <c r="D154">
        <v>89500</v>
      </c>
      <c r="F154" s="12">
        <v>389</v>
      </c>
      <c r="G154">
        <v>1999</v>
      </c>
      <c r="H154">
        <v>2000</v>
      </c>
      <c r="I154">
        <v>191000</v>
      </c>
    </row>
    <row r="155" spans="1:9" x14ac:dyDescent="0.25">
      <c r="A155" s="12">
        <v>240</v>
      </c>
      <c r="B155">
        <v>1945</v>
      </c>
      <c r="C155">
        <v>1950</v>
      </c>
      <c r="D155">
        <v>113000</v>
      </c>
      <c r="F155" s="12">
        <v>390</v>
      </c>
      <c r="G155">
        <v>2007</v>
      </c>
      <c r="H155">
        <v>2008</v>
      </c>
      <c r="I155">
        <v>426000</v>
      </c>
    </row>
    <row r="156" spans="1:9" x14ac:dyDescent="0.25">
      <c r="A156" s="12">
        <v>242</v>
      </c>
      <c r="B156">
        <v>1945</v>
      </c>
      <c r="C156">
        <v>1997</v>
      </c>
      <c r="D156">
        <v>110500</v>
      </c>
      <c r="F156" s="12">
        <v>392</v>
      </c>
      <c r="G156">
        <v>2001</v>
      </c>
      <c r="H156">
        <v>2002</v>
      </c>
      <c r="I156">
        <v>215000</v>
      </c>
    </row>
    <row r="157" spans="1:9" x14ac:dyDescent="0.25">
      <c r="A157" s="12">
        <v>243</v>
      </c>
      <c r="B157">
        <v>1900</v>
      </c>
      <c r="C157">
        <v>1950</v>
      </c>
      <c r="D157">
        <v>79000</v>
      </c>
      <c r="F157" s="12">
        <v>400</v>
      </c>
      <c r="G157">
        <v>2006</v>
      </c>
      <c r="H157">
        <v>2007</v>
      </c>
      <c r="I157">
        <v>241000</v>
      </c>
    </row>
    <row r="158" spans="1:9" x14ac:dyDescent="0.25">
      <c r="A158" s="12">
        <v>244</v>
      </c>
      <c r="B158">
        <v>1980</v>
      </c>
      <c r="C158">
        <v>1980</v>
      </c>
      <c r="D158">
        <v>120000</v>
      </c>
      <c r="F158" s="12">
        <v>402</v>
      </c>
      <c r="G158">
        <v>2005</v>
      </c>
      <c r="H158">
        <v>2005</v>
      </c>
      <c r="I158">
        <v>164990</v>
      </c>
    </row>
    <row r="159" spans="1:9" x14ac:dyDescent="0.25">
      <c r="A159" s="12">
        <v>246</v>
      </c>
      <c r="B159">
        <v>1988</v>
      </c>
      <c r="C159">
        <v>1988</v>
      </c>
      <c r="D159">
        <v>241500</v>
      </c>
      <c r="F159" s="12">
        <v>409</v>
      </c>
      <c r="G159">
        <v>2006</v>
      </c>
      <c r="H159">
        <v>2006</v>
      </c>
      <c r="I159">
        <v>280000</v>
      </c>
    </row>
    <row r="160" spans="1:9" x14ac:dyDescent="0.25">
      <c r="A160" s="12">
        <v>247</v>
      </c>
      <c r="B160">
        <v>1910</v>
      </c>
      <c r="C160">
        <v>1950</v>
      </c>
      <c r="D160">
        <v>137000</v>
      </c>
      <c r="F160" s="12">
        <v>410</v>
      </c>
      <c r="G160">
        <v>2007</v>
      </c>
      <c r="H160">
        <v>2008</v>
      </c>
      <c r="I160">
        <v>339750</v>
      </c>
    </row>
    <row r="161" spans="1:9" x14ac:dyDescent="0.25">
      <c r="A161" s="12">
        <v>248</v>
      </c>
      <c r="B161">
        <v>1954</v>
      </c>
      <c r="C161">
        <v>1954</v>
      </c>
      <c r="D161">
        <v>140000</v>
      </c>
      <c r="F161" s="12">
        <v>413</v>
      </c>
      <c r="G161">
        <v>2009</v>
      </c>
      <c r="H161">
        <v>2009</v>
      </c>
      <c r="I161">
        <v>222000</v>
      </c>
    </row>
    <row r="162" spans="1:9" x14ac:dyDescent="0.25">
      <c r="A162" s="12">
        <v>251</v>
      </c>
      <c r="B162">
        <v>1940</v>
      </c>
      <c r="C162">
        <v>1966</v>
      </c>
      <c r="D162">
        <v>76500</v>
      </c>
      <c r="F162" s="12">
        <v>416</v>
      </c>
      <c r="G162">
        <v>2007</v>
      </c>
      <c r="H162">
        <v>2007</v>
      </c>
      <c r="I162">
        <v>181134</v>
      </c>
    </row>
    <row r="163" spans="1:9" x14ac:dyDescent="0.25">
      <c r="A163" s="12">
        <v>254</v>
      </c>
      <c r="B163">
        <v>1964</v>
      </c>
      <c r="C163">
        <v>1991</v>
      </c>
      <c r="D163">
        <v>158000</v>
      </c>
      <c r="F163" s="12">
        <v>422</v>
      </c>
      <c r="G163">
        <v>1977</v>
      </c>
      <c r="H163">
        <v>2000</v>
      </c>
      <c r="I163">
        <v>215000</v>
      </c>
    </row>
    <row r="164" spans="1:9" x14ac:dyDescent="0.25">
      <c r="A164" s="12">
        <v>255</v>
      </c>
      <c r="B164">
        <v>1957</v>
      </c>
      <c r="C164">
        <v>1957</v>
      </c>
      <c r="D164">
        <v>145000</v>
      </c>
      <c r="F164" s="12">
        <v>429</v>
      </c>
      <c r="G164">
        <v>2007</v>
      </c>
      <c r="H164">
        <v>2007</v>
      </c>
      <c r="I164">
        <v>195400</v>
      </c>
    </row>
    <row r="165" spans="1:9" x14ac:dyDescent="0.25">
      <c r="A165" s="12">
        <v>256</v>
      </c>
      <c r="B165">
        <v>1999</v>
      </c>
      <c r="C165">
        <v>1999</v>
      </c>
      <c r="D165">
        <v>230000</v>
      </c>
      <c r="F165" s="12">
        <v>438</v>
      </c>
      <c r="G165">
        <v>1926</v>
      </c>
      <c r="H165">
        <v>2004</v>
      </c>
      <c r="I165">
        <v>119000</v>
      </c>
    </row>
    <row r="166" spans="1:9" x14ac:dyDescent="0.25">
      <c r="A166" s="12">
        <v>260</v>
      </c>
      <c r="B166">
        <v>1956</v>
      </c>
      <c r="C166">
        <v>1956</v>
      </c>
      <c r="D166">
        <v>97000</v>
      </c>
      <c r="F166" s="12">
        <v>439</v>
      </c>
      <c r="G166">
        <v>1913</v>
      </c>
      <c r="H166">
        <v>2002</v>
      </c>
      <c r="I166">
        <v>90350</v>
      </c>
    </row>
    <row r="167" spans="1:9" x14ac:dyDescent="0.25">
      <c r="A167" s="12">
        <v>261</v>
      </c>
      <c r="B167">
        <v>1962</v>
      </c>
      <c r="C167">
        <v>1962</v>
      </c>
      <c r="D167">
        <v>176000</v>
      </c>
      <c r="F167" s="12">
        <v>440</v>
      </c>
      <c r="G167">
        <v>1920</v>
      </c>
      <c r="H167">
        <v>2000</v>
      </c>
      <c r="I167">
        <v>110000</v>
      </c>
    </row>
    <row r="168" spans="1:9" x14ac:dyDescent="0.25">
      <c r="A168" s="12">
        <v>263</v>
      </c>
      <c r="B168">
        <v>1977</v>
      </c>
      <c r="C168">
        <v>1995</v>
      </c>
      <c r="D168">
        <v>151000</v>
      </c>
      <c r="F168" s="12">
        <v>441</v>
      </c>
      <c r="G168">
        <v>2008</v>
      </c>
      <c r="H168">
        <v>2008</v>
      </c>
      <c r="I168">
        <v>555000</v>
      </c>
    </row>
    <row r="169" spans="1:9" x14ac:dyDescent="0.25">
      <c r="A169" s="12">
        <v>266</v>
      </c>
      <c r="B169">
        <v>1981</v>
      </c>
      <c r="C169">
        <v>1981</v>
      </c>
      <c r="D169">
        <v>175500</v>
      </c>
      <c r="F169" s="12">
        <v>444</v>
      </c>
      <c r="G169">
        <v>2006</v>
      </c>
      <c r="H169">
        <v>2007</v>
      </c>
      <c r="I169">
        <v>172500</v>
      </c>
    </row>
    <row r="170" spans="1:9" x14ac:dyDescent="0.25">
      <c r="A170" s="12">
        <v>267</v>
      </c>
      <c r="B170">
        <v>1997</v>
      </c>
      <c r="C170">
        <v>1997</v>
      </c>
      <c r="D170">
        <v>185000</v>
      </c>
      <c r="F170" s="12">
        <v>447</v>
      </c>
      <c r="G170">
        <v>1966</v>
      </c>
      <c r="H170">
        <v>2002</v>
      </c>
      <c r="I170">
        <v>190000</v>
      </c>
    </row>
    <row r="171" spans="1:9" x14ac:dyDescent="0.25">
      <c r="A171" s="12">
        <v>268</v>
      </c>
      <c r="B171">
        <v>1939</v>
      </c>
      <c r="C171">
        <v>1997</v>
      </c>
      <c r="D171">
        <v>179500</v>
      </c>
      <c r="F171" s="12">
        <v>450</v>
      </c>
      <c r="G171">
        <v>1948</v>
      </c>
      <c r="H171">
        <v>2002</v>
      </c>
      <c r="I171">
        <v>120000</v>
      </c>
    </row>
    <row r="172" spans="1:9" x14ac:dyDescent="0.25">
      <c r="A172" s="12">
        <v>269</v>
      </c>
      <c r="B172">
        <v>1940</v>
      </c>
      <c r="C172">
        <v>1955</v>
      </c>
      <c r="D172">
        <v>120500</v>
      </c>
      <c r="F172" s="12">
        <v>451</v>
      </c>
      <c r="G172">
        <v>1930</v>
      </c>
      <c r="H172">
        <v>2005</v>
      </c>
      <c r="I172">
        <v>110000</v>
      </c>
    </row>
    <row r="173" spans="1:9" x14ac:dyDescent="0.25">
      <c r="A173" s="12">
        <v>270</v>
      </c>
      <c r="B173">
        <v>1976</v>
      </c>
      <c r="C173">
        <v>1976</v>
      </c>
      <c r="D173">
        <v>148000</v>
      </c>
      <c r="F173" s="12">
        <v>454</v>
      </c>
      <c r="G173">
        <v>2008</v>
      </c>
      <c r="H173">
        <v>2008</v>
      </c>
      <c r="I173">
        <v>210000</v>
      </c>
    </row>
    <row r="174" spans="1:9" x14ac:dyDescent="0.25">
      <c r="A174" s="12">
        <v>274</v>
      </c>
      <c r="B174">
        <v>1958</v>
      </c>
      <c r="C174">
        <v>1988</v>
      </c>
      <c r="D174">
        <v>139000</v>
      </c>
      <c r="F174" s="12">
        <v>461</v>
      </c>
      <c r="G174">
        <v>2009</v>
      </c>
      <c r="H174">
        <v>2009</v>
      </c>
      <c r="I174">
        <v>263435</v>
      </c>
    </row>
    <row r="175" spans="1:9" x14ac:dyDescent="0.25">
      <c r="A175" s="12">
        <v>275</v>
      </c>
      <c r="B175">
        <v>1982</v>
      </c>
      <c r="C175">
        <v>1982</v>
      </c>
      <c r="D175">
        <v>124500</v>
      </c>
      <c r="F175" s="12">
        <v>462</v>
      </c>
      <c r="G175">
        <v>1936</v>
      </c>
      <c r="H175">
        <v>2007</v>
      </c>
      <c r="I175">
        <v>155000</v>
      </c>
    </row>
    <row r="176" spans="1:9" x14ac:dyDescent="0.25">
      <c r="A176" s="12">
        <v>278</v>
      </c>
      <c r="B176">
        <v>1951</v>
      </c>
      <c r="C176">
        <v>1951</v>
      </c>
      <c r="D176">
        <v>141000</v>
      </c>
      <c r="F176" s="12">
        <v>466</v>
      </c>
      <c r="G176">
        <v>2004</v>
      </c>
      <c r="H176">
        <v>2004</v>
      </c>
      <c r="I176">
        <v>178740</v>
      </c>
    </row>
    <row r="177" spans="1:9" x14ac:dyDescent="0.25">
      <c r="A177" s="12">
        <v>280</v>
      </c>
      <c r="B177">
        <v>1977</v>
      </c>
      <c r="C177">
        <v>1977</v>
      </c>
      <c r="D177">
        <v>192000</v>
      </c>
      <c r="F177" s="12">
        <v>469</v>
      </c>
      <c r="G177">
        <v>2006</v>
      </c>
      <c r="H177">
        <v>2006</v>
      </c>
      <c r="I177">
        <v>250000</v>
      </c>
    </row>
    <row r="178" spans="1:9" x14ac:dyDescent="0.25">
      <c r="A178" s="12">
        <v>281</v>
      </c>
      <c r="B178">
        <v>1989</v>
      </c>
      <c r="C178">
        <v>1989</v>
      </c>
      <c r="D178">
        <v>228500</v>
      </c>
      <c r="F178" s="12">
        <v>473</v>
      </c>
      <c r="G178">
        <v>2005</v>
      </c>
      <c r="H178">
        <v>2005</v>
      </c>
      <c r="I178">
        <v>148000</v>
      </c>
    </row>
    <row r="179" spans="1:9" x14ac:dyDescent="0.25">
      <c r="A179" s="12">
        <v>285</v>
      </c>
      <c r="B179">
        <v>1992</v>
      </c>
      <c r="C179">
        <v>1992</v>
      </c>
      <c r="D179">
        <v>179200</v>
      </c>
      <c r="F179" s="12">
        <v>474</v>
      </c>
      <c r="G179">
        <v>2006</v>
      </c>
      <c r="H179">
        <v>2007</v>
      </c>
      <c r="I179">
        <v>440000</v>
      </c>
    </row>
    <row r="180" spans="1:9" x14ac:dyDescent="0.25">
      <c r="A180" s="12">
        <v>287</v>
      </c>
      <c r="B180">
        <v>1962</v>
      </c>
      <c r="C180">
        <v>1981</v>
      </c>
      <c r="D180">
        <v>159000</v>
      </c>
      <c r="F180" s="12">
        <v>475</v>
      </c>
      <c r="G180">
        <v>2000</v>
      </c>
      <c r="H180">
        <v>2000</v>
      </c>
      <c r="I180">
        <v>251000</v>
      </c>
    </row>
    <row r="181" spans="1:9" x14ac:dyDescent="0.25">
      <c r="A181" s="12">
        <v>288</v>
      </c>
      <c r="B181">
        <v>1971</v>
      </c>
      <c r="C181">
        <v>1971</v>
      </c>
      <c r="D181">
        <v>88000</v>
      </c>
      <c r="F181" s="12">
        <v>478</v>
      </c>
      <c r="G181">
        <v>2006</v>
      </c>
      <c r="H181">
        <v>2006</v>
      </c>
      <c r="I181">
        <v>380000</v>
      </c>
    </row>
    <row r="182" spans="1:9" x14ac:dyDescent="0.25">
      <c r="A182" s="12">
        <v>289</v>
      </c>
      <c r="B182">
        <v>1967</v>
      </c>
      <c r="C182">
        <v>1967</v>
      </c>
      <c r="D182">
        <v>122000</v>
      </c>
      <c r="F182" s="12">
        <v>479</v>
      </c>
      <c r="G182">
        <v>2007</v>
      </c>
      <c r="H182">
        <v>2008</v>
      </c>
      <c r="I182">
        <v>297000</v>
      </c>
    </row>
    <row r="183" spans="1:9" x14ac:dyDescent="0.25">
      <c r="A183" s="12">
        <v>294</v>
      </c>
      <c r="B183">
        <v>1977</v>
      </c>
      <c r="C183">
        <v>1994</v>
      </c>
      <c r="D183">
        <v>235000</v>
      </c>
      <c r="F183" s="12">
        <v>480</v>
      </c>
      <c r="G183">
        <v>1937</v>
      </c>
      <c r="H183">
        <v>2000</v>
      </c>
      <c r="I183">
        <v>89471</v>
      </c>
    </row>
    <row r="184" spans="1:9" x14ac:dyDescent="0.25">
      <c r="A184" s="12">
        <v>295</v>
      </c>
      <c r="B184">
        <v>1953</v>
      </c>
      <c r="C184">
        <v>1953</v>
      </c>
      <c r="D184">
        <v>167000</v>
      </c>
      <c r="F184" s="12">
        <v>481</v>
      </c>
      <c r="G184">
        <v>2004</v>
      </c>
      <c r="H184">
        <v>2005</v>
      </c>
      <c r="I184">
        <v>326000</v>
      </c>
    </row>
    <row r="185" spans="1:9" x14ac:dyDescent="0.25">
      <c r="A185" s="12">
        <v>296</v>
      </c>
      <c r="B185">
        <v>1984</v>
      </c>
      <c r="C185">
        <v>1984</v>
      </c>
      <c r="D185">
        <v>142500</v>
      </c>
      <c r="F185" s="12">
        <v>482</v>
      </c>
      <c r="G185">
        <v>2003</v>
      </c>
      <c r="H185">
        <v>2004</v>
      </c>
      <c r="I185">
        <v>374000</v>
      </c>
    </row>
    <row r="186" spans="1:9" x14ac:dyDescent="0.25">
      <c r="A186" s="12">
        <v>297</v>
      </c>
      <c r="B186">
        <v>1950</v>
      </c>
      <c r="C186">
        <v>1950</v>
      </c>
      <c r="D186">
        <v>152000</v>
      </c>
      <c r="F186" s="12">
        <v>483</v>
      </c>
      <c r="G186">
        <v>1915</v>
      </c>
      <c r="H186">
        <v>2005</v>
      </c>
      <c r="I186">
        <v>155000</v>
      </c>
    </row>
    <row r="187" spans="1:9" x14ac:dyDescent="0.25">
      <c r="A187" s="12">
        <v>298</v>
      </c>
      <c r="B187">
        <v>1997</v>
      </c>
      <c r="C187">
        <v>1998</v>
      </c>
      <c r="D187">
        <v>239000</v>
      </c>
      <c r="F187" s="12">
        <v>485</v>
      </c>
      <c r="G187">
        <v>1962</v>
      </c>
      <c r="H187">
        <v>2001</v>
      </c>
      <c r="I187">
        <v>132500</v>
      </c>
    </row>
    <row r="188" spans="1:9" x14ac:dyDescent="0.25">
      <c r="A188" s="12">
        <v>299</v>
      </c>
      <c r="B188">
        <v>1968</v>
      </c>
      <c r="C188">
        <v>1968</v>
      </c>
      <c r="D188">
        <v>175000</v>
      </c>
      <c r="F188" s="12">
        <v>486</v>
      </c>
      <c r="G188">
        <v>1950</v>
      </c>
      <c r="H188">
        <v>2007</v>
      </c>
      <c r="I188">
        <v>147000</v>
      </c>
    </row>
    <row r="189" spans="1:9" x14ac:dyDescent="0.25">
      <c r="A189" s="12">
        <v>301</v>
      </c>
      <c r="B189">
        <v>1953</v>
      </c>
      <c r="C189">
        <v>1953</v>
      </c>
      <c r="D189">
        <v>157000</v>
      </c>
      <c r="F189" s="12">
        <v>490</v>
      </c>
      <c r="G189">
        <v>1970</v>
      </c>
      <c r="H189">
        <v>2002</v>
      </c>
      <c r="I189">
        <v>86000</v>
      </c>
    </row>
    <row r="190" spans="1:9" x14ac:dyDescent="0.25">
      <c r="A190" s="12">
        <v>302</v>
      </c>
      <c r="B190">
        <v>1998</v>
      </c>
      <c r="C190">
        <v>1999</v>
      </c>
      <c r="D190">
        <v>267000</v>
      </c>
      <c r="F190" s="12">
        <v>493</v>
      </c>
      <c r="G190">
        <v>2006</v>
      </c>
      <c r="H190">
        <v>2006</v>
      </c>
      <c r="I190">
        <v>172785</v>
      </c>
    </row>
    <row r="191" spans="1:9" x14ac:dyDescent="0.25">
      <c r="A191" s="12">
        <v>304</v>
      </c>
      <c r="B191">
        <v>1972</v>
      </c>
      <c r="C191">
        <v>1972</v>
      </c>
      <c r="D191">
        <v>149900</v>
      </c>
      <c r="F191" s="12">
        <v>499</v>
      </c>
      <c r="G191">
        <v>1967</v>
      </c>
      <c r="H191">
        <v>2004</v>
      </c>
      <c r="I191">
        <v>130000</v>
      </c>
    </row>
    <row r="192" spans="1:9" x14ac:dyDescent="0.25">
      <c r="A192" s="12">
        <v>307</v>
      </c>
      <c r="B192">
        <v>1990</v>
      </c>
      <c r="C192">
        <v>1991</v>
      </c>
      <c r="D192">
        <v>225000</v>
      </c>
      <c r="F192" s="12">
        <v>502</v>
      </c>
      <c r="G192">
        <v>2005</v>
      </c>
      <c r="H192">
        <v>2005</v>
      </c>
      <c r="I192">
        <v>226700</v>
      </c>
    </row>
    <row r="193" spans="1:9" x14ac:dyDescent="0.25">
      <c r="A193" s="12">
        <v>308</v>
      </c>
      <c r="B193">
        <v>1920</v>
      </c>
      <c r="C193">
        <v>1950</v>
      </c>
      <c r="D193">
        <v>89500</v>
      </c>
      <c r="F193" s="12">
        <v>508</v>
      </c>
      <c r="G193">
        <v>2009</v>
      </c>
      <c r="H193">
        <v>2009</v>
      </c>
      <c r="I193">
        <v>208300</v>
      </c>
    </row>
    <row r="194" spans="1:9" x14ac:dyDescent="0.25">
      <c r="A194" s="12">
        <v>309</v>
      </c>
      <c r="B194">
        <v>1940</v>
      </c>
      <c r="C194">
        <v>1950</v>
      </c>
      <c r="D194">
        <v>82500</v>
      </c>
      <c r="F194" s="12">
        <v>509</v>
      </c>
      <c r="G194">
        <v>1928</v>
      </c>
      <c r="H194">
        <v>2005</v>
      </c>
      <c r="I194">
        <v>161000</v>
      </c>
    </row>
    <row r="195" spans="1:9" x14ac:dyDescent="0.25">
      <c r="A195" s="12">
        <v>311</v>
      </c>
      <c r="B195">
        <v>1993</v>
      </c>
      <c r="C195">
        <v>1994</v>
      </c>
      <c r="D195">
        <v>165600</v>
      </c>
      <c r="F195" s="12">
        <v>511</v>
      </c>
      <c r="G195">
        <v>1951</v>
      </c>
      <c r="H195">
        <v>2000</v>
      </c>
      <c r="I195">
        <v>164900</v>
      </c>
    </row>
    <row r="196" spans="1:9" x14ac:dyDescent="0.25">
      <c r="A196" s="12">
        <v>313</v>
      </c>
      <c r="B196">
        <v>1939</v>
      </c>
      <c r="C196">
        <v>1950</v>
      </c>
      <c r="D196">
        <v>119900</v>
      </c>
      <c r="F196" s="12">
        <v>512</v>
      </c>
      <c r="G196">
        <v>2005</v>
      </c>
      <c r="H196">
        <v>2006</v>
      </c>
      <c r="I196">
        <v>202665</v>
      </c>
    </row>
    <row r="197" spans="1:9" x14ac:dyDescent="0.25">
      <c r="A197" s="12">
        <v>314</v>
      </c>
      <c r="B197">
        <v>1965</v>
      </c>
      <c r="C197">
        <v>1965</v>
      </c>
      <c r="D197">
        <v>375000</v>
      </c>
      <c r="F197" s="12">
        <v>516</v>
      </c>
      <c r="G197">
        <v>2009</v>
      </c>
      <c r="H197">
        <v>2009</v>
      </c>
      <c r="I197">
        <v>402861</v>
      </c>
    </row>
    <row r="198" spans="1:9" x14ac:dyDescent="0.25">
      <c r="A198" s="12">
        <v>315</v>
      </c>
      <c r="B198">
        <v>1925</v>
      </c>
      <c r="C198">
        <v>1990</v>
      </c>
      <c r="D198">
        <v>178000</v>
      </c>
      <c r="F198" s="12">
        <v>520</v>
      </c>
      <c r="G198">
        <v>1926</v>
      </c>
      <c r="H198">
        <v>2004</v>
      </c>
      <c r="I198">
        <v>234000</v>
      </c>
    </row>
    <row r="199" spans="1:9" x14ac:dyDescent="0.25">
      <c r="A199" s="12">
        <v>317</v>
      </c>
      <c r="B199">
        <v>1980</v>
      </c>
      <c r="C199">
        <v>1980</v>
      </c>
      <c r="D199">
        <v>260000</v>
      </c>
      <c r="F199" s="12">
        <v>521</v>
      </c>
      <c r="G199">
        <v>1900</v>
      </c>
      <c r="H199">
        <v>2000</v>
      </c>
      <c r="I199">
        <v>106250</v>
      </c>
    </row>
    <row r="200" spans="1:9" x14ac:dyDescent="0.25">
      <c r="A200" s="12">
        <v>319</v>
      </c>
      <c r="B200">
        <v>1993</v>
      </c>
      <c r="C200">
        <v>1993</v>
      </c>
      <c r="D200">
        <v>260000</v>
      </c>
      <c r="F200" s="12">
        <v>524</v>
      </c>
      <c r="G200">
        <v>2007</v>
      </c>
      <c r="H200">
        <v>2008</v>
      </c>
      <c r="I200">
        <v>184750</v>
      </c>
    </row>
    <row r="201" spans="1:9" x14ac:dyDescent="0.25">
      <c r="A201" s="12">
        <v>320</v>
      </c>
      <c r="B201">
        <v>1980</v>
      </c>
      <c r="C201">
        <v>1980</v>
      </c>
      <c r="D201">
        <v>187500</v>
      </c>
      <c r="F201" s="12">
        <v>526</v>
      </c>
      <c r="G201">
        <v>2005</v>
      </c>
      <c r="H201">
        <v>2005</v>
      </c>
      <c r="I201">
        <v>176000</v>
      </c>
    </row>
    <row r="202" spans="1:9" x14ac:dyDescent="0.25">
      <c r="A202" s="12">
        <v>323</v>
      </c>
      <c r="B202">
        <v>1986</v>
      </c>
      <c r="C202">
        <v>1987</v>
      </c>
      <c r="D202">
        <v>301000</v>
      </c>
      <c r="F202" s="12">
        <v>527</v>
      </c>
      <c r="G202">
        <v>1956</v>
      </c>
      <c r="H202">
        <v>2000</v>
      </c>
      <c r="I202">
        <v>132000</v>
      </c>
    </row>
    <row r="203" spans="1:9" x14ac:dyDescent="0.25">
      <c r="A203" s="12">
        <v>326</v>
      </c>
      <c r="B203">
        <v>1941</v>
      </c>
      <c r="C203">
        <v>1950</v>
      </c>
      <c r="D203">
        <v>87000</v>
      </c>
      <c r="F203" s="12">
        <v>528</v>
      </c>
      <c r="G203">
        <v>2008</v>
      </c>
      <c r="H203">
        <v>2008</v>
      </c>
      <c r="I203">
        <v>446261</v>
      </c>
    </row>
    <row r="204" spans="1:9" x14ac:dyDescent="0.25">
      <c r="A204" s="12">
        <v>327</v>
      </c>
      <c r="B204">
        <v>1993</v>
      </c>
      <c r="C204">
        <v>1993</v>
      </c>
      <c r="D204">
        <v>324000</v>
      </c>
      <c r="F204" s="12">
        <v>529</v>
      </c>
      <c r="G204">
        <v>1920</v>
      </c>
      <c r="H204">
        <v>2002</v>
      </c>
      <c r="I204">
        <v>86000</v>
      </c>
    </row>
    <row r="205" spans="1:9" x14ac:dyDescent="0.25">
      <c r="A205" s="12">
        <v>328</v>
      </c>
      <c r="B205">
        <v>1960</v>
      </c>
      <c r="C205">
        <v>1960</v>
      </c>
      <c r="D205">
        <v>145250</v>
      </c>
      <c r="F205" s="12">
        <v>533</v>
      </c>
      <c r="G205">
        <v>1955</v>
      </c>
      <c r="H205">
        <v>2007</v>
      </c>
      <c r="I205">
        <v>107500</v>
      </c>
    </row>
    <row r="206" spans="1:9" x14ac:dyDescent="0.25">
      <c r="A206" s="12">
        <v>329</v>
      </c>
      <c r="B206">
        <v>1916</v>
      </c>
      <c r="C206">
        <v>1994</v>
      </c>
      <c r="D206">
        <v>214500</v>
      </c>
      <c r="F206" s="12">
        <v>535</v>
      </c>
      <c r="G206">
        <v>2004</v>
      </c>
      <c r="H206">
        <v>2004</v>
      </c>
      <c r="I206">
        <v>178000</v>
      </c>
    </row>
    <row r="207" spans="1:9" x14ac:dyDescent="0.25">
      <c r="A207" s="12">
        <v>330</v>
      </c>
      <c r="B207">
        <v>1920</v>
      </c>
      <c r="C207">
        <v>1950</v>
      </c>
      <c r="D207">
        <v>78000</v>
      </c>
      <c r="F207" s="12">
        <v>540</v>
      </c>
      <c r="G207">
        <v>2001</v>
      </c>
      <c r="H207">
        <v>2002</v>
      </c>
      <c r="I207">
        <v>272000</v>
      </c>
    </row>
    <row r="208" spans="1:9" x14ac:dyDescent="0.25">
      <c r="A208" s="12">
        <v>331</v>
      </c>
      <c r="B208">
        <v>1964</v>
      </c>
      <c r="C208">
        <v>1964</v>
      </c>
      <c r="D208">
        <v>119000</v>
      </c>
      <c r="F208" s="12">
        <v>541</v>
      </c>
      <c r="G208">
        <v>2006</v>
      </c>
      <c r="H208">
        <v>2006</v>
      </c>
      <c r="I208">
        <v>315000</v>
      </c>
    </row>
    <row r="209" spans="1:9" x14ac:dyDescent="0.25">
      <c r="A209" s="12">
        <v>332</v>
      </c>
      <c r="B209">
        <v>1958</v>
      </c>
      <c r="C209">
        <v>1992</v>
      </c>
      <c r="D209">
        <v>139000</v>
      </c>
      <c r="F209" s="12">
        <v>542</v>
      </c>
      <c r="G209">
        <v>2000</v>
      </c>
      <c r="H209">
        <v>2000</v>
      </c>
      <c r="I209">
        <v>248000</v>
      </c>
    </row>
    <row r="210" spans="1:9" x14ac:dyDescent="0.25">
      <c r="A210" s="12">
        <v>335</v>
      </c>
      <c r="B210">
        <v>1998</v>
      </c>
      <c r="C210">
        <v>1998</v>
      </c>
      <c r="D210">
        <v>192000</v>
      </c>
      <c r="F210" s="12">
        <v>545</v>
      </c>
      <c r="G210">
        <v>2006</v>
      </c>
      <c r="H210">
        <v>2006</v>
      </c>
      <c r="I210">
        <v>179665</v>
      </c>
    </row>
    <row r="211" spans="1:9" x14ac:dyDescent="0.25">
      <c r="A211" s="12">
        <v>336</v>
      </c>
      <c r="B211">
        <v>1965</v>
      </c>
      <c r="C211">
        <v>1965</v>
      </c>
      <c r="D211">
        <v>228950</v>
      </c>
      <c r="F211" s="12">
        <v>550</v>
      </c>
      <c r="G211">
        <v>2003</v>
      </c>
      <c r="H211">
        <v>2004</v>
      </c>
      <c r="I211">
        <v>263000</v>
      </c>
    </row>
    <row r="212" spans="1:9" x14ac:dyDescent="0.25">
      <c r="A212" s="12">
        <v>339</v>
      </c>
      <c r="B212">
        <v>1984</v>
      </c>
      <c r="C212">
        <v>1998</v>
      </c>
      <c r="D212">
        <v>202500</v>
      </c>
      <c r="F212" s="12">
        <v>553</v>
      </c>
      <c r="G212">
        <v>2006</v>
      </c>
      <c r="H212">
        <v>2006</v>
      </c>
      <c r="I212">
        <v>255500</v>
      </c>
    </row>
    <row r="213" spans="1:9" x14ac:dyDescent="0.25">
      <c r="A213" s="12">
        <v>340</v>
      </c>
      <c r="B213">
        <v>1958</v>
      </c>
      <c r="C213">
        <v>1998</v>
      </c>
      <c r="D213">
        <v>155000</v>
      </c>
      <c r="F213" s="12">
        <v>554</v>
      </c>
      <c r="G213">
        <v>1949</v>
      </c>
      <c r="H213">
        <v>2003</v>
      </c>
      <c r="I213">
        <v>108000</v>
      </c>
    </row>
    <row r="214" spans="1:9" x14ac:dyDescent="0.25">
      <c r="A214" s="12">
        <v>342</v>
      </c>
      <c r="B214">
        <v>1950</v>
      </c>
      <c r="C214">
        <v>1950</v>
      </c>
      <c r="D214">
        <v>82000</v>
      </c>
      <c r="F214" s="12">
        <v>555</v>
      </c>
      <c r="G214">
        <v>2003</v>
      </c>
      <c r="H214">
        <v>2004</v>
      </c>
      <c r="I214">
        <v>284000</v>
      </c>
    </row>
    <row r="215" spans="1:9" x14ac:dyDescent="0.25">
      <c r="A215" s="12">
        <v>343</v>
      </c>
      <c r="B215">
        <v>1949</v>
      </c>
      <c r="C215">
        <v>1950</v>
      </c>
      <c r="D215">
        <v>87500</v>
      </c>
      <c r="F215" s="12">
        <v>560</v>
      </c>
      <c r="G215">
        <v>2003</v>
      </c>
      <c r="H215">
        <v>2004</v>
      </c>
      <c r="I215">
        <v>234000</v>
      </c>
    </row>
    <row r="216" spans="1:9" x14ac:dyDescent="0.25">
      <c r="A216" s="12">
        <v>345</v>
      </c>
      <c r="B216">
        <v>1976</v>
      </c>
      <c r="C216">
        <v>1976</v>
      </c>
      <c r="D216">
        <v>85000</v>
      </c>
      <c r="F216" s="12">
        <v>565</v>
      </c>
      <c r="G216">
        <v>1992</v>
      </c>
      <c r="H216">
        <v>2000</v>
      </c>
      <c r="I216">
        <v>268000</v>
      </c>
    </row>
    <row r="217" spans="1:9" x14ac:dyDescent="0.25">
      <c r="A217" s="12">
        <v>346</v>
      </c>
      <c r="B217">
        <v>1939</v>
      </c>
      <c r="C217">
        <v>1950</v>
      </c>
      <c r="D217">
        <v>140200</v>
      </c>
      <c r="F217" s="12">
        <v>567</v>
      </c>
      <c r="G217">
        <v>2005</v>
      </c>
      <c r="H217">
        <v>2007</v>
      </c>
      <c r="I217">
        <v>325000</v>
      </c>
    </row>
    <row r="218" spans="1:9" x14ac:dyDescent="0.25">
      <c r="A218" s="12">
        <v>347</v>
      </c>
      <c r="B218">
        <v>1960</v>
      </c>
      <c r="C218">
        <v>1998</v>
      </c>
      <c r="D218">
        <v>151500</v>
      </c>
      <c r="F218" s="12">
        <v>568</v>
      </c>
      <c r="G218">
        <v>2004</v>
      </c>
      <c r="H218">
        <v>2004</v>
      </c>
      <c r="I218">
        <v>214000</v>
      </c>
    </row>
    <row r="219" spans="1:9" x14ac:dyDescent="0.25">
      <c r="A219" s="12">
        <v>348</v>
      </c>
      <c r="B219">
        <v>1960</v>
      </c>
      <c r="C219">
        <v>1960</v>
      </c>
      <c r="D219">
        <v>157500</v>
      </c>
      <c r="F219" s="12">
        <v>569</v>
      </c>
      <c r="G219">
        <v>1983</v>
      </c>
      <c r="H219">
        <v>2009</v>
      </c>
      <c r="I219">
        <v>316600</v>
      </c>
    </row>
    <row r="220" spans="1:9" x14ac:dyDescent="0.25">
      <c r="A220" s="12">
        <v>352</v>
      </c>
      <c r="B220">
        <v>1986</v>
      </c>
      <c r="C220">
        <v>1986</v>
      </c>
      <c r="D220">
        <v>190000</v>
      </c>
      <c r="F220" s="12">
        <v>573</v>
      </c>
      <c r="G220">
        <v>2009</v>
      </c>
      <c r="H220">
        <v>2009</v>
      </c>
      <c r="I220">
        <v>224500</v>
      </c>
    </row>
    <row r="221" spans="1:9" x14ac:dyDescent="0.25">
      <c r="A221" s="12">
        <v>353</v>
      </c>
      <c r="B221">
        <v>1941</v>
      </c>
      <c r="C221">
        <v>1950</v>
      </c>
      <c r="D221">
        <v>95000</v>
      </c>
      <c r="F221" s="12">
        <v>574</v>
      </c>
      <c r="G221">
        <v>2000</v>
      </c>
      <c r="H221">
        <v>2000</v>
      </c>
      <c r="I221">
        <v>170000</v>
      </c>
    </row>
    <row r="222" spans="1:9" x14ac:dyDescent="0.25">
      <c r="A222" s="12">
        <v>356</v>
      </c>
      <c r="B222">
        <v>1995</v>
      </c>
      <c r="C222">
        <v>1995</v>
      </c>
      <c r="D222">
        <v>177500</v>
      </c>
      <c r="F222" s="12">
        <v>575</v>
      </c>
      <c r="G222">
        <v>1971</v>
      </c>
      <c r="H222">
        <v>2005</v>
      </c>
      <c r="I222">
        <v>139000</v>
      </c>
    </row>
    <row r="223" spans="1:9" x14ac:dyDescent="0.25">
      <c r="A223" s="12">
        <v>357</v>
      </c>
      <c r="B223">
        <v>1992</v>
      </c>
      <c r="C223">
        <v>1992</v>
      </c>
      <c r="D223">
        <v>173000</v>
      </c>
      <c r="F223" s="12">
        <v>579</v>
      </c>
      <c r="G223">
        <v>2007</v>
      </c>
      <c r="H223">
        <v>2007</v>
      </c>
      <c r="I223">
        <v>146000</v>
      </c>
    </row>
    <row r="224" spans="1:9" x14ac:dyDescent="0.25">
      <c r="A224" s="12">
        <v>358</v>
      </c>
      <c r="B224">
        <v>1976</v>
      </c>
      <c r="C224">
        <v>1976</v>
      </c>
      <c r="D224">
        <v>134000</v>
      </c>
      <c r="F224" s="12">
        <v>582</v>
      </c>
      <c r="G224">
        <v>2008</v>
      </c>
      <c r="H224">
        <v>2009</v>
      </c>
      <c r="I224">
        <v>253293</v>
      </c>
    </row>
    <row r="225" spans="1:9" x14ac:dyDescent="0.25">
      <c r="A225" s="12">
        <v>359</v>
      </c>
      <c r="B225">
        <v>1958</v>
      </c>
      <c r="C225">
        <v>1958</v>
      </c>
      <c r="D225">
        <v>130000</v>
      </c>
      <c r="F225" s="12">
        <v>584</v>
      </c>
      <c r="G225">
        <v>1893</v>
      </c>
      <c r="H225">
        <v>2000</v>
      </c>
      <c r="I225">
        <v>325000</v>
      </c>
    </row>
    <row r="226" spans="1:9" x14ac:dyDescent="0.25">
      <c r="A226" s="12">
        <v>360</v>
      </c>
      <c r="B226">
        <v>1998</v>
      </c>
      <c r="C226">
        <v>1998</v>
      </c>
      <c r="D226">
        <v>280000</v>
      </c>
      <c r="F226" s="12">
        <v>586</v>
      </c>
      <c r="G226">
        <v>2005</v>
      </c>
      <c r="H226">
        <v>2006</v>
      </c>
      <c r="I226">
        <v>369900</v>
      </c>
    </row>
    <row r="227" spans="1:9" x14ac:dyDescent="0.25">
      <c r="A227" s="12">
        <v>361</v>
      </c>
      <c r="B227">
        <v>1978</v>
      </c>
      <c r="C227">
        <v>1978</v>
      </c>
      <c r="D227">
        <v>156000</v>
      </c>
      <c r="F227" s="12">
        <v>587</v>
      </c>
      <c r="G227">
        <v>1918</v>
      </c>
      <c r="H227">
        <v>2000</v>
      </c>
      <c r="I227">
        <v>130000</v>
      </c>
    </row>
    <row r="228" spans="1:9" x14ac:dyDescent="0.25">
      <c r="A228" s="12">
        <v>362</v>
      </c>
      <c r="B228">
        <v>1940</v>
      </c>
      <c r="C228">
        <v>1982</v>
      </c>
      <c r="D228">
        <v>145000</v>
      </c>
      <c r="F228" s="12">
        <v>589</v>
      </c>
      <c r="G228">
        <v>1968</v>
      </c>
      <c r="H228">
        <v>2003</v>
      </c>
      <c r="I228">
        <v>143000</v>
      </c>
    </row>
    <row r="229" spans="1:9" x14ac:dyDescent="0.25">
      <c r="A229" s="12">
        <v>365</v>
      </c>
      <c r="B229">
        <v>1976</v>
      </c>
      <c r="C229">
        <v>1976</v>
      </c>
      <c r="D229">
        <v>190000</v>
      </c>
      <c r="F229" s="12">
        <v>591</v>
      </c>
      <c r="G229">
        <v>2004</v>
      </c>
      <c r="H229">
        <v>2004</v>
      </c>
      <c r="I229">
        <v>185900</v>
      </c>
    </row>
    <row r="230" spans="1:9" x14ac:dyDescent="0.25">
      <c r="A230" s="12">
        <v>366</v>
      </c>
      <c r="B230">
        <v>1920</v>
      </c>
      <c r="C230">
        <v>1997</v>
      </c>
      <c r="D230">
        <v>147000</v>
      </c>
      <c r="F230" s="12">
        <v>592</v>
      </c>
      <c r="G230">
        <v>2008</v>
      </c>
      <c r="H230">
        <v>2008</v>
      </c>
      <c r="I230">
        <v>451950</v>
      </c>
    </row>
    <row r="231" spans="1:9" x14ac:dyDescent="0.25">
      <c r="A231" s="12">
        <v>367</v>
      </c>
      <c r="B231">
        <v>1963</v>
      </c>
      <c r="C231">
        <v>1963</v>
      </c>
      <c r="D231">
        <v>159000</v>
      </c>
      <c r="F231" s="12">
        <v>593</v>
      </c>
      <c r="G231">
        <v>1982</v>
      </c>
      <c r="H231">
        <v>2003</v>
      </c>
      <c r="I231">
        <v>138000</v>
      </c>
    </row>
    <row r="232" spans="1:9" x14ac:dyDescent="0.25">
      <c r="A232" s="12">
        <v>368</v>
      </c>
      <c r="B232">
        <v>1962</v>
      </c>
      <c r="C232">
        <v>1962</v>
      </c>
      <c r="D232">
        <v>165000</v>
      </c>
      <c r="F232" s="12">
        <v>594</v>
      </c>
      <c r="G232">
        <v>2003</v>
      </c>
      <c r="H232">
        <v>2003</v>
      </c>
      <c r="I232">
        <v>140000</v>
      </c>
    </row>
    <row r="233" spans="1:9" x14ac:dyDescent="0.25">
      <c r="A233" s="12">
        <v>369</v>
      </c>
      <c r="B233">
        <v>1954</v>
      </c>
      <c r="C233">
        <v>1954</v>
      </c>
      <c r="D233">
        <v>132000</v>
      </c>
      <c r="F233" s="12">
        <v>596</v>
      </c>
      <c r="G233">
        <v>2005</v>
      </c>
      <c r="H233">
        <v>2006</v>
      </c>
      <c r="I233">
        <v>319000</v>
      </c>
    </row>
    <row r="234" spans="1:9" x14ac:dyDescent="0.25">
      <c r="A234" s="12">
        <v>372</v>
      </c>
      <c r="B234">
        <v>1959</v>
      </c>
      <c r="C234">
        <v>1959</v>
      </c>
      <c r="D234">
        <v>134432</v>
      </c>
      <c r="F234" s="12">
        <v>598</v>
      </c>
      <c r="G234">
        <v>2006</v>
      </c>
      <c r="H234">
        <v>2007</v>
      </c>
      <c r="I234">
        <v>194201</v>
      </c>
    </row>
    <row r="235" spans="1:9" x14ac:dyDescent="0.25">
      <c r="A235" s="12">
        <v>373</v>
      </c>
      <c r="B235">
        <v>1984</v>
      </c>
      <c r="C235">
        <v>1984</v>
      </c>
      <c r="D235">
        <v>125000</v>
      </c>
      <c r="F235" s="12">
        <v>601</v>
      </c>
      <c r="G235">
        <v>2005</v>
      </c>
      <c r="H235">
        <v>2005</v>
      </c>
      <c r="I235">
        <v>275000</v>
      </c>
    </row>
    <row r="236" spans="1:9" x14ac:dyDescent="0.25">
      <c r="A236" s="12">
        <v>374</v>
      </c>
      <c r="B236">
        <v>1953</v>
      </c>
      <c r="C236">
        <v>1953</v>
      </c>
      <c r="D236">
        <v>123000</v>
      </c>
      <c r="F236" s="12">
        <v>604</v>
      </c>
      <c r="G236">
        <v>2004</v>
      </c>
      <c r="H236">
        <v>2005</v>
      </c>
      <c r="I236">
        <v>151000</v>
      </c>
    </row>
    <row r="237" spans="1:9" x14ac:dyDescent="0.25">
      <c r="A237" s="12">
        <v>376</v>
      </c>
      <c r="B237">
        <v>1922</v>
      </c>
      <c r="C237">
        <v>1950</v>
      </c>
      <c r="D237">
        <v>61000</v>
      </c>
      <c r="F237" s="12">
        <v>605</v>
      </c>
      <c r="G237">
        <v>2002</v>
      </c>
      <c r="H237">
        <v>2002</v>
      </c>
      <c r="I237">
        <v>221000</v>
      </c>
    </row>
    <row r="238" spans="1:9" x14ac:dyDescent="0.25">
      <c r="A238" s="12">
        <v>377</v>
      </c>
      <c r="B238">
        <v>1996</v>
      </c>
      <c r="C238">
        <v>1996</v>
      </c>
      <c r="D238">
        <v>148000</v>
      </c>
      <c r="F238" s="12">
        <v>608</v>
      </c>
      <c r="G238">
        <v>1948</v>
      </c>
      <c r="H238">
        <v>2002</v>
      </c>
      <c r="I238">
        <v>225000</v>
      </c>
    </row>
    <row r="239" spans="1:9" x14ac:dyDescent="0.25">
      <c r="A239" s="12">
        <v>381</v>
      </c>
      <c r="B239">
        <v>1924</v>
      </c>
      <c r="C239">
        <v>1950</v>
      </c>
      <c r="D239">
        <v>127000</v>
      </c>
      <c r="F239" s="12">
        <v>611</v>
      </c>
      <c r="G239">
        <v>2000</v>
      </c>
      <c r="H239">
        <v>2000</v>
      </c>
      <c r="I239">
        <v>313000</v>
      </c>
    </row>
    <row r="240" spans="1:9" x14ac:dyDescent="0.25">
      <c r="A240" s="12">
        <v>384</v>
      </c>
      <c r="B240">
        <v>1928</v>
      </c>
      <c r="C240">
        <v>1950</v>
      </c>
      <c r="D240">
        <v>76000</v>
      </c>
      <c r="F240" s="12">
        <v>613</v>
      </c>
      <c r="G240">
        <v>2001</v>
      </c>
      <c r="H240">
        <v>2001</v>
      </c>
      <c r="I240">
        <v>261500</v>
      </c>
    </row>
    <row r="241" spans="1:9" x14ac:dyDescent="0.25">
      <c r="A241" s="12">
        <v>385</v>
      </c>
      <c r="B241">
        <v>1992</v>
      </c>
      <c r="C241">
        <v>1992</v>
      </c>
      <c r="D241">
        <v>240000</v>
      </c>
      <c r="F241" s="12">
        <v>614</v>
      </c>
      <c r="G241">
        <v>2007</v>
      </c>
      <c r="H241">
        <v>2007</v>
      </c>
      <c r="I241">
        <v>147000</v>
      </c>
    </row>
    <row r="242" spans="1:9" x14ac:dyDescent="0.25">
      <c r="A242" s="12">
        <v>387</v>
      </c>
      <c r="B242">
        <v>1910</v>
      </c>
      <c r="C242">
        <v>1996</v>
      </c>
      <c r="D242">
        <v>81000</v>
      </c>
      <c r="F242" s="12">
        <v>617</v>
      </c>
      <c r="G242">
        <v>2002</v>
      </c>
      <c r="H242">
        <v>2003</v>
      </c>
      <c r="I242">
        <v>183200</v>
      </c>
    </row>
    <row r="243" spans="1:9" x14ac:dyDescent="0.25">
      <c r="A243" s="12">
        <v>388</v>
      </c>
      <c r="B243">
        <v>1976</v>
      </c>
      <c r="C243">
        <v>1976</v>
      </c>
      <c r="D243">
        <v>125000</v>
      </c>
      <c r="F243" s="12">
        <v>619</v>
      </c>
      <c r="G243">
        <v>2007</v>
      </c>
      <c r="H243">
        <v>2007</v>
      </c>
      <c r="I243">
        <v>314813</v>
      </c>
    </row>
    <row r="244" spans="1:9" x14ac:dyDescent="0.25">
      <c r="A244" s="12">
        <v>391</v>
      </c>
      <c r="B244">
        <v>1900</v>
      </c>
      <c r="C244">
        <v>1950</v>
      </c>
      <c r="D244">
        <v>119000</v>
      </c>
      <c r="F244" s="12">
        <v>620</v>
      </c>
      <c r="G244">
        <v>2003</v>
      </c>
      <c r="H244">
        <v>2003</v>
      </c>
      <c r="I244">
        <v>305000</v>
      </c>
    </row>
    <row r="245" spans="1:9" x14ac:dyDescent="0.25">
      <c r="A245" s="12">
        <v>393</v>
      </c>
      <c r="B245">
        <v>1959</v>
      </c>
      <c r="C245">
        <v>1959</v>
      </c>
      <c r="D245">
        <v>106500</v>
      </c>
      <c r="F245" s="12">
        <v>624</v>
      </c>
      <c r="G245">
        <v>2000</v>
      </c>
      <c r="H245">
        <v>2000</v>
      </c>
      <c r="I245">
        <v>168500</v>
      </c>
    </row>
    <row r="246" spans="1:9" x14ac:dyDescent="0.25">
      <c r="A246" s="12">
        <v>394</v>
      </c>
      <c r="B246">
        <v>1941</v>
      </c>
      <c r="C246">
        <v>1950</v>
      </c>
      <c r="D246">
        <v>100000</v>
      </c>
      <c r="F246" s="12">
        <v>632</v>
      </c>
      <c r="G246">
        <v>2006</v>
      </c>
      <c r="H246">
        <v>2006</v>
      </c>
      <c r="I246">
        <v>209500</v>
      </c>
    </row>
    <row r="247" spans="1:9" x14ac:dyDescent="0.25">
      <c r="A247" s="12">
        <v>395</v>
      </c>
      <c r="B247">
        <v>1940</v>
      </c>
      <c r="C247">
        <v>1950</v>
      </c>
      <c r="D247">
        <v>109000</v>
      </c>
      <c r="F247" s="12">
        <v>634</v>
      </c>
      <c r="G247">
        <v>1954</v>
      </c>
      <c r="H247">
        <v>2005</v>
      </c>
      <c r="I247">
        <v>139400</v>
      </c>
    </row>
    <row r="248" spans="1:9" x14ac:dyDescent="0.25">
      <c r="A248" s="12">
        <v>396</v>
      </c>
      <c r="B248">
        <v>1956</v>
      </c>
      <c r="C248">
        <v>1956</v>
      </c>
      <c r="D248">
        <v>129000</v>
      </c>
      <c r="F248" s="12">
        <v>640</v>
      </c>
      <c r="G248">
        <v>2006</v>
      </c>
      <c r="H248">
        <v>2006</v>
      </c>
      <c r="I248">
        <v>264561</v>
      </c>
    </row>
    <row r="249" spans="1:9" x14ac:dyDescent="0.25">
      <c r="A249" s="12">
        <v>397</v>
      </c>
      <c r="B249">
        <v>1972</v>
      </c>
      <c r="C249">
        <v>1972</v>
      </c>
      <c r="D249">
        <v>123000</v>
      </c>
      <c r="F249" s="12">
        <v>641</v>
      </c>
      <c r="G249">
        <v>2003</v>
      </c>
      <c r="H249">
        <v>2004</v>
      </c>
      <c r="I249">
        <v>274000</v>
      </c>
    </row>
    <row r="250" spans="1:9" x14ac:dyDescent="0.25">
      <c r="A250" s="12">
        <v>398</v>
      </c>
      <c r="B250">
        <v>1962</v>
      </c>
      <c r="C250">
        <v>1962</v>
      </c>
      <c r="D250">
        <v>169500</v>
      </c>
      <c r="F250" s="12">
        <v>642</v>
      </c>
      <c r="G250">
        <v>2001</v>
      </c>
      <c r="H250">
        <v>2001</v>
      </c>
      <c r="I250">
        <v>226000</v>
      </c>
    </row>
    <row r="251" spans="1:9" x14ac:dyDescent="0.25">
      <c r="A251" s="12">
        <v>399</v>
      </c>
      <c r="B251">
        <v>1920</v>
      </c>
      <c r="C251">
        <v>1950</v>
      </c>
      <c r="D251">
        <v>67000</v>
      </c>
      <c r="F251" s="12">
        <v>645</v>
      </c>
      <c r="G251">
        <v>2009</v>
      </c>
      <c r="H251">
        <v>2009</v>
      </c>
      <c r="I251">
        <v>370878</v>
      </c>
    </row>
    <row r="252" spans="1:9" x14ac:dyDescent="0.25">
      <c r="A252" s="12">
        <v>401</v>
      </c>
      <c r="B252">
        <v>1996</v>
      </c>
      <c r="C252">
        <v>1996</v>
      </c>
      <c r="D252">
        <v>245500</v>
      </c>
      <c r="F252" s="12">
        <v>651</v>
      </c>
      <c r="G252">
        <v>2007</v>
      </c>
      <c r="H252">
        <v>2007</v>
      </c>
      <c r="I252">
        <v>205950</v>
      </c>
    </row>
    <row r="253" spans="1:9" x14ac:dyDescent="0.25">
      <c r="A253" s="12">
        <v>403</v>
      </c>
      <c r="B253">
        <v>1940</v>
      </c>
      <c r="C253">
        <v>1997</v>
      </c>
      <c r="D253">
        <v>108000</v>
      </c>
      <c r="F253" s="12">
        <v>657</v>
      </c>
      <c r="G253">
        <v>1959</v>
      </c>
      <c r="H253">
        <v>2006</v>
      </c>
      <c r="I253">
        <v>145500</v>
      </c>
    </row>
    <row r="254" spans="1:9" x14ac:dyDescent="0.25">
      <c r="A254" s="12">
        <v>404</v>
      </c>
      <c r="B254">
        <v>1998</v>
      </c>
      <c r="C254">
        <v>1998</v>
      </c>
      <c r="D254">
        <v>258000</v>
      </c>
      <c r="F254" s="12">
        <v>658</v>
      </c>
      <c r="G254">
        <v>1931</v>
      </c>
      <c r="H254">
        <v>2000</v>
      </c>
      <c r="I254">
        <v>149000</v>
      </c>
    </row>
    <row r="255" spans="1:9" x14ac:dyDescent="0.25">
      <c r="A255" s="12">
        <v>405</v>
      </c>
      <c r="B255">
        <v>1995</v>
      </c>
      <c r="C255">
        <v>1996</v>
      </c>
      <c r="D255">
        <v>168000</v>
      </c>
      <c r="F255" s="12">
        <v>662</v>
      </c>
      <c r="G255">
        <v>1994</v>
      </c>
      <c r="H255">
        <v>2005</v>
      </c>
      <c r="I255">
        <v>402000</v>
      </c>
    </row>
    <row r="256" spans="1:9" x14ac:dyDescent="0.25">
      <c r="A256" s="12">
        <v>406</v>
      </c>
      <c r="B256">
        <v>1976</v>
      </c>
      <c r="C256">
        <v>1993</v>
      </c>
      <c r="D256">
        <v>150000</v>
      </c>
      <c r="F256" s="12">
        <v>665</v>
      </c>
      <c r="G256">
        <v>2005</v>
      </c>
      <c r="H256">
        <v>2006</v>
      </c>
      <c r="I256">
        <v>423000</v>
      </c>
    </row>
    <row r="257" spans="1:9" x14ac:dyDescent="0.25">
      <c r="A257" s="12">
        <v>407</v>
      </c>
      <c r="B257">
        <v>1936</v>
      </c>
      <c r="C257">
        <v>1950</v>
      </c>
      <c r="D257">
        <v>115000</v>
      </c>
      <c r="F257" s="12">
        <v>666</v>
      </c>
      <c r="G257">
        <v>2000</v>
      </c>
      <c r="H257">
        <v>2000</v>
      </c>
      <c r="I257">
        <v>230500</v>
      </c>
    </row>
    <row r="258" spans="1:9" x14ac:dyDescent="0.25">
      <c r="A258" s="12">
        <v>408</v>
      </c>
      <c r="B258">
        <v>1915</v>
      </c>
      <c r="C258">
        <v>1976</v>
      </c>
      <c r="D258">
        <v>177000</v>
      </c>
      <c r="F258" s="12">
        <v>671</v>
      </c>
      <c r="G258">
        <v>2005</v>
      </c>
      <c r="H258">
        <v>2005</v>
      </c>
      <c r="I258">
        <v>173500</v>
      </c>
    </row>
    <row r="259" spans="1:9" x14ac:dyDescent="0.25">
      <c r="A259" s="12">
        <v>411</v>
      </c>
      <c r="B259">
        <v>1958</v>
      </c>
      <c r="C259">
        <v>1958</v>
      </c>
      <c r="D259">
        <v>60000</v>
      </c>
      <c r="F259" s="12">
        <v>674</v>
      </c>
      <c r="G259">
        <v>1957</v>
      </c>
      <c r="H259">
        <v>2004</v>
      </c>
      <c r="I259">
        <v>257500</v>
      </c>
    </row>
    <row r="260" spans="1:9" x14ac:dyDescent="0.25">
      <c r="A260" s="12">
        <v>412</v>
      </c>
      <c r="B260">
        <v>1955</v>
      </c>
      <c r="C260">
        <v>1955</v>
      </c>
      <c r="D260">
        <v>145000</v>
      </c>
      <c r="F260" s="12">
        <v>678</v>
      </c>
      <c r="G260">
        <v>1924</v>
      </c>
      <c r="H260">
        <v>2006</v>
      </c>
      <c r="I260">
        <v>109500</v>
      </c>
    </row>
    <row r="261" spans="1:9" x14ac:dyDescent="0.25">
      <c r="A261" s="12">
        <v>414</v>
      </c>
      <c r="B261">
        <v>1927</v>
      </c>
      <c r="C261">
        <v>1950</v>
      </c>
      <c r="D261">
        <v>115000</v>
      </c>
      <c r="F261" s="12">
        <v>679</v>
      </c>
      <c r="G261">
        <v>2008</v>
      </c>
      <c r="H261">
        <v>2008</v>
      </c>
      <c r="I261">
        <v>372500</v>
      </c>
    </row>
    <row r="262" spans="1:9" x14ac:dyDescent="0.25">
      <c r="A262" s="12">
        <v>415</v>
      </c>
      <c r="B262">
        <v>1993</v>
      </c>
      <c r="C262">
        <v>1993</v>
      </c>
      <c r="D262">
        <v>228000</v>
      </c>
      <c r="F262" s="12">
        <v>682</v>
      </c>
      <c r="G262">
        <v>1932</v>
      </c>
      <c r="H262">
        <v>2000</v>
      </c>
      <c r="I262">
        <v>159434</v>
      </c>
    </row>
    <row r="263" spans="1:9" x14ac:dyDescent="0.25">
      <c r="A263" s="12">
        <v>417</v>
      </c>
      <c r="B263">
        <v>1978</v>
      </c>
      <c r="C263">
        <v>1978</v>
      </c>
      <c r="D263">
        <v>149500</v>
      </c>
      <c r="F263" s="12">
        <v>684</v>
      </c>
      <c r="G263">
        <v>2002</v>
      </c>
      <c r="H263">
        <v>2002</v>
      </c>
      <c r="I263">
        <v>285000</v>
      </c>
    </row>
    <row r="264" spans="1:9" x14ac:dyDescent="0.25">
      <c r="A264" s="12">
        <v>418</v>
      </c>
      <c r="B264">
        <v>1918</v>
      </c>
      <c r="C264">
        <v>1950</v>
      </c>
      <c r="D264">
        <v>239000</v>
      </c>
      <c r="F264" s="12">
        <v>687</v>
      </c>
      <c r="G264">
        <v>2007</v>
      </c>
      <c r="H264">
        <v>2007</v>
      </c>
      <c r="I264">
        <v>227875</v>
      </c>
    </row>
    <row r="265" spans="1:9" x14ac:dyDescent="0.25">
      <c r="A265" s="12">
        <v>419</v>
      </c>
      <c r="B265">
        <v>1940</v>
      </c>
      <c r="C265">
        <v>1950</v>
      </c>
      <c r="D265">
        <v>126000</v>
      </c>
      <c r="F265" s="12">
        <v>688</v>
      </c>
      <c r="G265">
        <v>2004</v>
      </c>
      <c r="H265">
        <v>2004</v>
      </c>
      <c r="I265">
        <v>148800</v>
      </c>
    </row>
    <row r="266" spans="1:9" x14ac:dyDescent="0.25">
      <c r="A266" s="12">
        <v>420</v>
      </c>
      <c r="B266">
        <v>1968</v>
      </c>
      <c r="C266">
        <v>1968</v>
      </c>
      <c r="D266">
        <v>142000</v>
      </c>
      <c r="F266" s="12">
        <v>689</v>
      </c>
      <c r="G266">
        <v>2007</v>
      </c>
      <c r="H266">
        <v>2007</v>
      </c>
      <c r="I266">
        <v>392000</v>
      </c>
    </row>
    <row r="267" spans="1:9" x14ac:dyDescent="0.25">
      <c r="A267" s="12">
        <v>421</v>
      </c>
      <c r="B267">
        <v>1997</v>
      </c>
      <c r="C267">
        <v>1998</v>
      </c>
      <c r="D267">
        <v>206300</v>
      </c>
      <c r="F267" s="12">
        <v>690</v>
      </c>
      <c r="G267">
        <v>2005</v>
      </c>
      <c r="H267">
        <v>2006</v>
      </c>
      <c r="I267">
        <v>194700</v>
      </c>
    </row>
    <row r="268" spans="1:9" x14ac:dyDescent="0.25">
      <c r="A268" s="12">
        <v>423</v>
      </c>
      <c r="B268">
        <v>1954</v>
      </c>
      <c r="C268">
        <v>1954</v>
      </c>
      <c r="D268">
        <v>113000</v>
      </c>
      <c r="F268" s="12">
        <v>691</v>
      </c>
      <c r="G268">
        <v>2004</v>
      </c>
      <c r="H268">
        <v>2004</v>
      </c>
      <c r="I268">
        <v>141000</v>
      </c>
    </row>
    <row r="269" spans="1:9" x14ac:dyDescent="0.25">
      <c r="A269" s="12">
        <v>424</v>
      </c>
      <c r="B269">
        <v>1998</v>
      </c>
      <c r="C269">
        <v>1998</v>
      </c>
      <c r="D269">
        <v>315000</v>
      </c>
      <c r="F269" s="12">
        <v>699</v>
      </c>
      <c r="G269">
        <v>1965</v>
      </c>
      <c r="H269">
        <v>2009</v>
      </c>
      <c r="I269">
        <v>138500</v>
      </c>
    </row>
    <row r="270" spans="1:9" x14ac:dyDescent="0.25">
      <c r="A270" s="12">
        <v>425</v>
      </c>
      <c r="B270">
        <v>1956</v>
      </c>
      <c r="C270">
        <v>1956</v>
      </c>
      <c r="D270">
        <v>139000</v>
      </c>
      <c r="F270" s="12">
        <v>700</v>
      </c>
      <c r="G270">
        <v>2004</v>
      </c>
      <c r="H270">
        <v>2004</v>
      </c>
      <c r="I270">
        <v>196000</v>
      </c>
    </row>
    <row r="271" spans="1:9" x14ac:dyDescent="0.25">
      <c r="A271" s="12">
        <v>426</v>
      </c>
      <c r="B271">
        <v>1946</v>
      </c>
      <c r="C271">
        <v>1992</v>
      </c>
      <c r="D271">
        <v>135000</v>
      </c>
      <c r="F271" s="12">
        <v>701</v>
      </c>
      <c r="G271">
        <v>2002</v>
      </c>
      <c r="H271">
        <v>2002</v>
      </c>
      <c r="I271">
        <v>312500</v>
      </c>
    </row>
    <row r="272" spans="1:9" x14ac:dyDescent="0.25">
      <c r="A272" s="12">
        <v>427</v>
      </c>
      <c r="B272">
        <v>1989</v>
      </c>
      <c r="C272">
        <v>1989</v>
      </c>
      <c r="D272">
        <v>275000</v>
      </c>
      <c r="F272" s="12">
        <v>703</v>
      </c>
      <c r="G272">
        <v>2006</v>
      </c>
      <c r="H272">
        <v>2006</v>
      </c>
      <c r="I272">
        <v>361919</v>
      </c>
    </row>
    <row r="273" spans="1:9" x14ac:dyDescent="0.25">
      <c r="A273" s="12">
        <v>428</v>
      </c>
      <c r="B273">
        <v>1957</v>
      </c>
      <c r="C273">
        <v>1957</v>
      </c>
      <c r="D273">
        <v>109008</v>
      </c>
      <c r="F273" s="12">
        <v>705</v>
      </c>
      <c r="G273">
        <v>2004</v>
      </c>
      <c r="H273">
        <v>2005</v>
      </c>
      <c r="I273">
        <v>213000</v>
      </c>
    </row>
    <row r="274" spans="1:9" x14ac:dyDescent="0.25">
      <c r="A274" s="12">
        <v>430</v>
      </c>
      <c r="B274">
        <v>1988</v>
      </c>
      <c r="C274">
        <v>1988</v>
      </c>
      <c r="D274">
        <v>175000</v>
      </c>
      <c r="F274" s="12">
        <v>707</v>
      </c>
      <c r="G274">
        <v>1971</v>
      </c>
      <c r="H274">
        <v>2002</v>
      </c>
      <c r="I274">
        <v>302000</v>
      </c>
    </row>
    <row r="275" spans="1:9" x14ac:dyDescent="0.25">
      <c r="A275" s="12">
        <v>431</v>
      </c>
      <c r="B275">
        <v>1971</v>
      </c>
      <c r="C275">
        <v>1971</v>
      </c>
      <c r="D275">
        <v>85400</v>
      </c>
      <c r="F275" s="12">
        <v>708</v>
      </c>
      <c r="G275">
        <v>2006</v>
      </c>
      <c r="H275">
        <v>2006</v>
      </c>
      <c r="I275">
        <v>254000</v>
      </c>
    </row>
    <row r="276" spans="1:9" x14ac:dyDescent="0.25">
      <c r="A276" s="12">
        <v>432</v>
      </c>
      <c r="B276">
        <v>1920</v>
      </c>
      <c r="C276">
        <v>1998</v>
      </c>
      <c r="D276">
        <v>79900</v>
      </c>
      <c r="F276" s="12">
        <v>709</v>
      </c>
      <c r="G276">
        <v>2007</v>
      </c>
      <c r="H276">
        <v>2007</v>
      </c>
      <c r="I276">
        <v>179540</v>
      </c>
    </row>
    <row r="277" spans="1:9" x14ac:dyDescent="0.25">
      <c r="A277" s="12">
        <v>433</v>
      </c>
      <c r="B277">
        <v>1971</v>
      </c>
      <c r="C277">
        <v>1971</v>
      </c>
      <c r="D277">
        <v>122500</v>
      </c>
      <c r="F277" s="12">
        <v>711</v>
      </c>
      <c r="G277">
        <v>1935</v>
      </c>
      <c r="H277">
        <v>2003</v>
      </c>
      <c r="I277">
        <v>52000</v>
      </c>
    </row>
    <row r="278" spans="1:9" x14ac:dyDescent="0.25">
      <c r="A278" s="12">
        <v>434</v>
      </c>
      <c r="B278">
        <v>1997</v>
      </c>
      <c r="C278">
        <v>1998</v>
      </c>
      <c r="D278">
        <v>181000</v>
      </c>
      <c r="F278" s="12">
        <v>715</v>
      </c>
      <c r="G278">
        <v>1976</v>
      </c>
      <c r="H278">
        <v>2005</v>
      </c>
      <c r="I278">
        <v>130500</v>
      </c>
    </row>
    <row r="279" spans="1:9" x14ac:dyDescent="0.25">
      <c r="A279" s="12">
        <v>435</v>
      </c>
      <c r="B279">
        <v>1972</v>
      </c>
      <c r="C279">
        <v>1972</v>
      </c>
      <c r="D279">
        <v>81000</v>
      </c>
      <c r="F279" s="12">
        <v>718</v>
      </c>
      <c r="G279">
        <v>1973</v>
      </c>
      <c r="H279">
        <v>2000</v>
      </c>
      <c r="I279">
        <v>157000</v>
      </c>
    </row>
    <row r="280" spans="1:9" x14ac:dyDescent="0.25">
      <c r="A280" s="12">
        <v>436</v>
      </c>
      <c r="B280">
        <v>1996</v>
      </c>
      <c r="C280">
        <v>1996</v>
      </c>
      <c r="D280">
        <v>212000</v>
      </c>
      <c r="F280" s="12">
        <v>722</v>
      </c>
      <c r="G280">
        <v>2004</v>
      </c>
      <c r="H280">
        <v>2004</v>
      </c>
      <c r="I280">
        <v>143000</v>
      </c>
    </row>
    <row r="281" spans="1:9" x14ac:dyDescent="0.25">
      <c r="A281" s="12">
        <v>437</v>
      </c>
      <c r="B281">
        <v>1920</v>
      </c>
      <c r="C281">
        <v>1950</v>
      </c>
      <c r="D281">
        <v>116000</v>
      </c>
      <c r="F281" s="12">
        <v>725</v>
      </c>
      <c r="G281">
        <v>2007</v>
      </c>
      <c r="H281">
        <v>2008</v>
      </c>
      <c r="I281">
        <v>320000</v>
      </c>
    </row>
    <row r="282" spans="1:9" x14ac:dyDescent="0.25">
      <c r="A282" s="12">
        <v>442</v>
      </c>
      <c r="B282">
        <v>1955</v>
      </c>
      <c r="C282">
        <v>1955</v>
      </c>
      <c r="D282">
        <v>118000</v>
      </c>
      <c r="F282" s="12">
        <v>727</v>
      </c>
      <c r="G282">
        <v>1988</v>
      </c>
      <c r="H282">
        <v>2007</v>
      </c>
      <c r="I282">
        <v>222000</v>
      </c>
    </row>
    <row r="283" spans="1:9" x14ac:dyDescent="0.25">
      <c r="A283" s="12">
        <v>443</v>
      </c>
      <c r="B283">
        <v>1930</v>
      </c>
      <c r="C283">
        <v>1992</v>
      </c>
      <c r="D283">
        <v>162900</v>
      </c>
      <c r="F283" s="12">
        <v>728</v>
      </c>
      <c r="G283">
        <v>2007</v>
      </c>
      <c r="H283">
        <v>2007</v>
      </c>
      <c r="I283">
        <v>194500</v>
      </c>
    </row>
    <row r="284" spans="1:9" x14ac:dyDescent="0.25">
      <c r="A284" s="12">
        <v>445</v>
      </c>
      <c r="B284">
        <v>1994</v>
      </c>
      <c r="C284">
        <v>1995</v>
      </c>
      <c r="D284">
        <v>210000</v>
      </c>
      <c r="F284" s="12">
        <v>732</v>
      </c>
      <c r="G284">
        <v>2003</v>
      </c>
      <c r="H284">
        <v>2003</v>
      </c>
      <c r="I284">
        <v>187500</v>
      </c>
    </row>
    <row r="285" spans="1:9" x14ac:dyDescent="0.25">
      <c r="A285" s="12">
        <v>446</v>
      </c>
      <c r="B285">
        <v>1956</v>
      </c>
      <c r="C285">
        <v>1956</v>
      </c>
      <c r="D285">
        <v>127500</v>
      </c>
      <c r="F285" s="12">
        <v>738</v>
      </c>
      <c r="G285">
        <v>2005</v>
      </c>
      <c r="H285">
        <v>2005</v>
      </c>
      <c r="I285">
        <v>239900</v>
      </c>
    </row>
    <row r="286" spans="1:9" x14ac:dyDescent="0.25">
      <c r="A286" s="12">
        <v>448</v>
      </c>
      <c r="B286">
        <v>1998</v>
      </c>
      <c r="C286">
        <v>1999</v>
      </c>
      <c r="D286">
        <v>199900</v>
      </c>
      <c r="F286" s="12">
        <v>740</v>
      </c>
      <c r="G286">
        <v>2004</v>
      </c>
      <c r="H286">
        <v>2004</v>
      </c>
      <c r="I286">
        <v>190000</v>
      </c>
    </row>
    <row r="287" spans="1:9" x14ac:dyDescent="0.25">
      <c r="A287" s="12">
        <v>449</v>
      </c>
      <c r="B287">
        <v>1937</v>
      </c>
      <c r="C287">
        <v>1950</v>
      </c>
      <c r="D287">
        <v>119500</v>
      </c>
      <c r="F287" s="12">
        <v>741</v>
      </c>
      <c r="G287">
        <v>1910</v>
      </c>
      <c r="H287">
        <v>2002</v>
      </c>
      <c r="I287">
        <v>132000</v>
      </c>
    </row>
    <row r="288" spans="1:9" x14ac:dyDescent="0.25">
      <c r="A288" s="12">
        <v>452</v>
      </c>
      <c r="B288">
        <v>1975</v>
      </c>
      <c r="C288">
        <v>1975</v>
      </c>
      <c r="D288">
        <v>280000</v>
      </c>
      <c r="F288" s="12">
        <v>743</v>
      </c>
      <c r="G288">
        <v>2000</v>
      </c>
      <c r="H288">
        <v>2001</v>
      </c>
      <c r="I288">
        <v>179000</v>
      </c>
    </row>
    <row r="289" spans="1:9" x14ac:dyDescent="0.25">
      <c r="A289" s="12">
        <v>453</v>
      </c>
      <c r="B289">
        <v>1996</v>
      </c>
      <c r="C289">
        <v>1997</v>
      </c>
      <c r="D289">
        <v>204000</v>
      </c>
      <c r="F289" s="12">
        <v>747</v>
      </c>
      <c r="G289">
        <v>2000</v>
      </c>
      <c r="H289">
        <v>2000</v>
      </c>
      <c r="I289">
        <v>236000</v>
      </c>
    </row>
    <row r="290" spans="1:9" x14ac:dyDescent="0.25">
      <c r="A290" s="12">
        <v>455</v>
      </c>
      <c r="B290">
        <v>1976</v>
      </c>
      <c r="C290">
        <v>1976</v>
      </c>
      <c r="D290">
        <v>188000</v>
      </c>
      <c r="F290" s="12">
        <v>748</v>
      </c>
      <c r="G290">
        <v>1880</v>
      </c>
      <c r="H290">
        <v>2003</v>
      </c>
      <c r="I290">
        <v>265979</v>
      </c>
    </row>
    <row r="291" spans="1:9" x14ac:dyDescent="0.25">
      <c r="A291" s="12">
        <v>456</v>
      </c>
      <c r="B291">
        <v>1973</v>
      </c>
      <c r="C291">
        <v>1973</v>
      </c>
      <c r="D291">
        <v>175500</v>
      </c>
      <c r="F291" s="12">
        <v>751</v>
      </c>
      <c r="G291">
        <v>1910</v>
      </c>
      <c r="H291">
        <v>2004</v>
      </c>
      <c r="I291">
        <v>96500</v>
      </c>
    </row>
    <row r="292" spans="1:9" x14ac:dyDescent="0.25">
      <c r="A292" s="12">
        <v>457</v>
      </c>
      <c r="B292">
        <v>1916</v>
      </c>
      <c r="C292">
        <v>1950</v>
      </c>
      <c r="D292">
        <v>98000</v>
      </c>
      <c r="F292" s="12">
        <v>752</v>
      </c>
      <c r="G292">
        <v>2003</v>
      </c>
      <c r="H292">
        <v>2003</v>
      </c>
      <c r="I292">
        <v>162000</v>
      </c>
    </row>
    <row r="293" spans="1:9" x14ac:dyDescent="0.25">
      <c r="A293" s="12">
        <v>458</v>
      </c>
      <c r="B293">
        <v>1954</v>
      </c>
      <c r="C293">
        <v>1994</v>
      </c>
      <c r="D293">
        <v>256000</v>
      </c>
      <c r="F293" s="12">
        <v>754</v>
      </c>
      <c r="G293">
        <v>2005</v>
      </c>
      <c r="H293">
        <v>2005</v>
      </c>
      <c r="I293">
        <v>275500</v>
      </c>
    </row>
    <row r="294" spans="1:9" x14ac:dyDescent="0.25">
      <c r="A294" s="12">
        <v>459</v>
      </c>
      <c r="B294">
        <v>1925</v>
      </c>
      <c r="C294">
        <v>1996</v>
      </c>
      <c r="D294">
        <v>161000</v>
      </c>
      <c r="F294" s="12">
        <v>755</v>
      </c>
      <c r="G294">
        <v>1969</v>
      </c>
      <c r="H294">
        <v>2005</v>
      </c>
      <c r="I294">
        <v>156000</v>
      </c>
    </row>
    <row r="295" spans="1:9" x14ac:dyDescent="0.25">
      <c r="A295" s="12">
        <v>460</v>
      </c>
      <c r="B295">
        <v>1950</v>
      </c>
      <c r="C295">
        <v>1950</v>
      </c>
      <c r="D295">
        <v>110000</v>
      </c>
      <c r="F295" s="12">
        <v>757</v>
      </c>
      <c r="G295">
        <v>2007</v>
      </c>
      <c r="H295">
        <v>2007</v>
      </c>
      <c r="I295">
        <v>212000</v>
      </c>
    </row>
    <row r="296" spans="1:9" x14ac:dyDescent="0.25">
      <c r="A296" s="12">
        <v>463</v>
      </c>
      <c r="B296">
        <v>1965</v>
      </c>
      <c r="C296">
        <v>1965</v>
      </c>
      <c r="D296">
        <v>62383</v>
      </c>
      <c r="F296" s="12">
        <v>763</v>
      </c>
      <c r="G296">
        <v>2009</v>
      </c>
      <c r="H296">
        <v>2009</v>
      </c>
      <c r="I296">
        <v>215200</v>
      </c>
    </row>
    <row r="297" spans="1:9" x14ac:dyDescent="0.25">
      <c r="A297" s="12">
        <v>464</v>
      </c>
      <c r="B297">
        <v>1934</v>
      </c>
      <c r="C297">
        <v>1995</v>
      </c>
      <c r="D297">
        <v>188700</v>
      </c>
      <c r="F297" s="12">
        <v>766</v>
      </c>
      <c r="G297">
        <v>2008</v>
      </c>
      <c r="H297">
        <v>2008</v>
      </c>
      <c r="I297">
        <v>264132</v>
      </c>
    </row>
    <row r="298" spans="1:9" x14ac:dyDescent="0.25">
      <c r="A298" s="12">
        <v>465</v>
      </c>
      <c r="B298">
        <v>1978</v>
      </c>
      <c r="C298">
        <v>1978</v>
      </c>
      <c r="D298">
        <v>124000</v>
      </c>
      <c r="F298" s="12">
        <v>769</v>
      </c>
      <c r="G298">
        <v>2004</v>
      </c>
      <c r="H298">
        <v>2005</v>
      </c>
      <c r="I298">
        <v>216837</v>
      </c>
    </row>
    <row r="299" spans="1:9" x14ac:dyDescent="0.25">
      <c r="A299" s="12">
        <v>467</v>
      </c>
      <c r="B299">
        <v>1970</v>
      </c>
      <c r="C299">
        <v>1970</v>
      </c>
      <c r="D299">
        <v>167000</v>
      </c>
      <c r="F299" s="12">
        <v>770</v>
      </c>
      <c r="G299">
        <v>2003</v>
      </c>
      <c r="H299">
        <v>2003</v>
      </c>
      <c r="I299">
        <v>538000</v>
      </c>
    </row>
    <row r="300" spans="1:9" x14ac:dyDescent="0.25">
      <c r="A300" s="12">
        <v>468</v>
      </c>
      <c r="B300">
        <v>1942</v>
      </c>
      <c r="C300">
        <v>1995</v>
      </c>
      <c r="D300">
        <v>146500</v>
      </c>
      <c r="F300" s="12">
        <v>775</v>
      </c>
      <c r="G300">
        <v>2006</v>
      </c>
      <c r="H300">
        <v>2006</v>
      </c>
      <c r="I300">
        <v>395000</v>
      </c>
    </row>
    <row r="301" spans="1:9" x14ac:dyDescent="0.25">
      <c r="A301" s="12">
        <v>470</v>
      </c>
      <c r="B301">
        <v>1993</v>
      </c>
      <c r="C301">
        <v>1993</v>
      </c>
      <c r="D301">
        <v>187000</v>
      </c>
      <c r="F301" s="12">
        <v>777</v>
      </c>
      <c r="G301">
        <v>2005</v>
      </c>
      <c r="H301">
        <v>2006</v>
      </c>
      <c r="I301">
        <v>221500</v>
      </c>
    </row>
    <row r="302" spans="1:9" x14ac:dyDescent="0.25">
      <c r="A302" s="12">
        <v>471</v>
      </c>
      <c r="B302">
        <v>1985</v>
      </c>
      <c r="C302">
        <v>1985</v>
      </c>
      <c r="D302">
        <v>212000</v>
      </c>
      <c r="F302" s="12">
        <v>783</v>
      </c>
      <c r="G302">
        <v>2001</v>
      </c>
      <c r="H302">
        <v>2002</v>
      </c>
      <c r="I302">
        <v>187100</v>
      </c>
    </row>
    <row r="303" spans="1:9" x14ac:dyDescent="0.25">
      <c r="A303" s="12">
        <v>472</v>
      </c>
      <c r="B303">
        <v>1977</v>
      </c>
      <c r="C303">
        <v>1977</v>
      </c>
      <c r="D303">
        <v>190000</v>
      </c>
      <c r="F303" s="12">
        <v>785</v>
      </c>
      <c r="G303">
        <v>1914</v>
      </c>
      <c r="H303">
        <v>2001</v>
      </c>
      <c r="I303">
        <v>128000</v>
      </c>
    </row>
    <row r="304" spans="1:9" x14ac:dyDescent="0.25">
      <c r="A304" s="12">
        <v>476</v>
      </c>
      <c r="B304">
        <v>1963</v>
      </c>
      <c r="C304">
        <v>1963</v>
      </c>
      <c r="D304">
        <v>132500</v>
      </c>
      <c r="F304" s="12">
        <v>788</v>
      </c>
      <c r="G304">
        <v>2004</v>
      </c>
      <c r="H304">
        <v>2004</v>
      </c>
      <c r="I304">
        <v>233000</v>
      </c>
    </row>
    <row r="305" spans="1:9" x14ac:dyDescent="0.25">
      <c r="A305" s="12">
        <v>477</v>
      </c>
      <c r="B305">
        <v>1997</v>
      </c>
      <c r="C305">
        <v>1998</v>
      </c>
      <c r="D305">
        <v>208900</v>
      </c>
      <c r="F305" s="12">
        <v>789</v>
      </c>
      <c r="G305">
        <v>1954</v>
      </c>
      <c r="H305">
        <v>2000</v>
      </c>
      <c r="I305">
        <v>107900</v>
      </c>
    </row>
    <row r="306" spans="1:9" x14ac:dyDescent="0.25">
      <c r="A306" s="12">
        <v>484</v>
      </c>
      <c r="B306">
        <v>1998</v>
      </c>
      <c r="C306">
        <v>1998</v>
      </c>
      <c r="D306">
        <v>164000</v>
      </c>
      <c r="F306" s="12">
        <v>790</v>
      </c>
      <c r="G306">
        <v>1966</v>
      </c>
      <c r="H306">
        <v>2007</v>
      </c>
      <c r="I306">
        <v>187500</v>
      </c>
    </row>
    <row r="307" spans="1:9" x14ac:dyDescent="0.25">
      <c r="A307" s="12">
        <v>487</v>
      </c>
      <c r="B307">
        <v>1965</v>
      </c>
      <c r="C307">
        <v>1965</v>
      </c>
      <c r="D307">
        <v>156000</v>
      </c>
      <c r="F307" s="12">
        <v>791</v>
      </c>
      <c r="G307">
        <v>2005</v>
      </c>
      <c r="H307">
        <v>2006</v>
      </c>
      <c r="I307">
        <v>160200</v>
      </c>
    </row>
    <row r="308" spans="1:9" x14ac:dyDescent="0.25">
      <c r="A308" s="12">
        <v>488</v>
      </c>
      <c r="B308">
        <v>1971</v>
      </c>
      <c r="C308">
        <v>1971</v>
      </c>
      <c r="D308">
        <v>175000</v>
      </c>
      <c r="F308" s="12">
        <v>794</v>
      </c>
      <c r="G308">
        <v>2007</v>
      </c>
      <c r="H308">
        <v>2007</v>
      </c>
      <c r="I308">
        <v>225000</v>
      </c>
    </row>
    <row r="309" spans="1:9" x14ac:dyDescent="0.25">
      <c r="A309" s="12">
        <v>489</v>
      </c>
      <c r="B309">
        <v>1900</v>
      </c>
      <c r="C309">
        <v>1970</v>
      </c>
      <c r="D309">
        <v>160000</v>
      </c>
      <c r="F309" s="12">
        <v>799</v>
      </c>
      <c r="G309">
        <v>2008</v>
      </c>
      <c r="H309">
        <v>2009</v>
      </c>
      <c r="I309">
        <v>485000</v>
      </c>
    </row>
    <row r="310" spans="1:9" x14ac:dyDescent="0.25">
      <c r="A310" s="12">
        <v>491</v>
      </c>
      <c r="B310">
        <v>1976</v>
      </c>
      <c r="C310">
        <v>1976</v>
      </c>
      <c r="D310">
        <v>115000</v>
      </c>
      <c r="F310" s="12">
        <v>803</v>
      </c>
      <c r="G310">
        <v>2005</v>
      </c>
      <c r="H310">
        <v>2005</v>
      </c>
      <c r="I310">
        <v>189000</v>
      </c>
    </row>
    <row r="311" spans="1:9" x14ac:dyDescent="0.25">
      <c r="A311" s="12">
        <v>492</v>
      </c>
      <c r="B311">
        <v>1941</v>
      </c>
      <c r="C311">
        <v>1950</v>
      </c>
      <c r="D311">
        <v>133000</v>
      </c>
      <c r="F311" s="12">
        <v>804</v>
      </c>
      <c r="G311">
        <v>2008</v>
      </c>
      <c r="H311">
        <v>2009</v>
      </c>
      <c r="I311">
        <v>582933</v>
      </c>
    </row>
    <row r="312" spans="1:9" x14ac:dyDescent="0.25">
      <c r="A312" s="12">
        <v>494</v>
      </c>
      <c r="B312">
        <v>1960</v>
      </c>
      <c r="C312">
        <v>1960</v>
      </c>
      <c r="D312">
        <v>155000</v>
      </c>
      <c r="F312" s="12">
        <v>806</v>
      </c>
      <c r="G312">
        <v>2008</v>
      </c>
      <c r="H312">
        <v>2008</v>
      </c>
      <c r="I312">
        <v>227680</v>
      </c>
    </row>
    <row r="313" spans="1:9" x14ac:dyDescent="0.25">
      <c r="A313" s="12">
        <v>495</v>
      </c>
      <c r="B313">
        <v>1938</v>
      </c>
      <c r="C313">
        <v>1996</v>
      </c>
      <c r="D313">
        <v>91300</v>
      </c>
      <c r="F313" s="12">
        <v>808</v>
      </c>
      <c r="G313">
        <v>1923</v>
      </c>
      <c r="H313">
        <v>2004</v>
      </c>
      <c r="I313">
        <v>223500</v>
      </c>
    </row>
    <row r="314" spans="1:9" x14ac:dyDescent="0.25">
      <c r="A314" s="12">
        <v>496</v>
      </c>
      <c r="B314">
        <v>1920</v>
      </c>
      <c r="C314">
        <v>1950</v>
      </c>
      <c r="D314">
        <v>34900</v>
      </c>
      <c r="F314" s="12">
        <v>812</v>
      </c>
      <c r="G314">
        <v>2004</v>
      </c>
      <c r="H314">
        <v>2004</v>
      </c>
      <c r="I314">
        <v>144500</v>
      </c>
    </row>
    <row r="315" spans="1:9" x14ac:dyDescent="0.25">
      <c r="A315" s="12">
        <v>497</v>
      </c>
      <c r="B315">
        <v>1992</v>
      </c>
      <c r="C315">
        <v>1993</v>
      </c>
      <c r="D315">
        <v>430000</v>
      </c>
      <c r="F315" s="12">
        <v>818</v>
      </c>
      <c r="G315">
        <v>2002</v>
      </c>
      <c r="H315">
        <v>2002</v>
      </c>
      <c r="I315">
        <v>271000</v>
      </c>
    </row>
    <row r="316" spans="1:9" x14ac:dyDescent="0.25">
      <c r="A316" s="12">
        <v>498</v>
      </c>
      <c r="B316">
        <v>1925</v>
      </c>
      <c r="C316">
        <v>1950</v>
      </c>
      <c r="D316">
        <v>184000</v>
      </c>
      <c r="F316" s="12">
        <v>820</v>
      </c>
      <c r="G316">
        <v>2009</v>
      </c>
      <c r="H316">
        <v>2010</v>
      </c>
      <c r="I316">
        <v>224000</v>
      </c>
    </row>
    <row r="317" spans="1:9" x14ac:dyDescent="0.25">
      <c r="A317" s="12">
        <v>500</v>
      </c>
      <c r="B317">
        <v>1958</v>
      </c>
      <c r="C317">
        <v>1985</v>
      </c>
      <c r="D317">
        <v>120000</v>
      </c>
      <c r="F317" s="12">
        <v>821</v>
      </c>
      <c r="G317">
        <v>2003</v>
      </c>
      <c r="H317">
        <v>2003</v>
      </c>
      <c r="I317">
        <v>183000</v>
      </c>
    </row>
    <row r="318" spans="1:9" x14ac:dyDescent="0.25">
      <c r="A318" s="12">
        <v>501</v>
      </c>
      <c r="B318">
        <v>1973</v>
      </c>
      <c r="C318">
        <v>1973</v>
      </c>
      <c r="D318">
        <v>113000</v>
      </c>
      <c r="F318" s="12">
        <v>823</v>
      </c>
      <c r="G318">
        <v>2003</v>
      </c>
      <c r="H318">
        <v>2003</v>
      </c>
      <c r="I318">
        <v>225000</v>
      </c>
    </row>
    <row r="319" spans="1:9" x14ac:dyDescent="0.25">
      <c r="A319" s="12">
        <v>503</v>
      </c>
      <c r="B319">
        <v>1965</v>
      </c>
      <c r="C319">
        <v>1965</v>
      </c>
      <c r="D319">
        <v>140000</v>
      </c>
      <c r="F319" s="12">
        <v>825</v>
      </c>
      <c r="G319">
        <v>2006</v>
      </c>
      <c r="H319">
        <v>2006</v>
      </c>
      <c r="I319">
        <v>232600</v>
      </c>
    </row>
    <row r="320" spans="1:9" x14ac:dyDescent="0.25">
      <c r="A320" s="12">
        <v>504</v>
      </c>
      <c r="B320">
        <v>1959</v>
      </c>
      <c r="C320">
        <v>1997</v>
      </c>
      <c r="D320">
        <v>289000</v>
      </c>
      <c r="F320" s="12">
        <v>826</v>
      </c>
      <c r="G320">
        <v>2007</v>
      </c>
      <c r="H320">
        <v>2008</v>
      </c>
      <c r="I320">
        <v>385000</v>
      </c>
    </row>
    <row r="321" spans="1:9" x14ac:dyDescent="0.25">
      <c r="A321" s="12">
        <v>505</v>
      </c>
      <c r="B321">
        <v>1974</v>
      </c>
      <c r="C321">
        <v>1974</v>
      </c>
      <c r="D321">
        <v>147000</v>
      </c>
      <c r="F321" s="12">
        <v>828</v>
      </c>
      <c r="G321">
        <v>2001</v>
      </c>
      <c r="H321">
        <v>2001</v>
      </c>
      <c r="I321">
        <v>189000</v>
      </c>
    </row>
    <row r="322" spans="1:9" x14ac:dyDescent="0.25">
      <c r="A322" s="12">
        <v>506</v>
      </c>
      <c r="B322">
        <v>1952</v>
      </c>
      <c r="C322">
        <v>1952</v>
      </c>
      <c r="D322">
        <v>124500</v>
      </c>
      <c r="F322" s="12">
        <v>830</v>
      </c>
      <c r="G322">
        <v>2005</v>
      </c>
      <c r="H322">
        <v>2005</v>
      </c>
      <c r="I322">
        <v>147400</v>
      </c>
    </row>
    <row r="323" spans="1:9" x14ac:dyDescent="0.25">
      <c r="A323" s="12">
        <v>507</v>
      </c>
      <c r="B323">
        <v>1993</v>
      </c>
      <c r="C323">
        <v>1994</v>
      </c>
      <c r="D323">
        <v>215000</v>
      </c>
      <c r="F323" s="12">
        <v>832</v>
      </c>
      <c r="G323">
        <v>2005</v>
      </c>
      <c r="H323">
        <v>2005</v>
      </c>
      <c r="I323">
        <v>151000</v>
      </c>
    </row>
    <row r="324" spans="1:9" x14ac:dyDescent="0.25">
      <c r="A324" s="12">
        <v>510</v>
      </c>
      <c r="B324">
        <v>1959</v>
      </c>
      <c r="C324">
        <v>1959</v>
      </c>
      <c r="D324">
        <v>124500</v>
      </c>
      <c r="F324" s="12">
        <v>833</v>
      </c>
      <c r="G324">
        <v>2003</v>
      </c>
      <c r="H324">
        <v>2003</v>
      </c>
      <c r="I324">
        <v>237000</v>
      </c>
    </row>
    <row r="325" spans="1:9" x14ac:dyDescent="0.25">
      <c r="A325" s="12">
        <v>513</v>
      </c>
      <c r="B325">
        <v>1958</v>
      </c>
      <c r="C325">
        <v>1958</v>
      </c>
      <c r="D325">
        <v>129900</v>
      </c>
      <c r="F325" s="12">
        <v>839</v>
      </c>
      <c r="G325">
        <v>1995</v>
      </c>
      <c r="H325">
        <v>2006</v>
      </c>
      <c r="I325">
        <v>144000</v>
      </c>
    </row>
    <row r="326" spans="1:9" x14ac:dyDescent="0.25">
      <c r="A326" s="12">
        <v>514</v>
      </c>
      <c r="B326">
        <v>1983</v>
      </c>
      <c r="C326">
        <v>1983</v>
      </c>
      <c r="D326">
        <v>134000</v>
      </c>
      <c r="F326" s="12">
        <v>842</v>
      </c>
      <c r="G326">
        <v>1904</v>
      </c>
      <c r="H326">
        <v>2002</v>
      </c>
      <c r="I326">
        <v>157500</v>
      </c>
    </row>
    <row r="327" spans="1:9" x14ac:dyDescent="0.25">
      <c r="A327" s="12">
        <v>515</v>
      </c>
      <c r="B327">
        <v>1926</v>
      </c>
      <c r="C327">
        <v>1950</v>
      </c>
      <c r="D327">
        <v>96500</v>
      </c>
      <c r="F327" s="12">
        <v>851</v>
      </c>
      <c r="G327">
        <v>2003</v>
      </c>
      <c r="H327">
        <v>2003</v>
      </c>
      <c r="I327">
        <v>131500</v>
      </c>
    </row>
    <row r="328" spans="1:9" x14ac:dyDescent="0.25">
      <c r="A328" s="12">
        <v>517</v>
      </c>
      <c r="B328">
        <v>1972</v>
      </c>
      <c r="C328">
        <v>1972</v>
      </c>
      <c r="D328">
        <v>158000</v>
      </c>
      <c r="F328" s="12">
        <v>852</v>
      </c>
      <c r="G328">
        <v>2003</v>
      </c>
      <c r="H328">
        <v>2003</v>
      </c>
      <c r="I328">
        <v>215000</v>
      </c>
    </row>
    <row r="329" spans="1:9" x14ac:dyDescent="0.25">
      <c r="A329" s="12">
        <v>518</v>
      </c>
      <c r="B329">
        <v>1996</v>
      </c>
      <c r="C329">
        <v>1997</v>
      </c>
      <c r="D329">
        <v>265000</v>
      </c>
      <c r="F329" s="12">
        <v>856</v>
      </c>
      <c r="G329">
        <v>1962</v>
      </c>
      <c r="H329">
        <v>2010</v>
      </c>
      <c r="I329">
        <v>127000</v>
      </c>
    </row>
    <row r="330" spans="1:9" x14ac:dyDescent="0.25">
      <c r="A330" s="12">
        <v>519</v>
      </c>
      <c r="B330">
        <v>1998</v>
      </c>
      <c r="C330">
        <v>1998</v>
      </c>
      <c r="D330">
        <v>211000</v>
      </c>
      <c r="F330" s="12">
        <v>865</v>
      </c>
      <c r="G330">
        <v>2007</v>
      </c>
      <c r="H330">
        <v>2008</v>
      </c>
      <c r="I330">
        <v>250580</v>
      </c>
    </row>
    <row r="331" spans="1:9" x14ac:dyDescent="0.25">
      <c r="A331" s="12">
        <v>522</v>
      </c>
      <c r="B331">
        <v>1957</v>
      </c>
      <c r="C331">
        <v>1957</v>
      </c>
      <c r="D331">
        <v>150000</v>
      </c>
      <c r="F331" s="12">
        <v>867</v>
      </c>
      <c r="G331">
        <v>2006</v>
      </c>
      <c r="H331">
        <v>2007</v>
      </c>
      <c r="I331">
        <v>248900</v>
      </c>
    </row>
    <row r="332" spans="1:9" x14ac:dyDescent="0.25">
      <c r="A332" s="12">
        <v>523</v>
      </c>
      <c r="B332">
        <v>1947</v>
      </c>
      <c r="C332">
        <v>1950</v>
      </c>
      <c r="D332">
        <v>159000</v>
      </c>
      <c r="F332" s="12">
        <v>876</v>
      </c>
      <c r="G332">
        <v>2007</v>
      </c>
      <c r="H332">
        <v>2007</v>
      </c>
      <c r="I332">
        <v>303477</v>
      </c>
    </row>
    <row r="333" spans="1:9" x14ac:dyDescent="0.25">
      <c r="A333" s="12">
        <v>525</v>
      </c>
      <c r="B333">
        <v>1996</v>
      </c>
      <c r="C333">
        <v>1997</v>
      </c>
      <c r="D333">
        <v>315750</v>
      </c>
      <c r="F333" s="12">
        <v>878</v>
      </c>
      <c r="G333">
        <v>2004</v>
      </c>
      <c r="H333">
        <v>2005</v>
      </c>
      <c r="I333">
        <v>350000</v>
      </c>
    </row>
    <row r="334" spans="1:9" x14ac:dyDescent="0.25">
      <c r="A334" s="12">
        <v>530</v>
      </c>
      <c r="B334">
        <v>1957</v>
      </c>
      <c r="C334">
        <v>1975</v>
      </c>
      <c r="D334">
        <v>200624</v>
      </c>
      <c r="F334" s="12">
        <v>880</v>
      </c>
      <c r="G334">
        <v>1978</v>
      </c>
      <c r="H334">
        <v>2005</v>
      </c>
      <c r="I334">
        <v>136500</v>
      </c>
    </row>
    <row r="335" spans="1:9" x14ac:dyDescent="0.25">
      <c r="A335" s="12">
        <v>531</v>
      </c>
      <c r="B335">
        <v>1988</v>
      </c>
      <c r="C335">
        <v>1989</v>
      </c>
      <c r="D335">
        <v>175000</v>
      </c>
      <c r="F335" s="12">
        <v>881</v>
      </c>
      <c r="G335">
        <v>2005</v>
      </c>
      <c r="H335">
        <v>2006</v>
      </c>
      <c r="I335">
        <v>157000</v>
      </c>
    </row>
    <row r="336" spans="1:9" x14ac:dyDescent="0.25">
      <c r="A336" s="12">
        <v>532</v>
      </c>
      <c r="B336">
        <v>1920</v>
      </c>
      <c r="C336">
        <v>1999</v>
      </c>
      <c r="D336">
        <v>128000</v>
      </c>
      <c r="F336" s="12">
        <v>886</v>
      </c>
      <c r="G336">
        <v>1999</v>
      </c>
      <c r="H336">
        <v>2000</v>
      </c>
      <c r="I336">
        <v>328900</v>
      </c>
    </row>
    <row r="337" spans="1:9" x14ac:dyDescent="0.25">
      <c r="A337" s="12">
        <v>534</v>
      </c>
      <c r="B337">
        <v>1946</v>
      </c>
      <c r="C337">
        <v>1950</v>
      </c>
      <c r="D337">
        <v>39300</v>
      </c>
      <c r="F337" s="12">
        <v>887</v>
      </c>
      <c r="G337">
        <v>1959</v>
      </c>
      <c r="H337">
        <v>2005</v>
      </c>
      <c r="I337">
        <v>145000</v>
      </c>
    </row>
    <row r="338" spans="1:9" x14ac:dyDescent="0.25">
      <c r="A338" s="12">
        <v>536</v>
      </c>
      <c r="B338">
        <v>1910</v>
      </c>
      <c r="C338">
        <v>1991</v>
      </c>
      <c r="D338">
        <v>107500</v>
      </c>
      <c r="F338" s="12">
        <v>891</v>
      </c>
      <c r="G338">
        <v>1949</v>
      </c>
      <c r="H338">
        <v>2006</v>
      </c>
      <c r="I338">
        <v>122900</v>
      </c>
    </row>
    <row r="339" spans="1:9" x14ac:dyDescent="0.25">
      <c r="A339" s="12">
        <v>537</v>
      </c>
      <c r="B339">
        <v>1998</v>
      </c>
      <c r="C339">
        <v>1999</v>
      </c>
      <c r="D339">
        <v>188000</v>
      </c>
      <c r="F339" s="12">
        <v>893</v>
      </c>
      <c r="G339">
        <v>1963</v>
      </c>
      <c r="H339">
        <v>2003</v>
      </c>
      <c r="I339">
        <v>154500</v>
      </c>
    </row>
    <row r="340" spans="1:9" x14ac:dyDescent="0.25">
      <c r="A340" s="12">
        <v>538</v>
      </c>
      <c r="B340">
        <v>1972</v>
      </c>
      <c r="C340">
        <v>1972</v>
      </c>
      <c r="D340">
        <v>111250</v>
      </c>
      <c r="F340" s="12">
        <v>899</v>
      </c>
      <c r="G340">
        <v>2009</v>
      </c>
      <c r="H340">
        <v>2010</v>
      </c>
      <c r="I340">
        <v>611657</v>
      </c>
    </row>
    <row r="341" spans="1:9" x14ac:dyDescent="0.25">
      <c r="A341" s="12">
        <v>539</v>
      </c>
      <c r="B341">
        <v>1968</v>
      </c>
      <c r="C341">
        <v>1968</v>
      </c>
      <c r="D341">
        <v>158000</v>
      </c>
      <c r="F341" s="12">
        <v>902</v>
      </c>
      <c r="G341">
        <v>1957</v>
      </c>
      <c r="H341">
        <v>2000</v>
      </c>
      <c r="I341">
        <v>153000</v>
      </c>
    </row>
    <row r="342" spans="1:9" x14ac:dyDescent="0.25">
      <c r="A342" s="12">
        <v>543</v>
      </c>
      <c r="B342">
        <v>1998</v>
      </c>
      <c r="C342">
        <v>1999</v>
      </c>
      <c r="D342">
        <v>213250</v>
      </c>
      <c r="F342" s="12">
        <v>903</v>
      </c>
      <c r="G342">
        <v>2003</v>
      </c>
      <c r="H342">
        <v>2003</v>
      </c>
      <c r="I342">
        <v>180000</v>
      </c>
    </row>
    <row r="343" spans="1:9" x14ac:dyDescent="0.25">
      <c r="A343" s="12">
        <v>544</v>
      </c>
      <c r="B343">
        <v>1998</v>
      </c>
      <c r="C343">
        <v>1998</v>
      </c>
      <c r="D343">
        <v>133000</v>
      </c>
      <c r="F343" s="12">
        <v>904</v>
      </c>
      <c r="G343">
        <v>2006</v>
      </c>
      <c r="H343">
        <v>2006</v>
      </c>
      <c r="I343">
        <v>240000</v>
      </c>
    </row>
    <row r="344" spans="1:9" x14ac:dyDescent="0.25">
      <c r="A344" s="12">
        <v>546</v>
      </c>
      <c r="B344">
        <v>1988</v>
      </c>
      <c r="C344">
        <v>1988</v>
      </c>
      <c r="D344">
        <v>229000</v>
      </c>
      <c r="F344" s="12">
        <v>907</v>
      </c>
      <c r="G344">
        <v>2006</v>
      </c>
      <c r="H344">
        <v>2006</v>
      </c>
      <c r="I344">
        <v>255000</v>
      </c>
    </row>
    <row r="345" spans="1:9" x14ac:dyDescent="0.25">
      <c r="A345" s="12">
        <v>547</v>
      </c>
      <c r="B345">
        <v>1923</v>
      </c>
      <c r="C345">
        <v>1950</v>
      </c>
      <c r="D345">
        <v>210000</v>
      </c>
      <c r="F345" s="12">
        <v>910</v>
      </c>
      <c r="G345">
        <v>2005</v>
      </c>
      <c r="H345">
        <v>2005</v>
      </c>
      <c r="I345">
        <v>174000</v>
      </c>
    </row>
    <row r="346" spans="1:9" x14ac:dyDescent="0.25">
      <c r="A346" s="12">
        <v>548</v>
      </c>
      <c r="B346">
        <v>1970</v>
      </c>
      <c r="C346">
        <v>1970</v>
      </c>
      <c r="D346">
        <v>129500</v>
      </c>
      <c r="F346" s="12">
        <v>915</v>
      </c>
      <c r="G346">
        <v>2009</v>
      </c>
      <c r="H346">
        <v>2009</v>
      </c>
      <c r="I346">
        <v>173733</v>
      </c>
    </row>
    <row r="347" spans="1:9" x14ac:dyDescent="0.25">
      <c r="A347" s="12">
        <v>549</v>
      </c>
      <c r="B347">
        <v>1955</v>
      </c>
      <c r="C347">
        <v>1995</v>
      </c>
      <c r="D347">
        <v>125000</v>
      </c>
      <c r="F347" s="12">
        <v>920</v>
      </c>
      <c r="G347">
        <v>1958</v>
      </c>
      <c r="H347">
        <v>2002</v>
      </c>
      <c r="I347">
        <v>176500</v>
      </c>
    </row>
    <row r="348" spans="1:9" x14ac:dyDescent="0.25">
      <c r="A348" s="12">
        <v>551</v>
      </c>
      <c r="B348">
        <v>1977</v>
      </c>
      <c r="C348">
        <v>1977</v>
      </c>
      <c r="D348">
        <v>140000</v>
      </c>
      <c r="F348" s="12">
        <v>922</v>
      </c>
      <c r="G348">
        <v>1900</v>
      </c>
      <c r="H348">
        <v>2003</v>
      </c>
      <c r="I348">
        <v>145900</v>
      </c>
    </row>
    <row r="349" spans="1:9" x14ac:dyDescent="0.25">
      <c r="A349" s="12">
        <v>552</v>
      </c>
      <c r="B349">
        <v>1957</v>
      </c>
      <c r="C349">
        <v>1957</v>
      </c>
      <c r="D349">
        <v>112500</v>
      </c>
      <c r="F349" s="12">
        <v>923</v>
      </c>
      <c r="G349">
        <v>2005</v>
      </c>
      <c r="H349">
        <v>2006</v>
      </c>
      <c r="I349">
        <v>169990</v>
      </c>
    </row>
    <row r="350" spans="1:9" x14ac:dyDescent="0.25">
      <c r="A350" s="12">
        <v>556</v>
      </c>
      <c r="B350">
        <v>1922</v>
      </c>
      <c r="C350">
        <v>1950</v>
      </c>
      <c r="D350">
        <v>113000</v>
      </c>
      <c r="F350" s="12">
        <v>927</v>
      </c>
      <c r="G350">
        <v>2003</v>
      </c>
      <c r="H350">
        <v>2004</v>
      </c>
      <c r="I350">
        <v>285000</v>
      </c>
    </row>
    <row r="351" spans="1:9" x14ac:dyDescent="0.25">
      <c r="A351" s="12">
        <v>557</v>
      </c>
      <c r="B351">
        <v>1957</v>
      </c>
      <c r="C351">
        <v>1957</v>
      </c>
      <c r="D351">
        <v>141000</v>
      </c>
      <c r="F351" s="12">
        <v>929</v>
      </c>
      <c r="G351">
        <v>2001</v>
      </c>
      <c r="H351">
        <v>2001</v>
      </c>
      <c r="I351">
        <v>236500</v>
      </c>
    </row>
    <row r="352" spans="1:9" x14ac:dyDescent="0.25">
      <c r="A352" s="12">
        <v>558</v>
      </c>
      <c r="B352">
        <v>1920</v>
      </c>
      <c r="C352">
        <v>1950</v>
      </c>
      <c r="D352">
        <v>108000</v>
      </c>
      <c r="F352" s="12">
        <v>931</v>
      </c>
      <c r="G352">
        <v>2007</v>
      </c>
      <c r="H352">
        <v>2007</v>
      </c>
      <c r="I352">
        <v>201000</v>
      </c>
    </row>
    <row r="353" spans="1:9" x14ac:dyDescent="0.25">
      <c r="A353" s="12">
        <v>559</v>
      </c>
      <c r="B353">
        <v>1996</v>
      </c>
      <c r="C353">
        <v>1997</v>
      </c>
      <c r="D353">
        <v>175000</v>
      </c>
      <c r="F353" s="12">
        <v>933</v>
      </c>
      <c r="G353">
        <v>2006</v>
      </c>
      <c r="H353">
        <v>2006</v>
      </c>
      <c r="I353">
        <v>320000</v>
      </c>
    </row>
    <row r="354" spans="1:9" x14ac:dyDescent="0.25">
      <c r="A354" s="12">
        <v>561</v>
      </c>
      <c r="B354">
        <v>1957</v>
      </c>
      <c r="C354">
        <v>1996</v>
      </c>
      <c r="D354">
        <v>121500</v>
      </c>
      <c r="F354" s="12">
        <v>934</v>
      </c>
      <c r="G354">
        <v>2004</v>
      </c>
      <c r="H354">
        <v>2004</v>
      </c>
      <c r="I354">
        <v>190000</v>
      </c>
    </row>
    <row r="355" spans="1:9" x14ac:dyDescent="0.25">
      <c r="A355" s="12">
        <v>562</v>
      </c>
      <c r="B355">
        <v>1974</v>
      </c>
      <c r="C355">
        <v>1975</v>
      </c>
      <c r="D355">
        <v>170000</v>
      </c>
      <c r="F355" s="12">
        <v>935</v>
      </c>
      <c r="G355">
        <v>1960</v>
      </c>
      <c r="H355">
        <v>2007</v>
      </c>
      <c r="I355">
        <v>242000</v>
      </c>
    </row>
    <row r="356" spans="1:9" x14ac:dyDescent="0.25">
      <c r="A356" s="12">
        <v>563</v>
      </c>
      <c r="B356">
        <v>1940</v>
      </c>
      <c r="C356">
        <v>1969</v>
      </c>
      <c r="D356">
        <v>108000</v>
      </c>
      <c r="F356" s="12">
        <v>937</v>
      </c>
      <c r="G356">
        <v>2003</v>
      </c>
      <c r="H356">
        <v>2003</v>
      </c>
      <c r="I356">
        <v>184900</v>
      </c>
    </row>
    <row r="357" spans="1:9" x14ac:dyDescent="0.25">
      <c r="A357" s="12">
        <v>564</v>
      </c>
      <c r="B357">
        <v>1918</v>
      </c>
      <c r="C357">
        <v>1950</v>
      </c>
      <c r="D357">
        <v>185000</v>
      </c>
      <c r="F357" s="12">
        <v>938</v>
      </c>
      <c r="G357">
        <v>2005</v>
      </c>
      <c r="H357">
        <v>2005</v>
      </c>
      <c r="I357">
        <v>253000</v>
      </c>
    </row>
    <row r="358" spans="1:9" x14ac:dyDescent="0.25">
      <c r="A358" s="12">
        <v>566</v>
      </c>
      <c r="B358">
        <v>1915</v>
      </c>
      <c r="C358">
        <v>1950</v>
      </c>
      <c r="D358">
        <v>128000</v>
      </c>
      <c r="F358" s="12">
        <v>939</v>
      </c>
      <c r="G358">
        <v>2006</v>
      </c>
      <c r="H358">
        <v>2006</v>
      </c>
      <c r="I358">
        <v>239799</v>
      </c>
    </row>
    <row r="359" spans="1:9" x14ac:dyDescent="0.25">
      <c r="A359" s="12">
        <v>570</v>
      </c>
      <c r="B359">
        <v>1979</v>
      </c>
      <c r="C359">
        <v>1979</v>
      </c>
      <c r="D359">
        <v>135960</v>
      </c>
      <c r="F359" s="12">
        <v>948</v>
      </c>
      <c r="G359">
        <v>2002</v>
      </c>
      <c r="H359">
        <v>2003</v>
      </c>
      <c r="I359">
        <v>270000</v>
      </c>
    </row>
    <row r="360" spans="1:9" x14ac:dyDescent="0.25">
      <c r="A360" s="12">
        <v>571</v>
      </c>
      <c r="B360">
        <v>1965</v>
      </c>
      <c r="C360">
        <v>1965</v>
      </c>
      <c r="D360">
        <v>142600</v>
      </c>
      <c r="F360" s="12">
        <v>949</v>
      </c>
      <c r="G360">
        <v>2002</v>
      </c>
      <c r="H360">
        <v>2002</v>
      </c>
      <c r="I360">
        <v>192500</v>
      </c>
    </row>
    <row r="361" spans="1:9" x14ac:dyDescent="0.25">
      <c r="A361" s="12">
        <v>572</v>
      </c>
      <c r="B361">
        <v>1959</v>
      </c>
      <c r="C361">
        <v>1959</v>
      </c>
      <c r="D361">
        <v>120000</v>
      </c>
      <c r="F361" s="12">
        <v>950</v>
      </c>
      <c r="G361">
        <v>1972</v>
      </c>
      <c r="H361">
        <v>2006</v>
      </c>
      <c r="I361">
        <v>197500</v>
      </c>
    </row>
    <row r="362" spans="1:9" x14ac:dyDescent="0.25">
      <c r="A362" s="12">
        <v>576</v>
      </c>
      <c r="B362">
        <v>1947</v>
      </c>
      <c r="C362">
        <v>1950</v>
      </c>
      <c r="D362">
        <v>118500</v>
      </c>
      <c r="F362" s="12">
        <v>951</v>
      </c>
      <c r="G362">
        <v>1950</v>
      </c>
      <c r="H362">
        <v>2002</v>
      </c>
      <c r="I362">
        <v>129000</v>
      </c>
    </row>
    <row r="363" spans="1:9" x14ac:dyDescent="0.25">
      <c r="A363" s="12">
        <v>577</v>
      </c>
      <c r="B363">
        <v>1928</v>
      </c>
      <c r="C363">
        <v>1950</v>
      </c>
      <c r="D363">
        <v>145000</v>
      </c>
      <c r="F363" s="12">
        <v>953</v>
      </c>
      <c r="G363">
        <v>1972</v>
      </c>
      <c r="H363">
        <v>2003</v>
      </c>
      <c r="I363">
        <v>133900</v>
      </c>
    </row>
    <row r="364" spans="1:9" x14ac:dyDescent="0.25">
      <c r="A364" s="12">
        <v>578</v>
      </c>
      <c r="B364">
        <v>1966</v>
      </c>
      <c r="C364">
        <v>1966</v>
      </c>
      <c r="D364">
        <v>164500</v>
      </c>
      <c r="F364" s="12">
        <v>959</v>
      </c>
      <c r="G364">
        <v>2003</v>
      </c>
      <c r="H364">
        <v>2003</v>
      </c>
      <c r="I364">
        <v>185000</v>
      </c>
    </row>
    <row r="365" spans="1:9" x14ac:dyDescent="0.25">
      <c r="A365" s="12">
        <v>580</v>
      </c>
      <c r="B365">
        <v>1954</v>
      </c>
      <c r="C365">
        <v>1954</v>
      </c>
      <c r="D365">
        <v>131500</v>
      </c>
      <c r="F365" s="12">
        <v>961</v>
      </c>
      <c r="G365">
        <v>1958</v>
      </c>
      <c r="H365">
        <v>2008</v>
      </c>
      <c r="I365">
        <v>116500</v>
      </c>
    </row>
    <row r="366" spans="1:9" x14ac:dyDescent="0.25">
      <c r="A366" s="12">
        <v>581</v>
      </c>
      <c r="B366">
        <v>1960</v>
      </c>
      <c r="C366">
        <v>1987</v>
      </c>
      <c r="D366">
        <v>181900</v>
      </c>
      <c r="F366" s="12">
        <v>964</v>
      </c>
      <c r="G366">
        <v>2007</v>
      </c>
      <c r="H366">
        <v>2007</v>
      </c>
      <c r="I366">
        <v>239000</v>
      </c>
    </row>
    <row r="367" spans="1:9" x14ac:dyDescent="0.25">
      <c r="A367" s="12">
        <v>583</v>
      </c>
      <c r="B367">
        <v>1990</v>
      </c>
      <c r="C367">
        <v>1990</v>
      </c>
      <c r="D367">
        <v>118500</v>
      </c>
      <c r="F367" s="12">
        <v>965</v>
      </c>
      <c r="G367">
        <v>2002</v>
      </c>
      <c r="H367">
        <v>2003</v>
      </c>
      <c r="I367">
        <v>214900</v>
      </c>
    </row>
    <row r="368" spans="1:9" x14ac:dyDescent="0.25">
      <c r="A368" s="12">
        <v>585</v>
      </c>
      <c r="B368">
        <v>1935</v>
      </c>
      <c r="C368">
        <v>1995</v>
      </c>
      <c r="D368">
        <v>133000</v>
      </c>
      <c r="F368" s="12">
        <v>966</v>
      </c>
      <c r="G368">
        <v>2005</v>
      </c>
      <c r="H368">
        <v>2007</v>
      </c>
      <c r="I368">
        <v>178900</v>
      </c>
    </row>
    <row r="369" spans="1:9" x14ac:dyDescent="0.25">
      <c r="A369" s="12">
        <v>588</v>
      </c>
      <c r="B369">
        <v>1982</v>
      </c>
      <c r="C369">
        <v>1982</v>
      </c>
      <c r="D369">
        <v>137000</v>
      </c>
      <c r="F369" s="12">
        <v>972</v>
      </c>
      <c r="G369">
        <v>2003</v>
      </c>
      <c r="H369">
        <v>2004</v>
      </c>
      <c r="I369">
        <v>173000</v>
      </c>
    </row>
    <row r="370" spans="1:9" x14ac:dyDescent="0.25">
      <c r="A370" s="12">
        <v>590</v>
      </c>
      <c r="B370">
        <v>1930</v>
      </c>
      <c r="C370">
        <v>1960</v>
      </c>
      <c r="D370">
        <v>79500</v>
      </c>
      <c r="F370" s="12">
        <v>974</v>
      </c>
      <c r="G370">
        <v>2007</v>
      </c>
      <c r="H370">
        <v>2008</v>
      </c>
      <c r="I370">
        <v>182000</v>
      </c>
    </row>
    <row r="371" spans="1:9" x14ac:dyDescent="0.25">
      <c r="A371" s="12">
        <v>595</v>
      </c>
      <c r="B371">
        <v>1975</v>
      </c>
      <c r="C371">
        <v>1975</v>
      </c>
      <c r="D371">
        <v>110000</v>
      </c>
      <c r="F371" s="12">
        <v>976</v>
      </c>
      <c r="G371">
        <v>2000</v>
      </c>
      <c r="H371">
        <v>2000</v>
      </c>
      <c r="I371">
        <v>165000</v>
      </c>
    </row>
    <row r="372" spans="1:9" x14ac:dyDescent="0.25">
      <c r="A372" s="12">
        <v>597</v>
      </c>
      <c r="B372">
        <v>1910</v>
      </c>
      <c r="C372">
        <v>1993</v>
      </c>
      <c r="D372">
        <v>114504</v>
      </c>
      <c r="F372" s="12">
        <v>978</v>
      </c>
      <c r="G372">
        <v>2006</v>
      </c>
      <c r="H372">
        <v>2007</v>
      </c>
      <c r="I372">
        <v>199900</v>
      </c>
    </row>
    <row r="373" spans="1:9" x14ac:dyDescent="0.25">
      <c r="A373" s="12">
        <v>599</v>
      </c>
      <c r="B373">
        <v>1977</v>
      </c>
      <c r="C373">
        <v>1977</v>
      </c>
      <c r="D373">
        <v>217500</v>
      </c>
      <c r="F373" s="12">
        <v>981</v>
      </c>
      <c r="G373">
        <v>1961</v>
      </c>
      <c r="H373">
        <v>2007</v>
      </c>
      <c r="I373">
        <v>178400</v>
      </c>
    </row>
    <row r="374" spans="1:9" x14ac:dyDescent="0.25">
      <c r="A374" s="12">
        <v>600</v>
      </c>
      <c r="B374">
        <v>1980</v>
      </c>
      <c r="C374">
        <v>1980</v>
      </c>
      <c r="D374">
        <v>151000</v>
      </c>
      <c r="F374" s="12">
        <v>983</v>
      </c>
      <c r="G374">
        <v>2007</v>
      </c>
      <c r="H374">
        <v>2007</v>
      </c>
      <c r="I374">
        <v>159895</v>
      </c>
    </row>
    <row r="375" spans="1:9" x14ac:dyDescent="0.25">
      <c r="A375" s="12">
        <v>602</v>
      </c>
      <c r="B375">
        <v>1937</v>
      </c>
      <c r="C375">
        <v>1950</v>
      </c>
      <c r="D375">
        <v>141000</v>
      </c>
      <c r="F375" s="12">
        <v>984</v>
      </c>
      <c r="G375">
        <v>2002</v>
      </c>
      <c r="H375">
        <v>2002</v>
      </c>
      <c r="I375">
        <v>255900</v>
      </c>
    </row>
    <row r="376" spans="1:9" x14ac:dyDescent="0.25">
      <c r="A376" s="12">
        <v>603</v>
      </c>
      <c r="B376">
        <v>1992</v>
      </c>
      <c r="C376">
        <v>1992</v>
      </c>
      <c r="D376">
        <v>220000</v>
      </c>
      <c r="F376" s="12">
        <v>987</v>
      </c>
      <c r="G376">
        <v>1910</v>
      </c>
      <c r="H376">
        <v>2003</v>
      </c>
      <c r="I376">
        <v>117000</v>
      </c>
    </row>
    <row r="377" spans="1:9" x14ac:dyDescent="0.25">
      <c r="A377" s="12">
        <v>606</v>
      </c>
      <c r="B377">
        <v>1965</v>
      </c>
      <c r="C377">
        <v>1990</v>
      </c>
      <c r="D377">
        <v>205000</v>
      </c>
      <c r="F377" s="12">
        <v>988</v>
      </c>
      <c r="G377">
        <v>2009</v>
      </c>
      <c r="H377">
        <v>2010</v>
      </c>
      <c r="I377">
        <v>395192</v>
      </c>
    </row>
    <row r="378" spans="1:9" x14ac:dyDescent="0.25">
      <c r="A378" s="12">
        <v>607</v>
      </c>
      <c r="B378">
        <v>1996</v>
      </c>
      <c r="C378">
        <v>1996</v>
      </c>
      <c r="D378">
        <v>152000</v>
      </c>
      <c r="F378" s="12">
        <v>990</v>
      </c>
      <c r="G378">
        <v>2006</v>
      </c>
      <c r="H378">
        <v>2006</v>
      </c>
      <c r="I378">
        <v>197000</v>
      </c>
    </row>
    <row r="379" spans="1:9" x14ac:dyDescent="0.25">
      <c r="A379" s="12">
        <v>609</v>
      </c>
      <c r="B379">
        <v>1934</v>
      </c>
      <c r="C379">
        <v>1998</v>
      </c>
      <c r="D379">
        <v>359100</v>
      </c>
      <c r="F379" s="12">
        <v>994</v>
      </c>
      <c r="G379">
        <v>2005</v>
      </c>
      <c r="H379">
        <v>2006</v>
      </c>
      <c r="I379">
        <v>173900</v>
      </c>
    </row>
    <row r="380" spans="1:9" x14ac:dyDescent="0.25">
      <c r="A380" s="12">
        <v>610</v>
      </c>
      <c r="B380">
        <v>1961</v>
      </c>
      <c r="C380">
        <v>1961</v>
      </c>
      <c r="D380">
        <v>118500</v>
      </c>
      <c r="F380" s="12">
        <v>995</v>
      </c>
      <c r="G380">
        <v>2006</v>
      </c>
      <c r="H380">
        <v>2007</v>
      </c>
      <c r="I380">
        <v>337500</v>
      </c>
    </row>
    <row r="381" spans="1:9" x14ac:dyDescent="0.25">
      <c r="A381" s="12">
        <v>612</v>
      </c>
      <c r="B381">
        <v>1978</v>
      </c>
      <c r="C381">
        <v>1978</v>
      </c>
      <c r="D381">
        <v>148000</v>
      </c>
      <c r="F381" s="12">
        <v>1000</v>
      </c>
      <c r="G381">
        <v>2006</v>
      </c>
      <c r="H381">
        <v>2006</v>
      </c>
      <c r="I381">
        <v>206000</v>
      </c>
    </row>
    <row r="382" spans="1:9" x14ac:dyDescent="0.25">
      <c r="A382" s="12">
        <v>615</v>
      </c>
      <c r="B382">
        <v>1972</v>
      </c>
      <c r="C382">
        <v>1972</v>
      </c>
      <c r="D382">
        <v>75500</v>
      </c>
      <c r="F382" s="12">
        <v>1003</v>
      </c>
      <c r="G382">
        <v>2006</v>
      </c>
      <c r="H382">
        <v>2006</v>
      </c>
      <c r="I382">
        <v>232000</v>
      </c>
    </row>
    <row r="383" spans="1:9" x14ac:dyDescent="0.25">
      <c r="A383" s="12">
        <v>616</v>
      </c>
      <c r="B383">
        <v>1963</v>
      </c>
      <c r="C383">
        <v>1963</v>
      </c>
      <c r="D383">
        <v>137500</v>
      </c>
      <c r="F383" s="12">
        <v>1005</v>
      </c>
      <c r="G383">
        <v>2005</v>
      </c>
      <c r="H383">
        <v>2006</v>
      </c>
      <c r="I383">
        <v>181000</v>
      </c>
    </row>
    <row r="384" spans="1:9" x14ac:dyDescent="0.25">
      <c r="A384" s="12">
        <v>618</v>
      </c>
      <c r="B384">
        <v>1954</v>
      </c>
      <c r="C384">
        <v>1954</v>
      </c>
      <c r="D384">
        <v>105500</v>
      </c>
      <c r="F384" s="12">
        <v>1009</v>
      </c>
      <c r="G384">
        <v>2004</v>
      </c>
      <c r="H384">
        <v>2005</v>
      </c>
      <c r="I384">
        <v>240000</v>
      </c>
    </row>
    <row r="385" spans="1:9" x14ac:dyDescent="0.25">
      <c r="A385" s="12">
        <v>621</v>
      </c>
      <c r="B385">
        <v>1914</v>
      </c>
      <c r="C385">
        <v>1950</v>
      </c>
      <c r="D385">
        <v>67000</v>
      </c>
      <c r="F385" s="12">
        <v>1014</v>
      </c>
      <c r="G385">
        <v>1910</v>
      </c>
      <c r="H385">
        <v>2006</v>
      </c>
      <c r="I385">
        <v>85000</v>
      </c>
    </row>
    <row r="386" spans="1:9" x14ac:dyDescent="0.25">
      <c r="A386" s="12">
        <v>622</v>
      </c>
      <c r="B386">
        <v>1974</v>
      </c>
      <c r="C386">
        <v>1997</v>
      </c>
      <c r="D386">
        <v>240000</v>
      </c>
      <c r="F386" s="12">
        <v>1016</v>
      </c>
      <c r="G386">
        <v>2001</v>
      </c>
      <c r="H386">
        <v>2001</v>
      </c>
      <c r="I386">
        <v>227000</v>
      </c>
    </row>
    <row r="387" spans="1:9" x14ac:dyDescent="0.25">
      <c r="A387" s="12">
        <v>623</v>
      </c>
      <c r="B387">
        <v>1977</v>
      </c>
      <c r="C387">
        <v>1977</v>
      </c>
      <c r="D387">
        <v>135000</v>
      </c>
      <c r="F387" s="12">
        <v>1020</v>
      </c>
      <c r="G387">
        <v>2005</v>
      </c>
      <c r="H387">
        <v>2005</v>
      </c>
      <c r="I387">
        <v>213490</v>
      </c>
    </row>
    <row r="388" spans="1:9" x14ac:dyDescent="0.25">
      <c r="A388" s="12">
        <v>625</v>
      </c>
      <c r="B388">
        <v>1972</v>
      </c>
      <c r="C388">
        <v>1972</v>
      </c>
      <c r="D388">
        <v>165150</v>
      </c>
      <c r="F388" s="12">
        <v>1021</v>
      </c>
      <c r="G388">
        <v>2005</v>
      </c>
      <c r="H388">
        <v>2005</v>
      </c>
      <c r="I388">
        <v>176000</v>
      </c>
    </row>
    <row r="389" spans="1:9" x14ac:dyDescent="0.25">
      <c r="A389" s="12">
        <v>626</v>
      </c>
      <c r="B389">
        <v>1962</v>
      </c>
      <c r="C389">
        <v>1962</v>
      </c>
      <c r="D389">
        <v>160000</v>
      </c>
      <c r="F389" s="12">
        <v>1022</v>
      </c>
      <c r="G389">
        <v>2006</v>
      </c>
      <c r="H389">
        <v>2006</v>
      </c>
      <c r="I389">
        <v>194000</v>
      </c>
    </row>
    <row r="390" spans="1:9" x14ac:dyDescent="0.25">
      <c r="A390" s="12">
        <v>627</v>
      </c>
      <c r="B390">
        <v>1960</v>
      </c>
      <c r="C390">
        <v>1978</v>
      </c>
      <c r="D390">
        <v>139900</v>
      </c>
      <c r="F390" s="12">
        <v>1024</v>
      </c>
      <c r="G390">
        <v>2005</v>
      </c>
      <c r="H390">
        <v>2006</v>
      </c>
      <c r="I390">
        <v>191000</v>
      </c>
    </row>
    <row r="391" spans="1:9" x14ac:dyDescent="0.25">
      <c r="A391" s="12">
        <v>628</v>
      </c>
      <c r="B391">
        <v>1955</v>
      </c>
      <c r="C391">
        <v>1972</v>
      </c>
      <c r="D391">
        <v>153000</v>
      </c>
      <c r="F391" s="12">
        <v>1028</v>
      </c>
      <c r="G391">
        <v>2007</v>
      </c>
      <c r="H391">
        <v>2008</v>
      </c>
      <c r="I391">
        <v>293077</v>
      </c>
    </row>
    <row r="392" spans="1:9" x14ac:dyDescent="0.25">
      <c r="A392" s="12">
        <v>629</v>
      </c>
      <c r="B392">
        <v>1969</v>
      </c>
      <c r="C392">
        <v>1969</v>
      </c>
      <c r="D392">
        <v>135000</v>
      </c>
      <c r="F392" s="12">
        <v>1034</v>
      </c>
      <c r="G392">
        <v>2002</v>
      </c>
      <c r="H392">
        <v>2002</v>
      </c>
      <c r="I392">
        <v>230000</v>
      </c>
    </row>
    <row r="393" spans="1:9" x14ac:dyDescent="0.25">
      <c r="A393" s="12">
        <v>630</v>
      </c>
      <c r="B393">
        <v>1964</v>
      </c>
      <c r="C393">
        <v>1964</v>
      </c>
      <c r="D393">
        <v>168500</v>
      </c>
      <c r="F393" s="12">
        <v>1037</v>
      </c>
      <c r="G393">
        <v>2007</v>
      </c>
      <c r="H393">
        <v>2008</v>
      </c>
      <c r="I393">
        <v>315500</v>
      </c>
    </row>
    <row r="394" spans="1:9" x14ac:dyDescent="0.25">
      <c r="A394" s="12">
        <v>631</v>
      </c>
      <c r="B394">
        <v>1880</v>
      </c>
      <c r="C394">
        <v>1991</v>
      </c>
      <c r="D394">
        <v>124000</v>
      </c>
      <c r="F394" s="12">
        <v>1038</v>
      </c>
      <c r="G394">
        <v>2001</v>
      </c>
      <c r="H394">
        <v>2002</v>
      </c>
      <c r="I394">
        <v>287000</v>
      </c>
    </row>
    <row r="395" spans="1:9" x14ac:dyDescent="0.25">
      <c r="A395" s="12">
        <v>633</v>
      </c>
      <c r="B395">
        <v>1977</v>
      </c>
      <c r="C395">
        <v>1977</v>
      </c>
      <c r="D395">
        <v>82500</v>
      </c>
      <c r="F395" s="12">
        <v>1039</v>
      </c>
      <c r="G395">
        <v>1970</v>
      </c>
      <c r="H395">
        <v>2008</v>
      </c>
      <c r="I395">
        <v>97000</v>
      </c>
    </row>
    <row r="396" spans="1:9" x14ac:dyDescent="0.25">
      <c r="A396" s="12">
        <v>635</v>
      </c>
      <c r="B396">
        <v>1980</v>
      </c>
      <c r="C396">
        <v>1980</v>
      </c>
      <c r="D396">
        <v>144000</v>
      </c>
      <c r="F396" s="12">
        <v>1041</v>
      </c>
      <c r="G396">
        <v>1957</v>
      </c>
      <c r="H396">
        <v>2000</v>
      </c>
      <c r="I396">
        <v>155000</v>
      </c>
    </row>
    <row r="397" spans="1:9" x14ac:dyDescent="0.25">
      <c r="A397" s="12">
        <v>636</v>
      </c>
      <c r="B397">
        <v>1914</v>
      </c>
      <c r="C397">
        <v>1995</v>
      </c>
      <c r="D397">
        <v>200000</v>
      </c>
      <c r="F397" s="12">
        <v>1042</v>
      </c>
      <c r="G397">
        <v>1966</v>
      </c>
      <c r="H397">
        <v>2000</v>
      </c>
      <c r="I397">
        <v>173000</v>
      </c>
    </row>
    <row r="398" spans="1:9" x14ac:dyDescent="0.25">
      <c r="A398" s="12">
        <v>637</v>
      </c>
      <c r="B398">
        <v>1936</v>
      </c>
      <c r="C398">
        <v>1950</v>
      </c>
      <c r="D398">
        <v>60000</v>
      </c>
      <c r="F398" s="12">
        <v>1043</v>
      </c>
      <c r="G398">
        <v>2005</v>
      </c>
      <c r="H398">
        <v>2005</v>
      </c>
      <c r="I398">
        <v>196000</v>
      </c>
    </row>
    <row r="399" spans="1:9" x14ac:dyDescent="0.25">
      <c r="A399" s="12">
        <v>638</v>
      </c>
      <c r="B399">
        <v>1954</v>
      </c>
      <c r="C399">
        <v>1954</v>
      </c>
      <c r="D399">
        <v>93000</v>
      </c>
      <c r="F399" s="12">
        <v>1047</v>
      </c>
      <c r="G399">
        <v>2005</v>
      </c>
      <c r="H399">
        <v>2006</v>
      </c>
      <c r="I399">
        <v>556581</v>
      </c>
    </row>
    <row r="400" spans="1:9" x14ac:dyDescent="0.25">
      <c r="A400" s="12">
        <v>639</v>
      </c>
      <c r="B400">
        <v>1910</v>
      </c>
      <c r="C400">
        <v>1950</v>
      </c>
      <c r="D400">
        <v>85000</v>
      </c>
      <c r="F400" s="12">
        <v>1049</v>
      </c>
      <c r="G400">
        <v>1960</v>
      </c>
      <c r="H400">
        <v>2006</v>
      </c>
      <c r="I400">
        <v>115000</v>
      </c>
    </row>
    <row r="401" spans="1:9" x14ac:dyDescent="0.25">
      <c r="A401" s="12">
        <v>643</v>
      </c>
      <c r="B401">
        <v>1972</v>
      </c>
      <c r="C401">
        <v>1995</v>
      </c>
      <c r="D401">
        <v>345000</v>
      </c>
      <c r="F401" s="12">
        <v>1050</v>
      </c>
      <c r="G401">
        <v>1946</v>
      </c>
      <c r="H401">
        <v>2006</v>
      </c>
      <c r="I401">
        <v>84900</v>
      </c>
    </row>
    <row r="402" spans="1:9" x14ac:dyDescent="0.25">
      <c r="A402" s="12">
        <v>644</v>
      </c>
      <c r="B402">
        <v>1969</v>
      </c>
      <c r="C402">
        <v>1969</v>
      </c>
      <c r="D402">
        <v>152000</v>
      </c>
      <c r="F402" s="12">
        <v>1051</v>
      </c>
      <c r="G402">
        <v>2007</v>
      </c>
      <c r="H402">
        <v>2007</v>
      </c>
      <c r="I402">
        <v>176485</v>
      </c>
    </row>
    <row r="403" spans="1:9" x14ac:dyDescent="0.25">
      <c r="A403" s="12">
        <v>646</v>
      </c>
      <c r="B403">
        <v>1971</v>
      </c>
      <c r="C403">
        <v>1971</v>
      </c>
      <c r="D403">
        <v>143250</v>
      </c>
      <c r="F403" s="12">
        <v>1052</v>
      </c>
      <c r="G403">
        <v>2007</v>
      </c>
      <c r="H403">
        <v>2007</v>
      </c>
      <c r="I403">
        <v>200141</v>
      </c>
    </row>
    <row r="404" spans="1:9" x14ac:dyDescent="0.25">
      <c r="A404" s="12">
        <v>647</v>
      </c>
      <c r="B404">
        <v>1950</v>
      </c>
      <c r="C404">
        <v>1950</v>
      </c>
      <c r="D404">
        <v>98300</v>
      </c>
      <c r="F404" s="12">
        <v>1054</v>
      </c>
      <c r="G404">
        <v>1957</v>
      </c>
      <c r="H404">
        <v>2002</v>
      </c>
      <c r="I404">
        <v>144500</v>
      </c>
    </row>
    <row r="405" spans="1:9" x14ac:dyDescent="0.25">
      <c r="A405" s="12">
        <v>648</v>
      </c>
      <c r="B405">
        <v>1953</v>
      </c>
      <c r="C405">
        <v>1953</v>
      </c>
      <c r="D405">
        <v>155000</v>
      </c>
      <c r="F405" s="12">
        <v>1055</v>
      </c>
      <c r="G405">
        <v>2002</v>
      </c>
      <c r="H405">
        <v>2002</v>
      </c>
      <c r="I405">
        <v>255000</v>
      </c>
    </row>
    <row r="406" spans="1:9" x14ac:dyDescent="0.25">
      <c r="A406" s="12">
        <v>649</v>
      </c>
      <c r="B406">
        <v>1966</v>
      </c>
      <c r="C406">
        <v>1966</v>
      </c>
      <c r="D406">
        <v>155000</v>
      </c>
      <c r="F406" s="12">
        <v>1057</v>
      </c>
      <c r="G406">
        <v>2005</v>
      </c>
      <c r="H406">
        <v>2005</v>
      </c>
      <c r="I406">
        <v>185850</v>
      </c>
    </row>
    <row r="407" spans="1:9" x14ac:dyDescent="0.25">
      <c r="A407" s="12">
        <v>650</v>
      </c>
      <c r="B407">
        <v>1970</v>
      </c>
      <c r="C407">
        <v>1970</v>
      </c>
      <c r="D407">
        <v>84500</v>
      </c>
      <c r="F407" s="12">
        <v>1059</v>
      </c>
      <c r="G407">
        <v>2008</v>
      </c>
      <c r="H407">
        <v>2008</v>
      </c>
      <c r="I407">
        <v>335000</v>
      </c>
    </row>
    <row r="408" spans="1:9" x14ac:dyDescent="0.25">
      <c r="A408" s="12">
        <v>652</v>
      </c>
      <c r="B408">
        <v>1940</v>
      </c>
      <c r="C408">
        <v>1950</v>
      </c>
      <c r="D408">
        <v>108000</v>
      </c>
      <c r="F408" s="12">
        <v>1061</v>
      </c>
      <c r="G408">
        <v>2001</v>
      </c>
      <c r="H408">
        <v>2001</v>
      </c>
      <c r="I408">
        <v>213500</v>
      </c>
    </row>
    <row r="409" spans="1:9" x14ac:dyDescent="0.25">
      <c r="A409" s="12">
        <v>653</v>
      </c>
      <c r="B409">
        <v>1996</v>
      </c>
      <c r="C409">
        <v>1996</v>
      </c>
      <c r="D409">
        <v>191000</v>
      </c>
      <c r="F409" s="12">
        <v>1070</v>
      </c>
      <c r="G409">
        <v>1949</v>
      </c>
      <c r="H409">
        <v>2003</v>
      </c>
      <c r="I409">
        <v>135000</v>
      </c>
    </row>
    <row r="410" spans="1:9" x14ac:dyDescent="0.25">
      <c r="A410" s="12">
        <v>654</v>
      </c>
      <c r="B410">
        <v>1906</v>
      </c>
      <c r="C410">
        <v>1995</v>
      </c>
      <c r="D410">
        <v>135000</v>
      </c>
      <c r="F410" s="12">
        <v>1075</v>
      </c>
      <c r="G410">
        <v>2006</v>
      </c>
      <c r="H410">
        <v>2006</v>
      </c>
      <c r="I410">
        <v>194000</v>
      </c>
    </row>
    <row r="411" spans="1:9" x14ac:dyDescent="0.25">
      <c r="A411" s="12">
        <v>655</v>
      </c>
      <c r="B411">
        <v>1995</v>
      </c>
      <c r="C411">
        <v>1995</v>
      </c>
      <c r="D411">
        <v>350000</v>
      </c>
      <c r="F411" s="12">
        <v>1079</v>
      </c>
      <c r="G411">
        <v>2004</v>
      </c>
      <c r="H411">
        <v>2004</v>
      </c>
      <c r="I411">
        <v>155900</v>
      </c>
    </row>
    <row r="412" spans="1:9" x14ac:dyDescent="0.25">
      <c r="A412" s="12">
        <v>656</v>
      </c>
      <c r="B412">
        <v>1971</v>
      </c>
      <c r="C412">
        <v>1971</v>
      </c>
      <c r="D412">
        <v>88000</v>
      </c>
      <c r="F412" s="12">
        <v>1081</v>
      </c>
      <c r="G412">
        <v>1971</v>
      </c>
      <c r="H412">
        <v>2004</v>
      </c>
      <c r="I412">
        <v>145000</v>
      </c>
    </row>
    <row r="413" spans="1:9" x14ac:dyDescent="0.25">
      <c r="A413" s="12">
        <v>659</v>
      </c>
      <c r="B413">
        <v>1948</v>
      </c>
      <c r="C413">
        <v>1950</v>
      </c>
      <c r="D413">
        <v>97500</v>
      </c>
      <c r="F413" s="12">
        <v>1083</v>
      </c>
      <c r="G413">
        <v>2002</v>
      </c>
      <c r="H413">
        <v>2002</v>
      </c>
      <c r="I413">
        <v>192000</v>
      </c>
    </row>
    <row r="414" spans="1:9" x14ac:dyDescent="0.25">
      <c r="A414" s="12">
        <v>660</v>
      </c>
      <c r="B414">
        <v>1964</v>
      </c>
      <c r="C414">
        <v>1999</v>
      </c>
      <c r="D414">
        <v>167000</v>
      </c>
      <c r="F414" s="12">
        <v>1088</v>
      </c>
      <c r="G414">
        <v>2005</v>
      </c>
      <c r="H414">
        <v>2006</v>
      </c>
      <c r="I414">
        <v>252000</v>
      </c>
    </row>
    <row r="415" spans="1:9" x14ac:dyDescent="0.25">
      <c r="A415" s="12">
        <v>661</v>
      </c>
      <c r="B415">
        <v>1976</v>
      </c>
      <c r="C415">
        <v>1976</v>
      </c>
      <c r="D415">
        <v>197900</v>
      </c>
      <c r="F415" s="12">
        <v>1089</v>
      </c>
      <c r="G415">
        <v>2004</v>
      </c>
      <c r="H415">
        <v>2004</v>
      </c>
      <c r="I415">
        <v>137500</v>
      </c>
    </row>
    <row r="416" spans="1:9" x14ac:dyDescent="0.25">
      <c r="A416" s="12">
        <v>663</v>
      </c>
      <c r="B416">
        <v>1968</v>
      </c>
      <c r="C416">
        <v>1968</v>
      </c>
      <c r="D416">
        <v>110000</v>
      </c>
      <c r="F416" s="12">
        <v>1090</v>
      </c>
      <c r="G416">
        <v>2005</v>
      </c>
      <c r="H416">
        <v>2005</v>
      </c>
      <c r="I416">
        <v>197000</v>
      </c>
    </row>
    <row r="417" spans="1:9" x14ac:dyDescent="0.25">
      <c r="A417" s="12">
        <v>664</v>
      </c>
      <c r="B417">
        <v>1972</v>
      </c>
      <c r="C417">
        <v>1972</v>
      </c>
      <c r="D417">
        <v>137500</v>
      </c>
      <c r="F417" s="12">
        <v>1092</v>
      </c>
      <c r="G417">
        <v>1999</v>
      </c>
      <c r="H417">
        <v>2000</v>
      </c>
      <c r="I417">
        <v>160000</v>
      </c>
    </row>
    <row r="418" spans="1:9" x14ac:dyDescent="0.25">
      <c r="A418" s="12">
        <v>667</v>
      </c>
      <c r="B418">
        <v>1965</v>
      </c>
      <c r="C418">
        <v>1979</v>
      </c>
      <c r="D418">
        <v>129000</v>
      </c>
      <c r="F418" s="12">
        <v>1095</v>
      </c>
      <c r="G418">
        <v>1956</v>
      </c>
      <c r="H418">
        <v>2000</v>
      </c>
      <c r="I418">
        <v>129000</v>
      </c>
    </row>
    <row r="419" spans="1:9" x14ac:dyDescent="0.25">
      <c r="A419" s="12">
        <v>668</v>
      </c>
      <c r="B419">
        <v>1994</v>
      </c>
      <c r="C419">
        <v>1998</v>
      </c>
      <c r="D419">
        <v>193500</v>
      </c>
      <c r="F419" s="12">
        <v>1096</v>
      </c>
      <c r="G419">
        <v>2006</v>
      </c>
      <c r="H419">
        <v>2006</v>
      </c>
      <c r="I419">
        <v>176432</v>
      </c>
    </row>
    <row r="420" spans="1:9" x14ac:dyDescent="0.25">
      <c r="A420" s="12">
        <v>669</v>
      </c>
      <c r="B420">
        <v>1956</v>
      </c>
      <c r="C420">
        <v>1987</v>
      </c>
      <c r="D420">
        <v>168000</v>
      </c>
      <c r="F420" s="12">
        <v>1097</v>
      </c>
      <c r="G420">
        <v>1914</v>
      </c>
      <c r="H420">
        <v>2006</v>
      </c>
      <c r="I420">
        <v>127000</v>
      </c>
    </row>
    <row r="421" spans="1:9" x14ac:dyDescent="0.25">
      <c r="A421" s="12">
        <v>670</v>
      </c>
      <c r="B421">
        <v>1922</v>
      </c>
      <c r="C421">
        <v>1950</v>
      </c>
      <c r="D421">
        <v>137500</v>
      </c>
      <c r="F421" s="12">
        <v>1103</v>
      </c>
      <c r="G421">
        <v>1960</v>
      </c>
      <c r="H421">
        <v>2002</v>
      </c>
      <c r="I421">
        <v>135000</v>
      </c>
    </row>
    <row r="422" spans="1:9" x14ac:dyDescent="0.25">
      <c r="A422" s="12">
        <v>672</v>
      </c>
      <c r="B422">
        <v>1925</v>
      </c>
      <c r="C422">
        <v>1950</v>
      </c>
      <c r="D422">
        <v>103600</v>
      </c>
      <c r="F422" s="12">
        <v>1108</v>
      </c>
      <c r="G422">
        <v>2006</v>
      </c>
      <c r="H422">
        <v>2006</v>
      </c>
      <c r="I422">
        <v>274725</v>
      </c>
    </row>
    <row r="423" spans="1:9" x14ac:dyDescent="0.25">
      <c r="A423" s="12">
        <v>673</v>
      </c>
      <c r="B423">
        <v>1977</v>
      </c>
      <c r="C423">
        <v>1977</v>
      </c>
      <c r="D423">
        <v>165000</v>
      </c>
      <c r="F423" s="12">
        <v>1109</v>
      </c>
      <c r="G423">
        <v>2000</v>
      </c>
      <c r="H423">
        <v>2000</v>
      </c>
      <c r="I423">
        <v>181000</v>
      </c>
    </row>
    <row r="424" spans="1:9" x14ac:dyDescent="0.25">
      <c r="A424" s="12">
        <v>675</v>
      </c>
      <c r="B424">
        <v>1965</v>
      </c>
      <c r="C424">
        <v>1965</v>
      </c>
      <c r="D424">
        <v>140000</v>
      </c>
      <c r="F424" s="12">
        <v>1110</v>
      </c>
      <c r="G424">
        <v>2004</v>
      </c>
      <c r="H424">
        <v>2005</v>
      </c>
      <c r="I424">
        <v>280000</v>
      </c>
    </row>
    <row r="425" spans="1:9" x14ac:dyDescent="0.25">
      <c r="A425" s="12">
        <v>676</v>
      </c>
      <c r="B425">
        <v>1978</v>
      </c>
      <c r="C425">
        <v>1978</v>
      </c>
      <c r="D425">
        <v>148500</v>
      </c>
      <c r="F425" s="12">
        <v>1114</v>
      </c>
      <c r="G425">
        <v>1953</v>
      </c>
      <c r="H425">
        <v>2006</v>
      </c>
      <c r="I425">
        <v>134500</v>
      </c>
    </row>
    <row r="426" spans="1:9" x14ac:dyDescent="0.25">
      <c r="A426" s="12">
        <v>677</v>
      </c>
      <c r="B426">
        <v>1900</v>
      </c>
      <c r="C426">
        <v>1950</v>
      </c>
      <c r="D426">
        <v>87000</v>
      </c>
      <c r="F426" s="12">
        <v>1115</v>
      </c>
      <c r="G426">
        <v>1954</v>
      </c>
      <c r="H426">
        <v>2000</v>
      </c>
      <c r="I426">
        <v>117000</v>
      </c>
    </row>
    <row r="427" spans="1:9" x14ac:dyDescent="0.25">
      <c r="A427" s="12">
        <v>680</v>
      </c>
      <c r="B427">
        <v>1961</v>
      </c>
      <c r="C427">
        <v>1961</v>
      </c>
      <c r="D427">
        <v>128500</v>
      </c>
      <c r="F427" s="12">
        <v>1116</v>
      </c>
      <c r="G427">
        <v>2007</v>
      </c>
      <c r="H427">
        <v>2007</v>
      </c>
      <c r="I427">
        <v>318000</v>
      </c>
    </row>
    <row r="428" spans="1:9" x14ac:dyDescent="0.25">
      <c r="A428" s="12">
        <v>681</v>
      </c>
      <c r="B428">
        <v>1980</v>
      </c>
      <c r="C428">
        <v>1980</v>
      </c>
      <c r="D428">
        <v>143000</v>
      </c>
      <c r="F428" s="12">
        <v>1117</v>
      </c>
      <c r="G428">
        <v>2002</v>
      </c>
      <c r="H428">
        <v>2002</v>
      </c>
      <c r="I428">
        <v>184100</v>
      </c>
    </row>
    <row r="429" spans="1:9" x14ac:dyDescent="0.25">
      <c r="A429" s="12">
        <v>683</v>
      </c>
      <c r="B429">
        <v>1996</v>
      </c>
      <c r="C429">
        <v>1997</v>
      </c>
      <c r="D429">
        <v>173000</v>
      </c>
      <c r="F429" s="12">
        <v>1118</v>
      </c>
      <c r="G429">
        <v>1967</v>
      </c>
      <c r="H429">
        <v>2003</v>
      </c>
      <c r="I429">
        <v>130000</v>
      </c>
    </row>
    <row r="430" spans="1:9" x14ac:dyDescent="0.25">
      <c r="A430" s="12">
        <v>685</v>
      </c>
      <c r="B430">
        <v>1998</v>
      </c>
      <c r="C430">
        <v>1998</v>
      </c>
      <c r="D430">
        <v>221000</v>
      </c>
      <c r="F430" s="12">
        <v>1122</v>
      </c>
      <c r="G430">
        <v>2005</v>
      </c>
      <c r="H430">
        <v>2006</v>
      </c>
      <c r="I430">
        <v>212900</v>
      </c>
    </row>
    <row r="431" spans="1:9" x14ac:dyDescent="0.25">
      <c r="A431" s="12">
        <v>686</v>
      </c>
      <c r="B431">
        <v>1984</v>
      </c>
      <c r="C431">
        <v>1984</v>
      </c>
      <c r="D431">
        <v>207500</v>
      </c>
      <c r="F431" s="12">
        <v>1124</v>
      </c>
      <c r="G431">
        <v>1947</v>
      </c>
      <c r="H431">
        <v>2008</v>
      </c>
      <c r="I431">
        <v>118000</v>
      </c>
    </row>
    <row r="432" spans="1:9" x14ac:dyDescent="0.25">
      <c r="A432" s="12">
        <v>692</v>
      </c>
      <c r="B432">
        <v>1994</v>
      </c>
      <c r="C432">
        <v>1995</v>
      </c>
      <c r="D432">
        <v>755000</v>
      </c>
      <c r="F432" s="12">
        <v>1127</v>
      </c>
      <c r="G432">
        <v>2007</v>
      </c>
      <c r="H432">
        <v>2007</v>
      </c>
      <c r="I432">
        <v>174000</v>
      </c>
    </row>
    <row r="433" spans="1:9" x14ac:dyDescent="0.25">
      <c r="A433" s="12">
        <v>693</v>
      </c>
      <c r="B433">
        <v>1989</v>
      </c>
      <c r="C433">
        <v>1990</v>
      </c>
      <c r="D433">
        <v>335000</v>
      </c>
      <c r="F433" s="12">
        <v>1128</v>
      </c>
      <c r="G433">
        <v>2004</v>
      </c>
      <c r="H433">
        <v>2004</v>
      </c>
      <c r="I433">
        <v>259000</v>
      </c>
    </row>
    <row r="434" spans="1:9" x14ac:dyDescent="0.25">
      <c r="A434" s="12">
        <v>694</v>
      </c>
      <c r="B434">
        <v>1921</v>
      </c>
      <c r="C434">
        <v>1968</v>
      </c>
      <c r="D434">
        <v>108480</v>
      </c>
      <c r="F434" s="12">
        <v>1129</v>
      </c>
      <c r="G434">
        <v>2004</v>
      </c>
      <c r="H434">
        <v>2005</v>
      </c>
      <c r="I434">
        <v>215000</v>
      </c>
    </row>
    <row r="435" spans="1:9" x14ac:dyDescent="0.25">
      <c r="A435" s="12">
        <v>695</v>
      </c>
      <c r="B435">
        <v>1936</v>
      </c>
      <c r="C435">
        <v>1950</v>
      </c>
      <c r="D435">
        <v>141500</v>
      </c>
      <c r="F435" s="12">
        <v>1143</v>
      </c>
      <c r="G435">
        <v>2006</v>
      </c>
      <c r="H435">
        <v>2007</v>
      </c>
      <c r="I435">
        <v>424870</v>
      </c>
    </row>
    <row r="436" spans="1:9" x14ac:dyDescent="0.25">
      <c r="A436" s="12">
        <v>696</v>
      </c>
      <c r="B436">
        <v>1987</v>
      </c>
      <c r="C436">
        <v>1987</v>
      </c>
      <c r="D436">
        <v>176000</v>
      </c>
      <c r="F436" s="12">
        <v>1153</v>
      </c>
      <c r="G436">
        <v>1956</v>
      </c>
      <c r="H436">
        <v>2004</v>
      </c>
      <c r="I436">
        <v>230000</v>
      </c>
    </row>
    <row r="437" spans="1:9" x14ac:dyDescent="0.25">
      <c r="A437" s="12">
        <v>697</v>
      </c>
      <c r="B437">
        <v>1921</v>
      </c>
      <c r="C437">
        <v>1950</v>
      </c>
      <c r="D437">
        <v>89000</v>
      </c>
      <c r="F437" s="12">
        <v>1154</v>
      </c>
      <c r="G437">
        <v>1930</v>
      </c>
      <c r="H437">
        <v>2007</v>
      </c>
      <c r="I437">
        <v>120500</v>
      </c>
    </row>
    <row r="438" spans="1:9" x14ac:dyDescent="0.25">
      <c r="A438" s="12">
        <v>698</v>
      </c>
      <c r="B438">
        <v>1952</v>
      </c>
      <c r="C438">
        <v>1952</v>
      </c>
      <c r="D438">
        <v>123500</v>
      </c>
      <c r="F438" s="12">
        <v>1156</v>
      </c>
      <c r="G438">
        <v>1976</v>
      </c>
      <c r="H438">
        <v>2004</v>
      </c>
      <c r="I438">
        <v>218000</v>
      </c>
    </row>
    <row r="439" spans="1:9" x14ac:dyDescent="0.25">
      <c r="A439" s="12">
        <v>702</v>
      </c>
      <c r="B439">
        <v>1969</v>
      </c>
      <c r="C439">
        <v>1969</v>
      </c>
      <c r="D439">
        <v>140000</v>
      </c>
      <c r="F439" s="12">
        <v>1158</v>
      </c>
      <c r="G439">
        <v>2007</v>
      </c>
      <c r="H439">
        <v>2008</v>
      </c>
      <c r="I439">
        <v>230000</v>
      </c>
    </row>
    <row r="440" spans="1:9" x14ac:dyDescent="0.25">
      <c r="A440" s="12">
        <v>704</v>
      </c>
      <c r="B440">
        <v>1900</v>
      </c>
      <c r="C440">
        <v>1996</v>
      </c>
      <c r="D440">
        <v>140000</v>
      </c>
      <c r="F440" s="12">
        <v>1159</v>
      </c>
      <c r="G440">
        <v>2007</v>
      </c>
      <c r="H440">
        <v>2008</v>
      </c>
      <c r="I440">
        <v>235128</v>
      </c>
    </row>
    <row r="441" spans="1:9" x14ac:dyDescent="0.25">
      <c r="A441" s="12">
        <v>706</v>
      </c>
      <c r="B441">
        <v>1930</v>
      </c>
      <c r="C441">
        <v>1950</v>
      </c>
      <c r="D441">
        <v>55000</v>
      </c>
      <c r="F441" s="12">
        <v>1162</v>
      </c>
      <c r="G441">
        <v>1954</v>
      </c>
      <c r="H441">
        <v>2006</v>
      </c>
      <c r="I441">
        <v>224000</v>
      </c>
    </row>
    <row r="442" spans="1:9" x14ac:dyDescent="0.25">
      <c r="A442" s="12">
        <v>710</v>
      </c>
      <c r="B442">
        <v>1966</v>
      </c>
      <c r="C442">
        <v>1966</v>
      </c>
      <c r="D442">
        <v>109900</v>
      </c>
      <c r="F442" s="12">
        <v>1166</v>
      </c>
      <c r="G442">
        <v>2009</v>
      </c>
      <c r="H442">
        <v>2009</v>
      </c>
      <c r="I442">
        <v>233170</v>
      </c>
    </row>
    <row r="443" spans="1:9" x14ac:dyDescent="0.25">
      <c r="A443" s="12">
        <v>712</v>
      </c>
      <c r="B443">
        <v>1900</v>
      </c>
      <c r="C443">
        <v>1950</v>
      </c>
      <c r="D443">
        <v>102776</v>
      </c>
      <c r="F443" s="12">
        <v>1167</v>
      </c>
      <c r="G443">
        <v>2008</v>
      </c>
      <c r="H443">
        <v>2008</v>
      </c>
      <c r="I443">
        <v>245350</v>
      </c>
    </row>
    <row r="444" spans="1:9" x14ac:dyDescent="0.25">
      <c r="A444" s="12">
        <v>713</v>
      </c>
      <c r="B444">
        <v>1988</v>
      </c>
      <c r="C444">
        <v>1989</v>
      </c>
      <c r="D444">
        <v>189000</v>
      </c>
      <c r="F444" s="12">
        <v>1168</v>
      </c>
      <c r="G444">
        <v>2000</v>
      </c>
      <c r="H444">
        <v>2000</v>
      </c>
      <c r="I444">
        <v>173000</v>
      </c>
    </row>
    <row r="445" spans="1:9" x14ac:dyDescent="0.25">
      <c r="A445" s="12">
        <v>714</v>
      </c>
      <c r="B445">
        <v>1970</v>
      </c>
      <c r="C445">
        <v>1970</v>
      </c>
      <c r="D445">
        <v>129000</v>
      </c>
      <c r="F445" s="12">
        <v>1173</v>
      </c>
      <c r="G445">
        <v>2006</v>
      </c>
      <c r="H445">
        <v>2007</v>
      </c>
      <c r="I445">
        <v>171900</v>
      </c>
    </row>
    <row r="446" spans="1:9" x14ac:dyDescent="0.25">
      <c r="A446" s="12">
        <v>716</v>
      </c>
      <c r="B446">
        <v>1974</v>
      </c>
      <c r="C446">
        <v>1974</v>
      </c>
      <c r="D446">
        <v>165000</v>
      </c>
      <c r="F446" s="12">
        <v>1176</v>
      </c>
      <c r="G446">
        <v>1992</v>
      </c>
      <c r="H446">
        <v>2000</v>
      </c>
      <c r="I446">
        <v>285000</v>
      </c>
    </row>
    <row r="447" spans="1:9" x14ac:dyDescent="0.25">
      <c r="A447" s="12">
        <v>717</v>
      </c>
      <c r="B447">
        <v>1890</v>
      </c>
      <c r="C447">
        <v>1998</v>
      </c>
      <c r="D447">
        <v>159500</v>
      </c>
      <c r="F447" s="12">
        <v>1178</v>
      </c>
      <c r="G447">
        <v>1926</v>
      </c>
      <c r="H447">
        <v>2004</v>
      </c>
      <c r="I447">
        <v>115000</v>
      </c>
    </row>
    <row r="448" spans="1:9" x14ac:dyDescent="0.25">
      <c r="A448" s="12">
        <v>719</v>
      </c>
      <c r="B448">
        <v>1993</v>
      </c>
      <c r="C448">
        <v>1994</v>
      </c>
      <c r="D448">
        <v>341000</v>
      </c>
      <c r="F448" s="12">
        <v>1182</v>
      </c>
      <c r="G448">
        <v>2008</v>
      </c>
      <c r="H448">
        <v>2008</v>
      </c>
      <c r="I448">
        <v>392500</v>
      </c>
    </row>
    <row r="449" spans="1:9" x14ac:dyDescent="0.25">
      <c r="A449" s="12">
        <v>720</v>
      </c>
      <c r="B449">
        <v>1969</v>
      </c>
      <c r="C449">
        <v>1969</v>
      </c>
      <c r="D449">
        <v>128500</v>
      </c>
      <c r="F449" s="12">
        <v>1189</v>
      </c>
      <c r="G449">
        <v>2002</v>
      </c>
      <c r="H449">
        <v>2002</v>
      </c>
      <c r="I449">
        <v>195000</v>
      </c>
    </row>
    <row r="450" spans="1:9" x14ac:dyDescent="0.25">
      <c r="A450" s="12">
        <v>721</v>
      </c>
      <c r="B450">
        <v>1985</v>
      </c>
      <c r="C450">
        <v>1985</v>
      </c>
      <c r="D450">
        <v>275000</v>
      </c>
      <c r="F450" s="12">
        <v>1192</v>
      </c>
      <c r="G450">
        <v>1999</v>
      </c>
      <c r="H450">
        <v>2000</v>
      </c>
      <c r="I450">
        <v>174000</v>
      </c>
    </row>
    <row r="451" spans="1:9" x14ac:dyDescent="0.25">
      <c r="A451" s="12">
        <v>723</v>
      </c>
      <c r="B451">
        <v>1970</v>
      </c>
      <c r="C451">
        <v>1970</v>
      </c>
      <c r="D451">
        <v>124500</v>
      </c>
      <c r="F451" s="12">
        <v>1196</v>
      </c>
      <c r="G451">
        <v>2005</v>
      </c>
      <c r="H451">
        <v>2005</v>
      </c>
      <c r="I451">
        <v>176000</v>
      </c>
    </row>
    <row r="452" spans="1:9" x14ac:dyDescent="0.25">
      <c r="A452" s="12">
        <v>724</v>
      </c>
      <c r="B452">
        <v>1954</v>
      </c>
      <c r="C452">
        <v>1972</v>
      </c>
      <c r="D452">
        <v>135000</v>
      </c>
      <c r="F452" s="12">
        <v>1197</v>
      </c>
      <c r="G452">
        <v>2006</v>
      </c>
      <c r="H452">
        <v>2006</v>
      </c>
      <c r="I452">
        <v>219210</v>
      </c>
    </row>
    <row r="453" spans="1:9" x14ac:dyDescent="0.25">
      <c r="A453" s="12">
        <v>726</v>
      </c>
      <c r="B453">
        <v>1970</v>
      </c>
      <c r="C453">
        <v>1970</v>
      </c>
      <c r="D453">
        <v>120500</v>
      </c>
      <c r="F453" s="12">
        <v>1199</v>
      </c>
      <c r="G453">
        <v>2001</v>
      </c>
      <c r="H453">
        <v>2001</v>
      </c>
      <c r="I453">
        <v>178000</v>
      </c>
    </row>
    <row r="454" spans="1:9" x14ac:dyDescent="0.25">
      <c r="A454" s="12">
        <v>729</v>
      </c>
      <c r="B454">
        <v>1958</v>
      </c>
      <c r="C454">
        <v>1958</v>
      </c>
      <c r="D454">
        <v>110000</v>
      </c>
      <c r="F454" s="12">
        <v>1204</v>
      </c>
      <c r="G454">
        <v>2000</v>
      </c>
      <c r="H454">
        <v>2001</v>
      </c>
      <c r="I454">
        <v>213000</v>
      </c>
    </row>
    <row r="455" spans="1:9" x14ac:dyDescent="0.25">
      <c r="A455" s="12">
        <v>730</v>
      </c>
      <c r="B455">
        <v>1925</v>
      </c>
      <c r="C455">
        <v>1950</v>
      </c>
      <c r="D455">
        <v>103000</v>
      </c>
      <c r="F455" s="12">
        <v>1208</v>
      </c>
      <c r="G455">
        <v>2003</v>
      </c>
      <c r="H455">
        <v>2003</v>
      </c>
      <c r="I455">
        <v>200000</v>
      </c>
    </row>
    <row r="456" spans="1:9" x14ac:dyDescent="0.25">
      <c r="A456" s="12">
        <v>731</v>
      </c>
      <c r="B456">
        <v>1995</v>
      </c>
      <c r="C456">
        <v>1996</v>
      </c>
      <c r="D456">
        <v>236500</v>
      </c>
      <c r="F456" s="12">
        <v>1210</v>
      </c>
      <c r="G456">
        <v>2006</v>
      </c>
      <c r="H456">
        <v>2006</v>
      </c>
      <c r="I456">
        <v>290000</v>
      </c>
    </row>
    <row r="457" spans="1:9" x14ac:dyDescent="0.25">
      <c r="A457" s="12">
        <v>733</v>
      </c>
      <c r="B457">
        <v>1998</v>
      </c>
      <c r="C457">
        <v>1999</v>
      </c>
      <c r="D457">
        <v>222500</v>
      </c>
      <c r="F457" s="12">
        <v>1212</v>
      </c>
      <c r="G457">
        <v>1988</v>
      </c>
      <c r="H457">
        <v>2005</v>
      </c>
      <c r="I457">
        <v>164000</v>
      </c>
    </row>
    <row r="458" spans="1:9" x14ac:dyDescent="0.25">
      <c r="A458" s="12">
        <v>734</v>
      </c>
      <c r="B458">
        <v>1961</v>
      </c>
      <c r="C458">
        <v>1983</v>
      </c>
      <c r="D458">
        <v>131400</v>
      </c>
      <c r="F458" s="12">
        <v>1214</v>
      </c>
      <c r="G458">
        <v>1965</v>
      </c>
      <c r="H458">
        <v>2001</v>
      </c>
      <c r="I458">
        <v>145000</v>
      </c>
    </row>
    <row r="459" spans="1:9" x14ac:dyDescent="0.25">
      <c r="A459" s="12">
        <v>735</v>
      </c>
      <c r="B459">
        <v>1968</v>
      </c>
      <c r="C459">
        <v>1968</v>
      </c>
      <c r="D459">
        <v>108000</v>
      </c>
      <c r="F459" s="12">
        <v>1218</v>
      </c>
      <c r="G459">
        <v>2009</v>
      </c>
      <c r="H459">
        <v>2009</v>
      </c>
      <c r="I459">
        <v>229456</v>
      </c>
    </row>
    <row r="460" spans="1:9" x14ac:dyDescent="0.25">
      <c r="A460" s="12">
        <v>736</v>
      </c>
      <c r="B460">
        <v>1914</v>
      </c>
      <c r="C460">
        <v>1970</v>
      </c>
      <c r="D460">
        <v>163000</v>
      </c>
      <c r="F460" s="12">
        <v>1225</v>
      </c>
      <c r="G460">
        <v>2004</v>
      </c>
      <c r="H460">
        <v>2005</v>
      </c>
      <c r="I460">
        <v>184000</v>
      </c>
    </row>
    <row r="461" spans="1:9" x14ac:dyDescent="0.25">
      <c r="A461" s="12">
        <v>737</v>
      </c>
      <c r="B461">
        <v>1950</v>
      </c>
      <c r="C461">
        <v>1950</v>
      </c>
      <c r="D461">
        <v>93500</v>
      </c>
      <c r="F461" s="12">
        <v>1227</v>
      </c>
      <c r="G461">
        <v>2007</v>
      </c>
      <c r="H461">
        <v>2007</v>
      </c>
      <c r="I461">
        <v>214000</v>
      </c>
    </row>
    <row r="462" spans="1:9" x14ac:dyDescent="0.25">
      <c r="A462" s="12">
        <v>739</v>
      </c>
      <c r="B462">
        <v>1987</v>
      </c>
      <c r="C462">
        <v>1988</v>
      </c>
      <c r="D462">
        <v>179000</v>
      </c>
      <c r="F462" s="12">
        <v>1228</v>
      </c>
      <c r="G462">
        <v>1965</v>
      </c>
      <c r="H462">
        <v>2008</v>
      </c>
      <c r="I462">
        <v>147000</v>
      </c>
    </row>
    <row r="463" spans="1:9" x14ac:dyDescent="0.25">
      <c r="A463" s="12">
        <v>742</v>
      </c>
      <c r="B463">
        <v>1961</v>
      </c>
      <c r="C463">
        <v>1996</v>
      </c>
      <c r="D463">
        <v>142000</v>
      </c>
      <c r="F463" s="12">
        <v>1229</v>
      </c>
      <c r="G463">
        <v>2008</v>
      </c>
      <c r="H463">
        <v>2008</v>
      </c>
      <c r="I463">
        <v>367294</v>
      </c>
    </row>
    <row r="464" spans="1:9" x14ac:dyDescent="0.25">
      <c r="A464" s="12">
        <v>744</v>
      </c>
      <c r="B464">
        <v>1963</v>
      </c>
      <c r="C464">
        <v>1999</v>
      </c>
      <c r="D464">
        <v>175000</v>
      </c>
      <c r="F464" s="12">
        <v>1237</v>
      </c>
      <c r="G464">
        <v>2003</v>
      </c>
      <c r="H464">
        <v>2003</v>
      </c>
      <c r="I464">
        <v>175500</v>
      </c>
    </row>
    <row r="465" spans="1:9" x14ac:dyDescent="0.25">
      <c r="A465" s="12">
        <v>745</v>
      </c>
      <c r="B465">
        <v>1993</v>
      </c>
      <c r="C465">
        <v>1993</v>
      </c>
      <c r="D465">
        <v>180000</v>
      </c>
      <c r="F465" s="12">
        <v>1238</v>
      </c>
      <c r="G465">
        <v>2004</v>
      </c>
      <c r="H465">
        <v>2005</v>
      </c>
      <c r="I465">
        <v>195000</v>
      </c>
    </row>
    <row r="466" spans="1:9" x14ac:dyDescent="0.25">
      <c r="A466" s="12">
        <v>746</v>
      </c>
      <c r="B466">
        <v>1976</v>
      </c>
      <c r="C466">
        <v>1996</v>
      </c>
      <c r="D466">
        <v>299800</v>
      </c>
      <c r="F466" s="12">
        <v>1239</v>
      </c>
      <c r="G466">
        <v>2005</v>
      </c>
      <c r="H466">
        <v>2005</v>
      </c>
      <c r="I466">
        <v>142500</v>
      </c>
    </row>
    <row r="467" spans="1:9" x14ac:dyDescent="0.25">
      <c r="A467" s="12">
        <v>749</v>
      </c>
      <c r="B467">
        <v>1996</v>
      </c>
      <c r="C467">
        <v>1996</v>
      </c>
      <c r="D467">
        <v>260400</v>
      </c>
      <c r="F467" s="12">
        <v>1240</v>
      </c>
      <c r="G467">
        <v>2006</v>
      </c>
      <c r="H467">
        <v>2006</v>
      </c>
      <c r="I467">
        <v>265900</v>
      </c>
    </row>
    <row r="468" spans="1:9" x14ac:dyDescent="0.25">
      <c r="A468" s="12">
        <v>750</v>
      </c>
      <c r="B468">
        <v>1945</v>
      </c>
      <c r="C468">
        <v>1950</v>
      </c>
      <c r="D468">
        <v>98000</v>
      </c>
      <c r="F468" s="12">
        <v>1241</v>
      </c>
      <c r="G468">
        <v>2003</v>
      </c>
      <c r="H468">
        <v>2003</v>
      </c>
      <c r="I468">
        <v>224900</v>
      </c>
    </row>
    <row r="469" spans="1:9" x14ac:dyDescent="0.25">
      <c r="A469" s="12">
        <v>753</v>
      </c>
      <c r="B469">
        <v>1997</v>
      </c>
      <c r="C469">
        <v>1997</v>
      </c>
      <c r="D469">
        <v>217000</v>
      </c>
      <c r="F469" s="12">
        <v>1242</v>
      </c>
      <c r="G469">
        <v>2007</v>
      </c>
      <c r="H469">
        <v>2007</v>
      </c>
      <c r="I469">
        <v>248328</v>
      </c>
    </row>
    <row r="470" spans="1:9" x14ac:dyDescent="0.25">
      <c r="A470" s="12">
        <v>756</v>
      </c>
      <c r="B470">
        <v>1999</v>
      </c>
      <c r="C470">
        <v>1999</v>
      </c>
      <c r="D470">
        <v>172500</v>
      </c>
      <c r="F470" s="12">
        <v>1244</v>
      </c>
      <c r="G470">
        <v>2006</v>
      </c>
      <c r="H470">
        <v>2006</v>
      </c>
      <c r="I470">
        <v>465000</v>
      </c>
    </row>
    <row r="471" spans="1:9" x14ac:dyDescent="0.25">
      <c r="A471" s="12">
        <v>758</v>
      </c>
      <c r="B471">
        <v>1978</v>
      </c>
      <c r="C471">
        <v>1978</v>
      </c>
      <c r="D471">
        <v>158900</v>
      </c>
      <c r="F471" s="12">
        <v>1246</v>
      </c>
      <c r="G471">
        <v>1984</v>
      </c>
      <c r="H471">
        <v>2003</v>
      </c>
      <c r="I471">
        <v>178000</v>
      </c>
    </row>
    <row r="472" spans="1:9" x14ac:dyDescent="0.25">
      <c r="A472" s="12">
        <v>759</v>
      </c>
      <c r="B472">
        <v>1999</v>
      </c>
      <c r="C472">
        <v>1999</v>
      </c>
      <c r="D472">
        <v>179400</v>
      </c>
      <c r="F472" s="12">
        <v>1247</v>
      </c>
      <c r="G472">
        <v>2005</v>
      </c>
      <c r="H472">
        <v>2006</v>
      </c>
      <c r="I472">
        <v>186500</v>
      </c>
    </row>
    <row r="473" spans="1:9" x14ac:dyDescent="0.25">
      <c r="A473" s="12">
        <v>760</v>
      </c>
      <c r="B473">
        <v>1995</v>
      </c>
      <c r="C473">
        <v>1995</v>
      </c>
      <c r="D473">
        <v>290000</v>
      </c>
      <c r="F473" s="12">
        <v>1252</v>
      </c>
      <c r="G473">
        <v>2003</v>
      </c>
      <c r="H473">
        <v>2003</v>
      </c>
      <c r="I473">
        <v>171750</v>
      </c>
    </row>
    <row r="474" spans="1:9" x14ac:dyDescent="0.25">
      <c r="A474" s="12">
        <v>761</v>
      </c>
      <c r="B474">
        <v>1959</v>
      </c>
      <c r="C474">
        <v>1959</v>
      </c>
      <c r="D474">
        <v>127500</v>
      </c>
      <c r="F474" s="12">
        <v>1254</v>
      </c>
      <c r="G474">
        <v>1974</v>
      </c>
      <c r="H474">
        <v>2003</v>
      </c>
      <c r="I474">
        <v>294000</v>
      </c>
    </row>
    <row r="475" spans="1:9" x14ac:dyDescent="0.25">
      <c r="A475" s="12">
        <v>762</v>
      </c>
      <c r="B475">
        <v>1924</v>
      </c>
      <c r="C475">
        <v>1950</v>
      </c>
      <c r="D475">
        <v>100000</v>
      </c>
      <c r="F475" s="12">
        <v>1255</v>
      </c>
      <c r="G475">
        <v>2003</v>
      </c>
      <c r="H475">
        <v>2004</v>
      </c>
      <c r="I475">
        <v>165400</v>
      </c>
    </row>
    <row r="476" spans="1:9" x14ac:dyDescent="0.25">
      <c r="A476" s="12">
        <v>764</v>
      </c>
      <c r="B476">
        <v>1999</v>
      </c>
      <c r="C476">
        <v>1999</v>
      </c>
      <c r="D476">
        <v>337000</v>
      </c>
      <c r="F476" s="12">
        <v>1259</v>
      </c>
      <c r="G476">
        <v>2005</v>
      </c>
      <c r="H476">
        <v>2005</v>
      </c>
      <c r="I476">
        <v>190000</v>
      </c>
    </row>
    <row r="477" spans="1:9" x14ac:dyDescent="0.25">
      <c r="A477" s="12">
        <v>765</v>
      </c>
      <c r="B477">
        <v>1995</v>
      </c>
      <c r="C477">
        <v>1996</v>
      </c>
      <c r="D477">
        <v>270000</v>
      </c>
      <c r="F477" s="12">
        <v>1268</v>
      </c>
      <c r="G477">
        <v>2008</v>
      </c>
      <c r="H477">
        <v>2009</v>
      </c>
      <c r="I477">
        <v>378500</v>
      </c>
    </row>
    <row r="478" spans="1:9" x14ac:dyDescent="0.25">
      <c r="A478" s="12">
        <v>767</v>
      </c>
      <c r="B478">
        <v>1988</v>
      </c>
      <c r="C478">
        <v>1988</v>
      </c>
      <c r="D478">
        <v>196500</v>
      </c>
      <c r="F478" s="12">
        <v>1274</v>
      </c>
      <c r="G478">
        <v>1959</v>
      </c>
      <c r="H478">
        <v>2006</v>
      </c>
      <c r="I478">
        <v>177000</v>
      </c>
    </row>
    <row r="479" spans="1:9" x14ac:dyDescent="0.25">
      <c r="A479" s="12">
        <v>768</v>
      </c>
      <c r="B479">
        <v>1940</v>
      </c>
      <c r="C479">
        <v>1985</v>
      </c>
      <c r="D479">
        <v>160000</v>
      </c>
      <c r="F479" s="12">
        <v>1275</v>
      </c>
      <c r="G479">
        <v>1910</v>
      </c>
      <c r="H479">
        <v>2003</v>
      </c>
      <c r="I479">
        <v>139000</v>
      </c>
    </row>
    <row r="480" spans="1:9" x14ac:dyDescent="0.25">
      <c r="A480" s="12">
        <v>771</v>
      </c>
      <c r="B480">
        <v>1982</v>
      </c>
      <c r="C480">
        <v>1982</v>
      </c>
      <c r="D480">
        <v>134900</v>
      </c>
      <c r="F480" s="12">
        <v>1279</v>
      </c>
      <c r="G480">
        <v>2002</v>
      </c>
      <c r="H480">
        <v>2002</v>
      </c>
      <c r="I480">
        <v>237000</v>
      </c>
    </row>
    <row r="481" spans="1:9" x14ac:dyDescent="0.25">
      <c r="A481" s="12">
        <v>772</v>
      </c>
      <c r="B481">
        <v>1951</v>
      </c>
      <c r="C481">
        <v>1951</v>
      </c>
      <c r="D481">
        <v>102000</v>
      </c>
      <c r="F481" s="12">
        <v>1281</v>
      </c>
      <c r="G481">
        <v>2002</v>
      </c>
      <c r="H481">
        <v>2002</v>
      </c>
      <c r="I481">
        <v>227000</v>
      </c>
    </row>
    <row r="482" spans="1:9" x14ac:dyDescent="0.25">
      <c r="A482" s="12">
        <v>773</v>
      </c>
      <c r="B482">
        <v>1976</v>
      </c>
      <c r="C482">
        <v>1976</v>
      </c>
      <c r="D482">
        <v>107000</v>
      </c>
      <c r="F482" s="12">
        <v>1283</v>
      </c>
      <c r="G482">
        <v>1977</v>
      </c>
      <c r="H482">
        <v>2008</v>
      </c>
      <c r="I482">
        <v>150500</v>
      </c>
    </row>
    <row r="483" spans="1:9" x14ac:dyDescent="0.25">
      <c r="A483" s="12">
        <v>774</v>
      </c>
      <c r="B483">
        <v>1958</v>
      </c>
      <c r="C483">
        <v>1958</v>
      </c>
      <c r="D483">
        <v>114500</v>
      </c>
      <c r="F483" s="12">
        <v>1289</v>
      </c>
      <c r="G483">
        <v>2000</v>
      </c>
      <c r="H483">
        <v>2000</v>
      </c>
      <c r="I483">
        <v>278000</v>
      </c>
    </row>
    <row r="484" spans="1:9" x14ac:dyDescent="0.25">
      <c r="A484" s="12">
        <v>776</v>
      </c>
      <c r="B484">
        <v>1998</v>
      </c>
      <c r="C484">
        <v>1998</v>
      </c>
      <c r="D484">
        <v>162000</v>
      </c>
      <c r="F484" s="12">
        <v>1290</v>
      </c>
      <c r="G484">
        <v>2006</v>
      </c>
      <c r="H484">
        <v>2006</v>
      </c>
      <c r="I484">
        <v>281000</v>
      </c>
    </row>
    <row r="485" spans="1:9" x14ac:dyDescent="0.25">
      <c r="A485" s="12">
        <v>778</v>
      </c>
      <c r="B485">
        <v>1974</v>
      </c>
      <c r="C485">
        <v>1974</v>
      </c>
      <c r="D485">
        <v>142500</v>
      </c>
      <c r="F485" s="12">
        <v>1298</v>
      </c>
      <c r="G485">
        <v>2005</v>
      </c>
      <c r="H485">
        <v>2006</v>
      </c>
      <c r="I485">
        <v>140000</v>
      </c>
    </row>
    <row r="486" spans="1:9" x14ac:dyDescent="0.25">
      <c r="A486" s="12">
        <v>779</v>
      </c>
      <c r="B486">
        <v>1977</v>
      </c>
      <c r="C486">
        <v>1977</v>
      </c>
      <c r="D486">
        <v>144000</v>
      </c>
      <c r="F486" s="12">
        <v>1299</v>
      </c>
      <c r="G486">
        <v>2008</v>
      </c>
      <c r="H486">
        <v>2008</v>
      </c>
      <c r="I486">
        <v>160000</v>
      </c>
    </row>
    <row r="487" spans="1:9" x14ac:dyDescent="0.25">
      <c r="A487" s="12">
        <v>780</v>
      </c>
      <c r="B487">
        <v>1977</v>
      </c>
      <c r="C487">
        <v>1977</v>
      </c>
      <c r="D487">
        <v>135000</v>
      </c>
      <c r="F487" s="12">
        <v>1304</v>
      </c>
      <c r="G487">
        <v>2005</v>
      </c>
      <c r="H487">
        <v>2005</v>
      </c>
      <c r="I487">
        <v>232000</v>
      </c>
    </row>
    <row r="488" spans="1:9" x14ac:dyDescent="0.25">
      <c r="A488" s="12">
        <v>781</v>
      </c>
      <c r="B488">
        <v>1995</v>
      </c>
      <c r="C488">
        <v>1996</v>
      </c>
      <c r="D488">
        <v>176000</v>
      </c>
      <c r="F488" s="12">
        <v>1305</v>
      </c>
      <c r="G488">
        <v>2004</v>
      </c>
      <c r="H488">
        <v>2004</v>
      </c>
      <c r="I488">
        <v>130000</v>
      </c>
    </row>
    <row r="489" spans="1:9" x14ac:dyDescent="0.25">
      <c r="A489" s="12">
        <v>782</v>
      </c>
      <c r="B489">
        <v>1992</v>
      </c>
      <c r="C489">
        <v>1992</v>
      </c>
      <c r="D489">
        <v>175900</v>
      </c>
      <c r="F489" s="12">
        <v>1306</v>
      </c>
      <c r="G489">
        <v>2006</v>
      </c>
      <c r="H489">
        <v>2007</v>
      </c>
      <c r="I489">
        <v>325000</v>
      </c>
    </row>
    <row r="490" spans="1:9" x14ac:dyDescent="0.25">
      <c r="A490" s="12">
        <v>784</v>
      </c>
      <c r="B490">
        <v>1978</v>
      </c>
      <c r="C490">
        <v>1978</v>
      </c>
      <c r="D490">
        <v>165500</v>
      </c>
      <c r="F490" s="12">
        <v>1307</v>
      </c>
      <c r="G490">
        <v>2005</v>
      </c>
      <c r="H490">
        <v>2006</v>
      </c>
      <c r="I490">
        <v>202500</v>
      </c>
    </row>
    <row r="491" spans="1:9" x14ac:dyDescent="0.25">
      <c r="A491" s="12">
        <v>786</v>
      </c>
      <c r="B491">
        <v>1967</v>
      </c>
      <c r="C491">
        <v>1967</v>
      </c>
      <c r="D491">
        <v>161500</v>
      </c>
      <c r="F491" s="12">
        <v>1309</v>
      </c>
      <c r="G491">
        <v>1948</v>
      </c>
      <c r="H491">
        <v>2005</v>
      </c>
      <c r="I491">
        <v>147000</v>
      </c>
    </row>
    <row r="492" spans="1:9" x14ac:dyDescent="0.25">
      <c r="A492" s="12">
        <v>787</v>
      </c>
      <c r="B492">
        <v>1915</v>
      </c>
      <c r="C492">
        <v>1950</v>
      </c>
      <c r="D492">
        <v>139000</v>
      </c>
      <c r="F492" s="12">
        <v>1311</v>
      </c>
      <c r="G492">
        <v>1959</v>
      </c>
      <c r="H492">
        <v>2002</v>
      </c>
      <c r="I492">
        <v>335000</v>
      </c>
    </row>
    <row r="493" spans="1:9" x14ac:dyDescent="0.25">
      <c r="A493" s="12">
        <v>792</v>
      </c>
      <c r="B493">
        <v>1976</v>
      </c>
      <c r="C493">
        <v>1976</v>
      </c>
      <c r="D493">
        <v>146800</v>
      </c>
      <c r="F493" s="12">
        <v>1312</v>
      </c>
      <c r="G493">
        <v>2005</v>
      </c>
      <c r="H493">
        <v>2007</v>
      </c>
      <c r="I493">
        <v>203000</v>
      </c>
    </row>
    <row r="494" spans="1:9" x14ac:dyDescent="0.25">
      <c r="A494" s="12">
        <v>793</v>
      </c>
      <c r="B494">
        <v>1996</v>
      </c>
      <c r="C494">
        <v>1997</v>
      </c>
      <c r="D494">
        <v>269790</v>
      </c>
      <c r="F494" s="12">
        <v>1317</v>
      </c>
      <c r="G494">
        <v>2008</v>
      </c>
      <c r="H494">
        <v>2008</v>
      </c>
      <c r="I494">
        <v>295493</v>
      </c>
    </row>
    <row r="495" spans="1:9" x14ac:dyDescent="0.25">
      <c r="A495" s="12">
        <v>795</v>
      </c>
      <c r="B495">
        <v>1994</v>
      </c>
      <c r="C495">
        <v>1996</v>
      </c>
      <c r="D495">
        <v>194500</v>
      </c>
      <c r="F495" s="12">
        <v>1318</v>
      </c>
      <c r="G495">
        <v>2006</v>
      </c>
      <c r="H495">
        <v>2007</v>
      </c>
      <c r="I495">
        <v>208900</v>
      </c>
    </row>
    <row r="496" spans="1:9" x14ac:dyDescent="0.25">
      <c r="A496" s="12">
        <v>796</v>
      </c>
      <c r="B496">
        <v>1980</v>
      </c>
      <c r="C496">
        <v>1981</v>
      </c>
      <c r="D496">
        <v>171000</v>
      </c>
      <c r="F496" s="12">
        <v>1319</v>
      </c>
      <c r="G496">
        <v>2001</v>
      </c>
      <c r="H496">
        <v>2002</v>
      </c>
      <c r="I496">
        <v>275000</v>
      </c>
    </row>
    <row r="497" spans="1:9" x14ac:dyDescent="0.25">
      <c r="A497" s="12">
        <v>797</v>
      </c>
      <c r="B497">
        <v>1977</v>
      </c>
      <c r="C497">
        <v>1977</v>
      </c>
      <c r="D497">
        <v>143500</v>
      </c>
      <c r="F497" s="12">
        <v>1325</v>
      </c>
      <c r="G497">
        <v>2006</v>
      </c>
      <c r="H497">
        <v>2007</v>
      </c>
      <c r="I497">
        <v>147000</v>
      </c>
    </row>
    <row r="498" spans="1:9" x14ac:dyDescent="0.25">
      <c r="A498" s="12">
        <v>798</v>
      </c>
      <c r="B498">
        <v>1953</v>
      </c>
      <c r="C498">
        <v>1953</v>
      </c>
      <c r="D498">
        <v>110000</v>
      </c>
      <c r="F498" s="12">
        <v>1327</v>
      </c>
      <c r="G498">
        <v>1931</v>
      </c>
      <c r="H498">
        <v>2006</v>
      </c>
      <c r="I498">
        <v>79000</v>
      </c>
    </row>
    <row r="499" spans="1:9" x14ac:dyDescent="0.25">
      <c r="A499" s="12">
        <v>800</v>
      </c>
      <c r="B499">
        <v>1937</v>
      </c>
      <c r="C499">
        <v>1950</v>
      </c>
      <c r="D499">
        <v>175000</v>
      </c>
      <c r="F499" s="12">
        <v>1328</v>
      </c>
      <c r="G499">
        <v>1982</v>
      </c>
      <c r="H499">
        <v>2008</v>
      </c>
      <c r="I499">
        <v>130500</v>
      </c>
    </row>
    <row r="500" spans="1:9" x14ac:dyDescent="0.25">
      <c r="A500" s="12">
        <v>801</v>
      </c>
      <c r="B500">
        <v>1997</v>
      </c>
      <c r="C500">
        <v>1997</v>
      </c>
      <c r="D500">
        <v>200000</v>
      </c>
      <c r="F500" s="12">
        <v>1331</v>
      </c>
      <c r="G500">
        <v>2006</v>
      </c>
      <c r="H500">
        <v>2006</v>
      </c>
      <c r="I500">
        <v>227000</v>
      </c>
    </row>
    <row r="501" spans="1:9" x14ac:dyDescent="0.25">
      <c r="A501" s="12">
        <v>802</v>
      </c>
      <c r="B501">
        <v>1916</v>
      </c>
      <c r="C501">
        <v>1990</v>
      </c>
      <c r="D501">
        <v>109900</v>
      </c>
      <c r="F501" s="12">
        <v>1339</v>
      </c>
      <c r="G501">
        <v>2002</v>
      </c>
      <c r="H501">
        <v>2002</v>
      </c>
      <c r="I501">
        <v>200000</v>
      </c>
    </row>
    <row r="502" spans="1:9" x14ac:dyDescent="0.25">
      <c r="A502" s="12">
        <v>805</v>
      </c>
      <c r="B502">
        <v>1954</v>
      </c>
      <c r="C502">
        <v>1954</v>
      </c>
      <c r="D502">
        <v>118000</v>
      </c>
      <c r="F502" s="12">
        <v>1342</v>
      </c>
      <c r="G502">
        <v>2003</v>
      </c>
      <c r="H502">
        <v>2004</v>
      </c>
      <c r="I502">
        <v>155000</v>
      </c>
    </row>
    <row r="503" spans="1:9" x14ac:dyDescent="0.25">
      <c r="A503" s="12">
        <v>807</v>
      </c>
      <c r="B503">
        <v>1967</v>
      </c>
      <c r="C503">
        <v>1967</v>
      </c>
      <c r="D503">
        <v>135500</v>
      </c>
      <c r="F503" s="12">
        <v>1343</v>
      </c>
      <c r="G503">
        <v>2002</v>
      </c>
      <c r="H503">
        <v>2002</v>
      </c>
      <c r="I503">
        <v>228500</v>
      </c>
    </row>
    <row r="504" spans="1:9" x14ac:dyDescent="0.25">
      <c r="A504" s="12">
        <v>809</v>
      </c>
      <c r="B504">
        <v>1966</v>
      </c>
      <c r="C504">
        <v>1966</v>
      </c>
      <c r="D504">
        <v>159950</v>
      </c>
      <c r="F504" s="12">
        <v>1345</v>
      </c>
      <c r="G504">
        <v>2006</v>
      </c>
      <c r="H504">
        <v>2006</v>
      </c>
      <c r="I504">
        <v>155835</v>
      </c>
    </row>
    <row r="505" spans="1:9" x14ac:dyDescent="0.25">
      <c r="A505" s="12">
        <v>810</v>
      </c>
      <c r="B505">
        <v>1898</v>
      </c>
      <c r="C505">
        <v>1965</v>
      </c>
      <c r="D505">
        <v>106000</v>
      </c>
      <c r="F505" s="12">
        <v>1347</v>
      </c>
      <c r="G505">
        <v>1968</v>
      </c>
      <c r="H505">
        <v>2003</v>
      </c>
      <c r="I505">
        <v>262500</v>
      </c>
    </row>
    <row r="506" spans="1:9" x14ac:dyDescent="0.25">
      <c r="A506" s="12">
        <v>811</v>
      </c>
      <c r="B506">
        <v>1974</v>
      </c>
      <c r="C506">
        <v>1999</v>
      </c>
      <c r="D506">
        <v>181000</v>
      </c>
      <c r="F506" s="12">
        <v>1348</v>
      </c>
      <c r="G506">
        <v>2006</v>
      </c>
      <c r="H506">
        <v>2007</v>
      </c>
      <c r="I506">
        <v>283463</v>
      </c>
    </row>
    <row r="507" spans="1:9" x14ac:dyDescent="0.25">
      <c r="A507" s="12">
        <v>813</v>
      </c>
      <c r="B507">
        <v>1952</v>
      </c>
      <c r="C507">
        <v>1952</v>
      </c>
      <c r="D507">
        <v>55993</v>
      </c>
      <c r="F507" s="12">
        <v>1353</v>
      </c>
      <c r="G507">
        <v>1937</v>
      </c>
      <c r="H507">
        <v>2000</v>
      </c>
      <c r="I507">
        <v>134900</v>
      </c>
    </row>
    <row r="508" spans="1:9" x14ac:dyDescent="0.25">
      <c r="A508" s="12">
        <v>814</v>
      </c>
      <c r="B508">
        <v>1958</v>
      </c>
      <c r="C508">
        <v>1958</v>
      </c>
      <c r="D508">
        <v>157900</v>
      </c>
      <c r="F508" s="12">
        <v>1355</v>
      </c>
      <c r="G508">
        <v>2000</v>
      </c>
      <c r="H508">
        <v>2000</v>
      </c>
      <c r="I508">
        <v>235000</v>
      </c>
    </row>
    <row r="509" spans="1:9" x14ac:dyDescent="0.25">
      <c r="A509" s="12">
        <v>815</v>
      </c>
      <c r="B509">
        <v>1918</v>
      </c>
      <c r="C509">
        <v>1950</v>
      </c>
      <c r="D509">
        <v>116000</v>
      </c>
      <c r="F509" s="12">
        <v>1358</v>
      </c>
      <c r="G509">
        <v>1971</v>
      </c>
      <c r="H509">
        <v>2008</v>
      </c>
      <c r="I509">
        <v>149900</v>
      </c>
    </row>
    <row r="510" spans="1:9" x14ac:dyDescent="0.25">
      <c r="A510" s="12">
        <v>816</v>
      </c>
      <c r="B510">
        <v>1998</v>
      </c>
      <c r="C510">
        <v>1998</v>
      </c>
      <c r="D510">
        <v>224900</v>
      </c>
      <c r="F510" s="12">
        <v>1359</v>
      </c>
      <c r="G510">
        <v>2000</v>
      </c>
      <c r="H510">
        <v>2000</v>
      </c>
      <c r="I510">
        <v>177500</v>
      </c>
    </row>
    <row r="511" spans="1:9" x14ac:dyDescent="0.25">
      <c r="A511" s="12">
        <v>817</v>
      </c>
      <c r="B511">
        <v>1954</v>
      </c>
      <c r="C511">
        <v>1954</v>
      </c>
      <c r="D511">
        <v>137000</v>
      </c>
      <c r="F511" s="12">
        <v>1360</v>
      </c>
      <c r="G511">
        <v>2004</v>
      </c>
      <c r="H511">
        <v>2005</v>
      </c>
      <c r="I511">
        <v>315000</v>
      </c>
    </row>
    <row r="512" spans="1:9" x14ac:dyDescent="0.25">
      <c r="A512" s="12">
        <v>819</v>
      </c>
      <c r="B512">
        <v>1971</v>
      </c>
      <c r="C512">
        <v>1971</v>
      </c>
      <c r="D512">
        <v>155000</v>
      </c>
      <c r="F512" s="12">
        <v>1362</v>
      </c>
      <c r="G512">
        <v>2005</v>
      </c>
      <c r="H512">
        <v>2005</v>
      </c>
      <c r="I512">
        <v>260000</v>
      </c>
    </row>
    <row r="513" spans="1:9" x14ac:dyDescent="0.25">
      <c r="A513" s="12">
        <v>822</v>
      </c>
      <c r="B513">
        <v>1953</v>
      </c>
      <c r="C513">
        <v>1953</v>
      </c>
      <c r="D513">
        <v>93000</v>
      </c>
      <c r="F513" s="12">
        <v>1363</v>
      </c>
      <c r="G513">
        <v>1920</v>
      </c>
      <c r="H513">
        <v>2007</v>
      </c>
      <c r="I513">
        <v>104900</v>
      </c>
    </row>
    <row r="514" spans="1:9" x14ac:dyDescent="0.25">
      <c r="A514" s="12">
        <v>824</v>
      </c>
      <c r="B514">
        <v>1940</v>
      </c>
      <c r="C514">
        <v>1950</v>
      </c>
      <c r="D514">
        <v>139500</v>
      </c>
      <c r="F514" s="12">
        <v>1364</v>
      </c>
      <c r="G514">
        <v>2006</v>
      </c>
      <c r="H514">
        <v>2007</v>
      </c>
      <c r="I514">
        <v>156932</v>
      </c>
    </row>
    <row r="515" spans="1:9" x14ac:dyDescent="0.25">
      <c r="A515" s="12">
        <v>827</v>
      </c>
      <c r="B515">
        <v>1924</v>
      </c>
      <c r="C515">
        <v>1950</v>
      </c>
      <c r="D515">
        <v>109500</v>
      </c>
      <c r="F515" s="12">
        <v>1365</v>
      </c>
      <c r="G515">
        <v>2005</v>
      </c>
      <c r="H515">
        <v>2005</v>
      </c>
      <c r="I515">
        <v>144152</v>
      </c>
    </row>
    <row r="516" spans="1:9" x14ac:dyDescent="0.25">
      <c r="A516" s="12">
        <v>829</v>
      </c>
      <c r="B516">
        <v>1967</v>
      </c>
      <c r="C516">
        <v>1967</v>
      </c>
      <c r="D516">
        <v>185000</v>
      </c>
      <c r="F516" s="12">
        <v>1366</v>
      </c>
      <c r="G516">
        <v>2000</v>
      </c>
      <c r="H516">
        <v>2000</v>
      </c>
      <c r="I516">
        <v>216000</v>
      </c>
    </row>
    <row r="517" spans="1:9" x14ac:dyDescent="0.25">
      <c r="A517" s="12">
        <v>831</v>
      </c>
      <c r="B517">
        <v>1957</v>
      </c>
      <c r="C517">
        <v>1957</v>
      </c>
      <c r="D517">
        <v>166000</v>
      </c>
      <c r="F517" s="12">
        <v>1369</v>
      </c>
      <c r="G517">
        <v>2003</v>
      </c>
      <c r="H517">
        <v>2004</v>
      </c>
      <c r="I517">
        <v>144000</v>
      </c>
    </row>
    <row r="518" spans="1:9" x14ac:dyDescent="0.25">
      <c r="A518" s="12">
        <v>834</v>
      </c>
      <c r="B518">
        <v>1964</v>
      </c>
      <c r="C518">
        <v>1964</v>
      </c>
      <c r="D518">
        <v>167000</v>
      </c>
      <c r="F518" s="12">
        <v>1370</v>
      </c>
      <c r="G518">
        <v>2003</v>
      </c>
      <c r="H518">
        <v>2003</v>
      </c>
      <c r="I518">
        <v>232000</v>
      </c>
    </row>
    <row r="519" spans="1:9" x14ac:dyDescent="0.25">
      <c r="A519" s="12">
        <v>835</v>
      </c>
      <c r="B519">
        <v>1961</v>
      </c>
      <c r="C519">
        <v>1961</v>
      </c>
      <c r="D519">
        <v>139950</v>
      </c>
      <c r="F519" s="12">
        <v>1374</v>
      </c>
      <c r="G519">
        <v>2001</v>
      </c>
      <c r="H519">
        <v>2002</v>
      </c>
      <c r="I519">
        <v>466500</v>
      </c>
    </row>
    <row r="520" spans="1:9" x14ac:dyDescent="0.25">
      <c r="A520" s="12">
        <v>836</v>
      </c>
      <c r="B520">
        <v>1950</v>
      </c>
      <c r="C520">
        <v>1995</v>
      </c>
      <c r="D520">
        <v>128000</v>
      </c>
      <c r="F520" s="12">
        <v>1375</v>
      </c>
      <c r="G520">
        <v>2005</v>
      </c>
      <c r="H520">
        <v>2005</v>
      </c>
      <c r="I520">
        <v>250000</v>
      </c>
    </row>
    <row r="521" spans="1:9" x14ac:dyDescent="0.25">
      <c r="A521" s="12">
        <v>837</v>
      </c>
      <c r="B521">
        <v>1948</v>
      </c>
      <c r="C521">
        <v>1973</v>
      </c>
      <c r="D521">
        <v>153500</v>
      </c>
      <c r="F521" s="12">
        <v>1376</v>
      </c>
      <c r="G521">
        <v>2007</v>
      </c>
      <c r="H521">
        <v>2007</v>
      </c>
      <c r="I521">
        <v>239000</v>
      </c>
    </row>
    <row r="522" spans="1:9" x14ac:dyDescent="0.25">
      <c r="A522" s="12">
        <v>838</v>
      </c>
      <c r="B522">
        <v>1973</v>
      </c>
      <c r="C522">
        <v>1973</v>
      </c>
      <c r="D522">
        <v>100000</v>
      </c>
      <c r="F522" s="12">
        <v>1380</v>
      </c>
      <c r="G522">
        <v>2006</v>
      </c>
      <c r="H522">
        <v>2007</v>
      </c>
      <c r="I522">
        <v>167500</v>
      </c>
    </row>
    <row r="523" spans="1:9" x14ac:dyDescent="0.25">
      <c r="A523" s="12">
        <v>840</v>
      </c>
      <c r="B523">
        <v>1946</v>
      </c>
      <c r="C523">
        <v>1995</v>
      </c>
      <c r="D523">
        <v>130500</v>
      </c>
      <c r="F523" s="12">
        <v>1384</v>
      </c>
      <c r="G523">
        <v>1918</v>
      </c>
      <c r="H523">
        <v>2007</v>
      </c>
      <c r="I523">
        <v>112000</v>
      </c>
    </row>
    <row r="524" spans="1:9" x14ac:dyDescent="0.25">
      <c r="A524" s="12">
        <v>841</v>
      </c>
      <c r="B524">
        <v>1925</v>
      </c>
      <c r="C524">
        <v>1950</v>
      </c>
      <c r="D524">
        <v>140000</v>
      </c>
      <c r="F524" s="12">
        <v>1386</v>
      </c>
      <c r="G524">
        <v>1922</v>
      </c>
      <c r="H524">
        <v>2007</v>
      </c>
      <c r="I524">
        <v>125500</v>
      </c>
    </row>
    <row r="525" spans="1:9" x14ac:dyDescent="0.25">
      <c r="A525" s="12">
        <v>843</v>
      </c>
      <c r="B525">
        <v>1966</v>
      </c>
      <c r="C525">
        <v>1966</v>
      </c>
      <c r="D525">
        <v>174900</v>
      </c>
      <c r="F525" s="12">
        <v>1389</v>
      </c>
      <c r="G525">
        <v>2006</v>
      </c>
      <c r="H525">
        <v>2007</v>
      </c>
      <c r="I525">
        <v>377500</v>
      </c>
    </row>
    <row r="526" spans="1:9" x14ac:dyDescent="0.25">
      <c r="A526" s="12">
        <v>844</v>
      </c>
      <c r="B526">
        <v>1961</v>
      </c>
      <c r="C526">
        <v>1961</v>
      </c>
      <c r="D526">
        <v>141000</v>
      </c>
      <c r="F526" s="12">
        <v>1391</v>
      </c>
      <c r="G526">
        <v>2000</v>
      </c>
      <c r="H526">
        <v>2000</v>
      </c>
      <c r="I526">
        <v>235000</v>
      </c>
    </row>
    <row r="527" spans="1:9" x14ac:dyDescent="0.25">
      <c r="A527" s="12">
        <v>845</v>
      </c>
      <c r="B527">
        <v>1915</v>
      </c>
      <c r="C527">
        <v>1950</v>
      </c>
      <c r="D527">
        <v>153900</v>
      </c>
      <c r="F527" s="12">
        <v>1394</v>
      </c>
      <c r="G527">
        <v>1905</v>
      </c>
      <c r="H527">
        <v>2000</v>
      </c>
      <c r="I527">
        <v>163000</v>
      </c>
    </row>
    <row r="528" spans="1:9" x14ac:dyDescent="0.25">
      <c r="A528" s="12">
        <v>846</v>
      </c>
      <c r="B528">
        <v>1975</v>
      </c>
      <c r="C528">
        <v>1981</v>
      </c>
      <c r="D528">
        <v>171000</v>
      </c>
      <c r="F528" s="12">
        <v>1395</v>
      </c>
      <c r="G528">
        <v>2006</v>
      </c>
      <c r="H528">
        <v>2006</v>
      </c>
      <c r="I528">
        <v>246578</v>
      </c>
    </row>
    <row r="529" spans="1:9" x14ac:dyDescent="0.25">
      <c r="A529" s="12">
        <v>847</v>
      </c>
      <c r="B529">
        <v>1993</v>
      </c>
      <c r="C529">
        <v>1993</v>
      </c>
      <c r="D529">
        <v>213000</v>
      </c>
      <c r="F529" s="12">
        <v>1396</v>
      </c>
      <c r="G529">
        <v>2005</v>
      </c>
      <c r="H529">
        <v>2006</v>
      </c>
      <c r="I529">
        <v>281213</v>
      </c>
    </row>
    <row r="530" spans="1:9" x14ac:dyDescent="0.25">
      <c r="A530" s="12">
        <v>848</v>
      </c>
      <c r="B530">
        <v>1972</v>
      </c>
      <c r="C530">
        <v>1972</v>
      </c>
      <c r="D530">
        <v>133500</v>
      </c>
      <c r="F530" s="12">
        <v>1398</v>
      </c>
      <c r="G530">
        <v>1920</v>
      </c>
      <c r="H530">
        <v>2004</v>
      </c>
      <c r="I530">
        <v>137500</v>
      </c>
    </row>
    <row r="531" spans="1:9" x14ac:dyDescent="0.25">
      <c r="A531" s="12">
        <v>849</v>
      </c>
      <c r="B531">
        <v>1908</v>
      </c>
      <c r="C531">
        <v>1997</v>
      </c>
      <c r="D531">
        <v>240000</v>
      </c>
      <c r="F531" s="12">
        <v>1402</v>
      </c>
      <c r="G531">
        <v>2004</v>
      </c>
      <c r="H531">
        <v>2004</v>
      </c>
      <c r="I531">
        <v>193000</v>
      </c>
    </row>
    <row r="532" spans="1:9" x14ac:dyDescent="0.25">
      <c r="A532" s="12">
        <v>850</v>
      </c>
      <c r="B532">
        <v>1976</v>
      </c>
      <c r="C532">
        <v>1994</v>
      </c>
      <c r="D532">
        <v>187000</v>
      </c>
      <c r="F532" s="12">
        <v>1403</v>
      </c>
      <c r="G532">
        <v>2006</v>
      </c>
      <c r="H532">
        <v>2006</v>
      </c>
      <c r="I532">
        <v>193879</v>
      </c>
    </row>
    <row r="533" spans="1:9" x14ac:dyDescent="0.25">
      <c r="A533" s="12">
        <v>853</v>
      </c>
      <c r="B533">
        <v>1941</v>
      </c>
      <c r="C533">
        <v>1950</v>
      </c>
      <c r="D533">
        <v>164000</v>
      </c>
      <c r="F533" s="12">
        <v>1404</v>
      </c>
      <c r="G533">
        <v>2007</v>
      </c>
      <c r="H533">
        <v>2007</v>
      </c>
      <c r="I533">
        <v>282922</v>
      </c>
    </row>
    <row r="534" spans="1:9" x14ac:dyDescent="0.25">
      <c r="A534" s="12">
        <v>854</v>
      </c>
      <c r="B534">
        <v>1964</v>
      </c>
      <c r="C534">
        <v>1964</v>
      </c>
      <c r="D534">
        <v>158000</v>
      </c>
      <c r="F534" s="12">
        <v>1406</v>
      </c>
      <c r="G534">
        <v>2004</v>
      </c>
      <c r="H534">
        <v>2005</v>
      </c>
      <c r="I534">
        <v>275000</v>
      </c>
    </row>
    <row r="535" spans="1:9" x14ac:dyDescent="0.25">
      <c r="A535" s="12">
        <v>855</v>
      </c>
      <c r="B535">
        <v>1955</v>
      </c>
      <c r="C535">
        <v>1974</v>
      </c>
      <c r="D535">
        <v>170000</v>
      </c>
      <c r="F535" s="12">
        <v>1407</v>
      </c>
      <c r="G535">
        <v>1972</v>
      </c>
      <c r="H535">
        <v>2007</v>
      </c>
      <c r="I535">
        <v>133000</v>
      </c>
    </row>
    <row r="536" spans="1:9" x14ac:dyDescent="0.25">
      <c r="A536" s="12">
        <v>857</v>
      </c>
      <c r="B536">
        <v>1978</v>
      </c>
      <c r="C536">
        <v>1978</v>
      </c>
      <c r="D536">
        <v>147000</v>
      </c>
      <c r="F536" s="12">
        <v>1411</v>
      </c>
      <c r="G536">
        <v>2001</v>
      </c>
      <c r="H536">
        <v>2001</v>
      </c>
      <c r="I536">
        <v>230000</v>
      </c>
    </row>
    <row r="537" spans="1:9" x14ac:dyDescent="0.25">
      <c r="A537" s="12">
        <v>858</v>
      </c>
      <c r="B537">
        <v>1994</v>
      </c>
      <c r="C537">
        <v>1995</v>
      </c>
      <c r="D537">
        <v>174000</v>
      </c>
      <c r="F537" s="12">
        <v>1412</v>
      </c>
      <c r="G537">
        <v>1950</v>
      </c>
      <c r="H537">
        <v>2005</v>
      </c>
      <c r="I537">
        <v>140000</v>
      </c>
    </row>
    <row r="538" spans="1:9" x14ac:dyDescent="0.25">
      <c r="A538" s="12">
        <v>859</v>
      </c>
      <c r="B538">
        <v>1976</v>
      </c>
      <c r="C538">
        <v>1976</v>
      </c>
      <c r="D538">
        <v>152000</v>
      </c>
      <c r="F538" s="12">
        <v>1414</v>
      </c>
      <c r="G538">
        <v>2005</v>
      </c>
      <c r="H538">
        <v>2006</v>
      </c>
      <c r="I538">
        <v>257000</v>
      </c>
    </row>
    <row r="539" spans="1:9" x14ac:dyDescent="0.25">
      <c r="A539" s="12">
        <v>860</v>
      </c>
      <c r="B539">
        <v>1968</v>
      </c>
      <c r="C539">
        <v>1984</v>
      </c>
      <c r="D539">
        <v>250000</v>
      </c>
      <c r="F539" s="12">
        <v>1415</v>
      </c>
      <c r="G539">
        <v>1923</v>
      </c>
      <c r="H539">
        <v>2000</v>
      </c>
      <c r="I539">
        <v>207000</v>
      </c>
    </row>
    <row r="540" spans="1:9" x14ac:dyDescent="0.25">
      <c r="A540" s="12">
        <v>861</v>
      </c>
      <c r="B540">
        <v>1918</v>
      </c>
      <c r="C540">
        <v>1998</v>
      </c>
      <c r="D540">
        <v>189950</v>
      </c>
      <c r="F540" s="12">
        <v>1416</v>
      </c>
      <c r="G540">
        <v>2007</v>
      </c>
      <c r="H540">
        <v>2007</v>
      </c>
      <c r="I540">
        <v>175900</v>
      </c>
    </row>
    <row r="541" spans="1:9" x14ac:dyDescent="0.25">
      <c r="A541" s="12">
        <v>862</v>
      </c>
      <c r="B541">
        <v>1965</v>
      </c>
      <c r="C541">
        <v>1965</v>
      </c>
      <c r="D541">
        <v>131500</v>
      </c>
      <c r="F541" s="12">
        <v>1423</v>
      </c>
      <c r="G541">
        <v>2003</v>
      </c>
      <c r="H541">
        <v>2003</v>
      </c>
      <c r="I541">
        <v>136500</v>
      </c>
    </row>
    <row r="542" spans="1:9" x14ac:dyDescent="0.25">
      <c r="A542" s="12">
        <v>863</v>
      </c>
      <c r="B542">
        <v>1984</v>
      </c>
      <c r="C542">
        <v>1985</v>
      </c>
      <c r="D542">
        <v>152000</v>
      </c>
      <c r="F542" s="12">
        <v>1431</v>
      </c>
      <c r="G542">
        <v>2005</v>
      </c>
      <c r="H542">
        <v>2005</v>
      </c>
      <c r="I542">
        <v>192140</v>
      </c>
    </row>
    <row r="543" spans="1:9" x14ac:dyDescent="0.25">
      <c r="A543" s="12">
        <v>864</v>
      </c>
      <c r="B543">
        <v>1959</v>
      </c>
      <c r="C543">
        <v>1959</v>
      </c>
      <c r="D543">
        <v>132500</v>
      </c>
      <c r="F543" s="12">
        <v>1433</v>
      </c>
      <c r="G543">
        <v>1927</v>
      </c>
      <c r="H543">
        <v>2007</v>
      </c>
      <c r="I543">
        <v>64500</v>
      </c>
    </row>
    <row r="544" spans="1:9" x14ac:dyDescent="0.25">
      <c r="A544" s="12">
        <v>866</v>
      </c>
      <c r="B544">
        <v>1970</v>
      </c>
      <c r="C544">
        <v>1970</v>
      </c>
      <c r="D544">
        <v>148500</v>
      </c>
      <c r="F544" s="12">
        <v>1434</v>
      </c>
      <c r="G544">
        <v>2000</v>
      </c>
      <c r="H544">
        <v>2000</v>
      </c>
      <c r="I544">
        <v>186500</v>
      </c>
    </row>
    <row r="545" spans="1:9" x14ac:dyDescent="0.25">
      <c r="A545" s="12">
        <v>868</v>
      </c>
      <c r="B545">
        <v>1961</v>
      </c>
      <c r="C545">
        <v>1961</v>
      </c>
      <c r="D545">
        <v>129000</v>
      </c>
      <c r="F545" s="12">
        <v>1436</v>
      </c>
      <c r="G545">
        <v>1962</v>
      </c>
      <c r="H545">
        <v>2005</v>
      </c>
      <c r="I545">
        <v>174000</v>
      </c>
    </row>
    <row r="546" spans="1:9" x14ac:dyDescent="0.25">
      <c r="A546" s="12">
        <v>869</v>
      </c>
      <c r="B546">
        <v>1948</v>
      </c>
      <c r="C546">
        <v>1950</v>
      </c>
      <c r="D546">
        <v>169000</v>
      </c>
      <c r="F546" s="12">
        <v>1438</v>
      </c>
      <c r="G546">
        <v>2008</v>
      </c>
      <c r="H546">
        <v>2008</v>
      </c>
      <c r="I546">
        <v>394617</v>
      </c>
    </row>
    <row r="547" spans="1:9" x14ac:dyDescent="0.25">
      <c r="A547" s="12">
        <v>870</v>
      </c>
      <c r="B547">
        <v>1993</v>
      </c>
      <c r="C547">
        <v>1994</v>
      </c>
      <c r="D547">
        <v>236000</v>
      </c>
      <c r="F547" s="12">
        <v>1442</v>
      </c>
      <c r="G547">
        <v>2004</v>
      </c>
      <c r="H547">
        <v>2004</v>
      </c>
      <c r="I547">
        <v>149300</v>
      </c>
    </row>
    <row r="548" spans="1:9" x14ac:dyDescent="0.25">
      <c r="A548" s="12">
        <v>871</v>
      </c>
      <c r="B548">
        <v>1962</v>
      </c>
      <c r="C548">
        <v>1962</v>
      </c>
      <c r="D548">
        <v>109500</v>
      </c>
      <c r="F548" s="12">
        <v>1443</v>
      </c>
      <c r="G548">
        <v>2008</v>
      </c>
      <c r="H548">
        <v>2008</v>
      </c>
      <c r="I548">
        <v>310000</v>
      </c>
    </row>
    <row r="549" spans="1:9" x14ac:dyDescent="0.25">
      <c r="A549" s="12">
        <v>872</v>
      </c>
      <c r="B549">
        <v>1998</v>
      </c>
      <c r="C549">
        <v>1998</v>
      </c>
      <c r="D549">
        <v>200500</v>
      </c>
      <c r="F549" s="12">
        <v>1445</v>
      </c>
      <c r="G549">
        <v>2004</v>
      </c>
      <c r="H549">
        <v>2004</v>
      </c>
      <c r="I549">
        <v>179600</v>
      </c>
    </row>
    <row r="550" spans="1:9" x14ac:dyDescent="0.25">
      <c r="A550" s="12">
        <v>873</v>
      </c>
      <c r="B550">
        <v>1953</v>
      </c>
      <c r="C550">
        <v>1996</v>
      </c>
      <c r="D550">
        <v>116000</v>
      </c>
      <c r="F550" s="12">
        <v>1449</v>
      </c>
      <c r="G550">
        <v>1910</v>
      </c>
      <c r="H550">
        <v>2000</v>
      </c>
      <c r="I550">
        <v>112000</v>
      </c>
    </row>
    <row r="551" spans="1:9" x14ac:dyDescent="0.25">
      <c r="A551" s="12">
        <v>874</v>
      </c>
      <c r="B551">
        <v>1949</v>
      </c>
      <c r="C551">
        <v>1950</v>
      </c>
      <c r="D551">
        <v>133000</v>
      </c>
      <c r="F551" s="12">
        <v>1452</v>
      </c>
      <c r="G551">
        <v>2008</v>
      </c>
      <c r="H551">
        <v>2009</v>
      </c>
      <c r="I551">
        <v>287090</v>
      </c>
    </row>
    <row r="552" spans="1:9" x14ac:dyDescent="0.25">
      <c r="A552" s="12">
        <v>875</v>
      </c>
      <c r="B552">
        <v>1941</v>
      </c>
      <c r="C552">
        <v>1950</v>
      </c>
      <c r="D552">
        <v>66500</v>
      </c>
      <c r="F552" s="12">
        <v>1453</v>
      </c>
      <c r="G552">
        <v>2005</v>
      </c>
      <c r="H552">
        <v>2005</v>
      </c>
      <c r="I552">
        <v>145000</v>
      </c>
    </row>
    <row r="553" spans="1:9" x14ac:dyDescent="0.25">
      <c r="A553" s="12">
        <v>877</v>
      </c>
      <c r="B553">
        <v>1963</v>
      </c>
      <c r="C553">
        <v>1963</v>
      </c>
      <c r="D553">
        <v>132250</v>
      </c>
      <c r="F553" s="12">
        <v>1454</v>
      </c>
      <c r="G553">
        <v>2006</v>
      </c>
      <c r="H553">
        <v>2006</v>
      </c>
      <c r="I553">
        <v>84500</v>
      </c>
    </row>
    <row r="554" spans="1:9" x14ac:dyDescent="0.25">
      <c r="A554" s="12">
        <v>879</v>
      </c>
      <c r="B554">
        <v>1961</v>
      </c>
      <c r="C554">
        <v>1995</v>
      </c>
      <c r="D554">
        <v>148000</v>
      </c>
      <c r="F554" s="12">
        <v>1455</v>
      </c>
      <c r="G554">
        <v>2004</v>
      </c>
      <c r="H554">
        <v>2005</v>
      </c>
      <c r="I554">
        <v>185000</v>
      </c>
    </row>
    <row r="555" spans="1:9" x14ac:dyDescent="0.25">
      <c r="A555" s="12">
        <v>882</v>
      </c>
      <c r="B555">
        <v>1990</v>
      </c>
      <c r="C555">
        <v>1991</v>
      </c>
      <c r="D555">
        <v>187500</v>
      </c>
      <c r="F555" s="12">
        <v>1456</v>
      </c>
      <c r="G555">
        <v>1999</v>
      </c>
      <c r="H555">
        <v>2000</v>
      </c>
      <c r="I555">
        <v>175000</v>
      </c>
    </row>
    <row r="556" spans="1:9" x14ac:dyDescent="0.25">
      <c r="A556" s="12">
        <v>883</v>
      </c>
      <c r="B556">
        <v>1992</v>
      </c>
      <c r="C556">
        <v>1993</v>
      </c>
      <c r="D556">
        <v>178000</v>
      </c>
      <c r="F556" s="12">
        <v>1458</v>
      </c>
      <c r="G556">
        <v>1941</v>
      </c>
      <c r="H556">
        <v>2006</v>
      </c>
      <c r="I556">
        <v>266500</v>
      </c>
    </row>
    <row r="557" spans="1:9" x14ac:dyDescent="0.25">
      <c r="A557" s="12">
        <v>884</v>
      </c>
      <c r="B557">
        <v>1912</v>
      </c>
      <c r="C557">
        <v>1950</v>
      </c>
      <c r="D557">
        <v>118500</v>
      </c>
    </row>
    <row r="558" spans="1:9" x14ac:dyDescent="0.25">
      <c r="A558" s="12">
        <v>885</v>
      </c>
      <c r="B558">
        <v>1967</v>
      </c>
      <c r="C558">
        <v>1967</v>
      </c>
      <c r="D558">
        <v>100000</v>
      </c>
    </row>
    <row r="559" spans="1:9" x14ac:dyDescent="0.25">
      <c r="A559" s="12">
        <v>888</v>
      </c>
      <c r="B559">
        <v>1955</v>
      </c>
      <c r="C559">
        <v>1955</v>
      </c>
      <c r="D559">
        <v>135500</v>
      </c>
    </row>
    <row r="560" spans="1:9" x14ac:dyDescent="0.25">
      <c r="A560" s="12">
        <v>889</v>
      </c>
      <c r="B560">
        <v>1970</v>
      </c>
      <c r="C560">
        <v>1970</v>
      </c>
      <c r="D560">
        <v>268000</v>
      </c>
    </row>
    <row r="561" spans="1:4" x14ac:dyDescent="0.25">
      <c r="A561" s="12">
        <v>890</v>
      </c>
      <c r="B561">
        <v>1953</v>
      </c>
      <c r="C561">
        <v>1953</v>
      </c>
      <c r="D561">
        <v>149500</v>
      </c>
    </row>
    <row r="562" spans="1:4" x14ac:dyDescent="0.25">
      <c r="A562" s="12">
        <v>892</v>
      </c>
      <c r="B562">
        <v>1978</v>
      </c>
      <c r="C562">
        <v>1978</v>
      </c>
      <c r="D562">
        <v>172500</v>
      </c>
    </row>
    <row r="563" spans="1:4" x14ac:dyDescent="0.25">
      <c r="A563" s="12">
        <v>894</v>
      </c>
      <c r="B563">
        <v>1954</v>
      </c>
      <c r="C563">
        <v>1954</v>
      </c>
      <c r="D563">
        <v>165000</v>
      </c>
    </row>
    <row r="564" spans="1:4" x14ac:dyDescent="0.25">
      <c r="A564" s="12">
        <v>895</v>
      </c>
      <c r="B564">
        <v>1979</v>
      </c>
      <c r="C564">
        <v>1979</v>
      </c>
      <c r="D564">
        <v>118858</v>
      </c>
    </row>
    <row r="565" spans="1:4" x14ac:dyDescent="0.25">
      <c r="A565" s="12">
        <v>896</v>
      </c>
      <c r="B565">
        <v>1963</v>
      </c>
      <c r="C565">
        <v>1963</v>
      </c>
      <c r="D565">
        <v>140000</v>
      </c>
    </row>
    <row r="566" spans="1:4" x14ac:dyDescent="0.25">
      <c r="A566" s="12">
        <v>897</v>
      </c>
      <c r="B566">
        <v>1936</v>
      </c>
      <c r="C566">
        <v>1950</v>
      </c>
      <c r="D566">
        <v>106500</v>
      </c>
    </row>
    <row r="567" spans="1:4" x14ac:dyDescent="0.25">
      <c r="A567" s="12">
        <v>898</v>
      </c>
      <c r="B567">
        <v>1979</v>
      </c>
      <c r="C567">
        <v>1979</v>
      </c>
      <c r="D567">
        <v>142953</v>
      </c>
    </row>
    <row r="568" spans="1:4" x14ac:dyDescent="0.25">
      <c r="A568" s="12">
        <v>900</v>
      </c>
      <c r="B568">
        <v>1961</v>
      </c>
      <c r="C568">
        <v>1994</v>
      </c>
      <c r="D568">
        <v>135000</v>
      </c>
    </row>
    <row r="569" spans="1:4" x14ac:dyDescent="0.25">
      <c r="A569" s="12">
        <v>901</v>
      </c>
      <c r="B569">
        <v>1971</v>
      </c>
      <c r="C569">
        <v>1971</v>
      </c>
      <c r="D569">
        <v>110000</v>
      </c>
    </row>
    <row r="570" spans="1:4" x14ac:dyDescent="0.25">
      <c r="A570" s="12">
        <v>905</v>
      </c>
      <c r="B570">
        <v>1967</v>
      </c>
      <c r="C570">
        <v>1967</v>
      </c>
      <c r="D570">
        <v>125500</v>
      </c>
    </row>
    <row r="571" spans="1:4" x14ac:dyDescent="0.25">
      <c r="A571" s="12">
        <v>906</v>
      </c>
      <c r="B571">
        <v>1954</v>
      </c>
      <c r="C571">
        <v>1954</v>
      </c>
      <c r="D571">
        <v>128000</v>
      </c>
    </row>
    <row r="572" spans="1:4" x14ac:dyDescent="0.25">
      <c r="A572" s="12">
        <v>908</v>
      </c>
      <c r="B572">
        <v>1936</v>
      </c>
      <c r="C572">
        <v>1987</v>
      </c>
      <c r="D572">
        <v>250000</v>
      </c>
    </row>
    <row r="573" spans="1:4" x14ac:dyDescent="0.25">
      <c r="A573" s="12">
        <v>909</v>
      </c>
      <c r="B573">
        <v>1983</v>
      </c>
      <c r="C573">
        <v>1983</v>
      </c>
      <c r="D573">
        <v>131000</v>
      </c>
    </row>
    <row r="574" spans="1:4" x14ac:dyDescent="0.25">
      <c r="A574" s="12">
        <v>911</v>
      </c>
      <c r="B574">
        <v>1960</v>
      </c>
      <c r="C574">
        <v>1960</v>
      </c>
      <c r="D574">
        <v>154300</v>
      </c>
    </row>
    <row r="575" spans="1:4" x14ac:dyDescent="0.25">
      <c r="A575" s="12">
        <v>912</v>
      </c>
      <c r="B575">
        <v>1977</v>
      </c>
      <c r="C575">
        <v>1989</v>
      </c>
      <c r="D575">
        <v>143500</v>
      </c>
    </row>
    <row r="576" spans="1:4" x14ac:dyDescent="0.25">
      <c r="A576" s="12">
        <v>913</v>
      </c>
      <c r="B576">
        <v>1925</v>
      </c>
      <c r="C576">
        <v>1950</v>
      </c>
      <c r="D576">
        <v>88000</v>
      </c>
    </row>
    <row r="577" spans="1:4" x14ac:dyDescent="0.25">
      <c r="A577" s="12">
        <v>914</v>
      </c>
      <c r="B577">
        <v>1949</v>
      </c>
      <c r="C577">
        <v>1950</v>
      </c>
      <c r="D577">
        <v>145000</v>
      </c>
    </row>
    <row r="578" spans="1:4" x14ac:dyDescent="0.25">
      <c r="A578" s="12">
        <v>916</v>
      </c>
      <c r="B578">
        <v>1970</v>
      </c>
      <c r="C578">
        <v>1970</v>
      </c>
      <c r="D578">
        <v>75000</v>
      </c>
    </row>
    <row r="579" spans="1:4" x14ac:dyDescent="0.25">
      <c r="A579" s="12">
        <v>917</v>
      </c>
      <c r="B579">
        <v>1949</v>
      </c>
      <c r="C579">
        <v>1950</v>
      </c>
      <c r="D579">
        <v>35311</v>
      </c>
    </row>
    <row r="580" spans="1:4" x14ac:dyDescent="0.25">
      <c r="A580" s="12">
        <v>918</v>
      </c>
      <c r="B580">
        <v>1956</v>
      </c>
      <c r="C580">
        <v>1956</v>
      </c>
      <c r="D580">
        <v>135000</v>
      </c>
    </row>
    <row r="581" spans="1:4" x14ac:dyDescent="0.25">
      <c r="A581" s="12">
        <v>919</v>
      </c>
      <c r="B581">
        <v>1991</v>
      </c>
      <c r="C581">
        <v>1991</v>
      </c>
      <c r="D581">
        <v>238000</v>
      </c>
    </row>
    <row r="582" spans="1:4" x14ac:dyDescent="0.25">
      <c r="A582" s="12">
        <v>921</v>
      </c>
      <c r="B582">
        <v>1994</v>
      </c>
      <c r="C582">
        <v>1994</v>
      </c>
      <c r="D582">
        <v>201000</v>
      </c>
    </row>
    <row r="583" spans="1:4" x14ac:dyDescent="0.25">
      <c r="A583" s="12">
        <v>924</v>
      </c>
      <c r="B583">
        <v>1993</v>
      </c>
      <c r="C583">
        <v>1994</v>
      </c>
      <c r="D583">
        <v>193000</v>
      </c>
    </row>
    <row r="584" spans="1:4" x14ac:dyDescent="0.25">
      <c r="A584" s="12">
        <v>925</v>
      </c>
      <c r="B584">
        <v>1980</v>
      </c>
      <c r="C584">
        <v>1980</v>
      </c>
      <c r="D584">
        <v>207500</v>
      </c>
    </row>
    <row r="585" spans="1:4" x14ac:dyDescent="0.25">
      <c r="A585" s="12">
        <v>926</v>
      </c>
      <c r="B585">
        <v>1977</v>
      </c>
      <c r="C585">
        <v>1977</v>
      </c>
      <c r="D585">
        <v>175000</v>
      </c>
    </row>
    <row r="586" spans="1:4" x14ac:dyDescent="0.25">
      <c r="A586" s="12">
        <v>928</v>
      </c>
      <c r="B586">
        <v>1968</v>
      </c>
      <c r="C586">
        <v>1968</v>
      </c>
      <c r="D586">
        <v>176000</v>
      </c>
    </row>
    <row r="587" spans="1:4" x14ac:dyDescent="0.25">
      <c r="A587" s="12">
        <v>930</v>
      </c>
      <c r="B587">
        <v>1997</v>
      </c>
      <c r="C587">
        <v>1997</v>
      </c>
      <c r="D587">
        <v>222000</v>
      </c>
    </row>
    <row r="588" spans="1:4" x14ac:dyDescent="0.25">
      <c r="A588" s="12">
        <v>932</v>
      </c>
      <c r="B588">
        <v>1965</v>
      </c>
      <c r="C588">
        <v>1965</v>
      </c>
      <c r="D588">
        <v>117500</v>
      </c>
    </row>
    <row r="589" spans="1:4" x14ac:dyDescent="0.25">
      <c r="A589" s="12">
        <v>936</v>
      </c>
      <c r="B589">
        <v>1926</v>
      </c>
      <c r="C589">
        <v>1953</v>
      </c>
      <c r="D589">
        <v>79900</v>
      </c>
    </row>
    <row r="590" spans="1:4" x14ac:dyDescent="0.25">
      <c r="A590" s="12">
        <v>940</v>
      </c>
      <c r="B590">
        <v>1940</v>
      </c>
      <c r="C590">
        <v>1950</v>
      </c>
      <c r="D590">
        <v>244400</v>
      </c>
    </row>
    <row r="591" spans="1:4" x14ac:dyDescent="0.25">
      <c r="A591" s="12">
        <v>941</v>
      </c>
      <c r="B591">
        <v>1976</v>
      </c>
      <c r="C591">
        <v>1976</v>
      </c>
      <c r="D591">
        <v>150900</v>
      </c>
    </row>
    <row r="592" spans="1:4" x14ac:dyDescent="0.25">
      <c r="A592" s="12">
        <v>942</v>
      </c>
      <c r="B592">
        <v>1999</v>
      </c>
      <c r="C592">
        <v>1999</v>
      </c>
      <c r="D592">
        <v>214000</v>
      </c>
    </row>
    <row r="593" spans="1:4" x14ac:dyDescent="0.25">
      <c r="A593" s="12">
        <v>943</v>
      </c>
      <c r="B593">
        <v>1977</v>
      </c>
      <c r="C593">
        <v>1977</v>
      </c>
      <c r="D593">
        <v>150000</v>
      </c>
    </row>
    <row r="594" spans="1:4" x14ac:dyDescent="0.25">
      <c r="A594" s="12">
        <v>944</v>
      </c>
      <c r="B594">
        <v>1967</v>
      </c>
      <c r="C594">
        <v>1967</v>
      </c>
      <c r="D594">
        <v>143000</v>
      </c>
    </row>
    <row r="595" spans="1:4" x14ac:dyDescent="0.25">
      <c r="A595" s="12">
        <v>945</v>
      </c>
      <c r="B595">
        <v>1958</v>
      </c>
      <c r="C595">
        <v>1958</v>
      </c>
      <c r="D595">
        <v>137500</v>
      </c>
    </row>
    <row r="596" spans="1:4" x14ac:dyDescent="0.25">
      <c r="A596" s="12">
        <v>946</v>
      </c>
      <c r="B596">
        <v>1890</v>
      </c>
      <c r="C596">
        <v>1996</v>
      </c>
      <c r="D596">
        <v>124900</v>
      </c>
    </row>
    <row r="597" spans="1:4" x14ac:dyDescent="0.25">
      <c r="A597" s="12">
        <v>947</v>
      </c>
      <c r="B597">
        <v>1959</v>
      </c>
      <c r="C597">
        <v>1959</v>
      </c>
      <c r="D597">
        <v>143000</v>
      </c>
    </row>
    <row r="598" spans="1:4" x14ac:dyDescent="0.25">
      <c r="A598" s="12">
        <v>952</v>
      </c>
      <c r="B598">
        <v>1965</v>
      </c>
      <c r="C598">
        <v>1965</v>
      </c>
      <c r="D598">
        <v>119900</v>
      </c>
    </row>
    <row r="599" spans="1:4" x14ac:dyDescent="0.25">
      <c r="A599" s="12">
        <v>954</v>
      </c>
      <c r="B599">
        <v>1969</v>
      </c>
      <c r="C599">
        <v>1969</v>
      </c>
      <c r="D599">
        <v>172000</v>
      </c>
    </row>
    <row r="600" spans="1:4" x14ac:dyDescent="0.25">
      <c r="A600" s="12">
        <v>955</v>
      </c>
      <c r="B600">
        <v>1975</v>
      </c>
      <c r="C600">
        <v>1975</v>
      </c>
      <c r="D600">
        <v>127500</v>
      </c>
    </row>
    <row r="601" spans="1:4" x14ac:dyDescent="0.25">
      <c r="A601" s="12">
        <v>956</v>
      </c>
      <c r="B601">
        <v>1946</v>
      </c>
      <c r="C601">
        <v>1950</v>
      </c>
      <c r="D601">
        <v>145000</v>
      </c>
    </row>
    <row r="602" spans="1:4" x14ac:dyDescent="0.25">
      <c r="A602" s="12">
        <v>957</v>
      </c>
      <c r="B602">
        <v>1980</v>
      </c>
      <c r="C602">
        <v>1980</v>
      </c>
      <c r="D602">
        <v>124000</v>
      </c>
    </row>
    <row r="603" spans="1:4" x14ac:dyDescent="0.25">
      <c r="A603" s="12">
        <v>958</v>
      </c>
      <c r="B603">
        <v>1962</v>
      </c>
      <c r="C603">
        <v>1962</v>
      </c>
      <c r="D603">
        <v>132000</v>
      </c>
    </row>
    <row r="604" spans="1:4" x14ac:dyDescent="0.25">
      <c r="A604" s="12">
        <v>960</v>
      </c>
      <c r="B604">
        <v>1999</v>
      </c>
      <c r="C604">
        <v>1999</v>
      </c>
      <c r="D604">
        <v>155000</v>
      </c>
    </row>
    <row r="605" spans="1:4" x14ac:dyDescent="0.25">
      <c r="A605" s="12">
        <v>962</v>
      </c>
      <c r="B605">
        <v>1977</v>
      </c>
      <c r="C605">
        <v>1995</v>
      </c>
      <c r="D605">
        <v>272000</v>
      </c>
    </row>
    <row r="606" spans="1:4" x14ac:dyDescent="0.25">
      <c r="A606" s="12">
        <v>963</v>
      </c>
      <c r="B606">
        <v>1976</v>
      </c>
      <c r="C606">
        <v>1976</v>
      </c>
      <c r="D606">
        <v>155000</v>
      </c>
    </row>
    <row r="607" spans="1:4" x14ac:dyDescent="0.25">
      <c r="A607" s="12">
        <v>967</v>
      </c>
      <c r="B607">
        <v>1940</v>
      </c>
      <c r="C607">
        <v>1950</v>
      </c>
      <c r="D607">
        <v>160000</v>
      </c>
    </row>
    <row r="608" spans="1:4" x14ac:dyDescent="0.25">
      <c r="A608" s="12">
        <v>968</v>
      </c>
      <c r="B608">
        <v>1955</v>
      </c>
      <c r="C608">
        <v>1955</v>
      </c>
      <c r="D608">
        <v>135000</v>
      </c>
    </row>
    <row r="609" spans="1:4" x14ac:dyDescent="0.25">
      <c r="A609" s="12">
        <v>969</v>
      </c>
      <c r="B609">
        <v>1910</v>
      </c>
      <c r="C609">
        <v>1950</v>
      </c>
      <c r="D609">
        <v>37900</v>
      </c>
    </row>
    <row r="610" spans="1:4" x14ac:dyDescent="0.25">
      <c r="A610" s="12">
        <v>970</v>
      </c>
      <c r="B610">
        <v>1958</v>
      </c>
      <c r="C610">
        <v>1958</v>
      </c>
      <c r="D610">
        <v>140000</v>
      </c>
    </row>
    <row r="611" spans="1:4" x14ac:dyDescent="0.25">
      <c r="A611" s="12">
        <v>971</v>
      </c>
      <c r="B611">
        <v>1949</v>
      </c>
      <c r="C611">
        <v>1950</v>
      </c>
      <c r="D611">
        <v>135000</v>
      </c>
    </row>
    <row r="612" spans="1:4" x14ac:dyDescent="0.25">
      <c r="A612" s="12">
        <v>973</v>
      </c>
      <c r="B612">
        <v>1979</v>
      </c>
      <c r="C612">
        <v>1979</v>
      </c>
      <c r="D612">
        <v>99500</v>
      </c>
    </row>
    <row r="613" spans="1:4" x14ac:dyDescent="0.25">
      <c r="A613" s="12">
        <v>975</v>
      </c>
      <c r="B613">
        <v>1910</v>
      </c>
      <c r="C613">
        <v>1993</v>
      </c>
      <c r="D613">
        <v>167500</v>
      </c>
    </row>
    <row r="614" spans="1:4" x14ac:dyDescent="0.25">
      <c r="A614" s="12">
        <v>977</v>
      </c>
      <c r="B614">
        <v>1923</v>
      </c>
      <c r="C614">
        <v>1958</v>
      </c>
      <c r="D614">
        <v>85500</v>
      </c>
    </row>
    <row r="615" spans="1:4" x14ac:dyDescent="0.25">
      <c r="A615" s="12">
        <v>979</v>
      </c>
      <c r="B615">
        <v>1954</v>
      </c>
      <c r="C615">
        <v>1954</v>
      </c>
      <c r="D615">
        <v>110000</v>
      </c>
    </row>
    <row r="616" spans="1:4" x14ac:dyDescent="0.25">
      <c r="A616" s="12">
        <v>980</v>
      </c>
      <c r="B616">
        <v>1963</v>
      </c>
      <c r="C616">
        <v>1963</v>
      </c>
      <c r="D616">
        <v>139000</v>
      </c>
    </row>
    <row r="617" spans="1:4" x14ac:dyDescent="0.25">
      <c r="A617" s="12">
        <v>982</v>
      </c>
      <c r="B617">
        <v>1998</v>
      </c>
      <c r="C617">
        <v>1999</v>
      </c>
      <c r="D617">
        <v>336000</v>
      </c>
    </row>
    <row r="618" spans="1:4" x14ac:dyDescent="0.25">
      <c r="A618" s="12">
        <v>985</v>
      </c>
      <c r="B618">
        <v>1977</v>
      </c>
      <c r="C618">
        <v>1977</v>
      </c>
      <c r="D618">
        <v>126000</v>
      </c>
    </row>
    <row r="619" spans="1:4" x14ac:dyDescent="0.25">
      <c r="A619" s="12">
        <v>986</v>
      </c>
      <c r="B619">
        <v>1950</v>
      </c>
      <c r="C619">
        <v>1950</v>
      </c>
      <c r="D619">
        <v>125000</v>
      </c>
    </row>
    <row r="620" spans="1:4" x14ac:dyDescent="0.25">
      <c r="A620" s="12">
        <v>989</v>
      </c>
      <c r="B620">
        <v>1976</v>
      </c>
      <c r="C620">
        <v>1976</v>
      </c>
      <c r="D620">
        <v>195000</v>
      </c>
    </row>
    <row r="621" spans="1:4" x14ac:dyDescent="0.25">
      <c r="A621" s="12">
        <v>991</v>
      </c>
      <c r="B621">
        <v>1997</v>
      </c>
      <c r="C621">
        <v>1998</v>
      </c>
      <c r="D621">
        <v>348000</v>
      </c>
    </row>
    <row r="622" spans="1:4" x14ac:dyDescent="0.25">
      <c r="A622" s="12">
        <v>992</v>
      </c>
      <c r="B622">
        <v>1882</v>
      </c>
      <c r="C622">
        <v>1986</v>
      </c>
      <c r="D622">
        <v>168000</v>
      </c>
    </row>
    <row r="623" spans="1:4" x14ac:dyDescent="0.25">
      <c r="A623" s="12">
        <v>993</v>
      </c>
      <c r="B623">
        <v>1964</v>
      </c>
      <c r="C623">
        <v>1993</v>
      </c>
      <c r="D623">
        <v>187000</v>
      </c>
    </row>
    <row r="624" spans="1:4" x14ac:dyDescent="0.25">
      <c r="A624" s="12">
        <v>996</v>
      </c>
      <c r="B624">
        <v>1946</v>
      </c>
      <c r="C624">
        <v>1950</v>
      </c>
      <c r="D624">
        <v>121600</v>
      </c>
    </row>
    <row r="625" spans="1:4" x14ac:dyDescent="0.25">
      <c r="A625" s="12">
        <v>997</v>
      </c>
      <c r="B625">
        <v>1961</v>
      </c>
      <c r="C625">
        <v>1961</v>
      </c>
      <c r="D625">
        <v>136500</v>
      </c>
    </row>
    <row r="626" spans="1:4" x14ac:dyDescent="0.25">
      <c r="A626" s="12">
        <v>998</v>
      </c>
      <c r="B626">
        <v>1970</v>
      </c>
      <c r="C626">
        <v>1970</v>
      </c>
      <c r="D626">
        <v>185000</v>
      </c>
    </row>
    <row r="627" spans="1:4" x14ac:dyDescent="0.25">
      <c r="A627" s="12">
        <v>999</v>
      </c>
      <c r="B627">
        <v>1922</v>
      </c>
      <c r="C627">
        <v>1950</v>
      </c>
      <c r="D627">
        <v>91000</v>
      </c>
    </row>
    <row r="628" spans="1:4" x14ac:dyDescent="0.25">
      <c r="A628" s="12">
        <v>1001</v>
      </c>
      <c r="B628">
        <v>1952</v>
      </c>
      <c r="C628">
        <v>1952</v>
      </c>
      <c r="D628">
        <v>82000</v>
      </c>
    </row>
    <row r="629" spans="1:4" x14ac:dyDescent="0.25">
      <c r="A629" s="12">
        <v>1002</v>
      </c>
      <c r="B629">
        <v>1920</v>
      </c>
      <c r="C629">
        <v>1950</v>
      </c>
      <c r="D629">
        <v>86000</v>
      </c>
    </row>
    <row r="630" spans="1:4" x14ac:dyDescent="0.25">
      <c r="A630" s="12">
        <v>1004</v>
      </c>
      <c r="B630">
        <v>1976</v>
      </c>
      <c r="C630">
        <v>1976</v>
      </c>
      <c r="D630">
        <v>136905</v>
      </c>
    </row>
    <row r="631" spans="1:4" x14ac:dyDescent="0.25">
      <c r="A631" s="12">
        <v>1006</v>
      </c>
      <c r="B631">
        <v>1977</v>
      </c>
      <c r="C631">
        <v>1977</v>
      </c>
      <c r="D631">
        <v>149900</v>
      </c>
    </row>
    <row r="632" spans="1:4" x14ac:dyDescent="0.25">
      <c r="A632" s="12">
        <v>1007</v>
      </c>
      <c r="B632">
        <v>1970</v>
      </c>
      <c r="C632">
        <v>1970</v>
      </c>
      <c r="D632">
        <v>163500</v>
      </c>
    </row>
    <row r="633" spans="1:4" x14ac:dyDescent="0.25">
      <c r="A633" s="12">
        <v>1008</v>
      </c>
      <c r="B633">
        <v>1970</v>
      </c>
      <c r="C633">
        <v>1970</v>
      </c>
      <c r="D633">
        <v>88000</v>
      </c>
    </row>
    <row r="634" spans="1:4" x14ac:dyDescent="0.25">
      <c r="A634" s="12">
        <v>1010</v>
      </c>
      <c r="B634">
        <v>1926</v>
      </c>
      <c r="C634">
        <v>1950</v>
      </c>
      <c r="D634">
        <v>102000</v>
      </c>
    </row>
    <row r="635" spans="1:4" x14ac:dyDescent="0.25">
      <c r="A635" s="12">
        <v>1011</v>
      </c>
      <c r="B635">
        <v>1948</v>
      </c>
      <c r="C635">
        <v>1950</v>
      </c>
      <c r="D635">
        <v>135000</v>
      </c>
    </row>
    <row r="636" spans="1:4" x14ac:dyDescent="0.25">
      <c r="A636" s="12">
        <v>1012</v>
      </c>
      <c r="B636">
        <v>1965</v>
      </c>
      <c r="C636">
        <v>1965</v>
      </c>
      <c r="D636">
        <v>100000</v>
      </c>
    </row>
    <row r="637" spans="1:4" x14ac:dyDescent="0.25">
      <c r="A637" s="12">
        <v>1013</v>
      </c>
      <c r="B637">
        <v>1923</v>
      </c>
      <c r="C637">
        <v>1996</v>
      </c>
      <c r="D637">
        <v>165000</v>
      </c>
    </row>
    <row r="638" spans="1:4" x14ac:dyDescent="0.25">
      <c r="A638" s="12">
        <v>1015</v>
      </c>
      <c r="B638">
        <v>1948</v>
      </c>
      <c r="C638">
        <v>1950</v>
      </c>
      <c r="D638">
        <v>119200</v>
      </c>
    </row>
    <row r="639" spans="1:4" x14ac:dyDescent="0.25">
      <c r="A639" s="12">
        <v>1017</v>
      </c>
      <c r="B639">
        <v>1996</v>
      </c>
      <c r="C639">
        <v>1996</v>
      </c>
      <c r="D639">
        <v>203000</v>
      </c>
    </row>
    <row r="640" spans="1:4" x14ac:dyDescent="0.25">
      <c r="A640" s="12">
        <v>1018</v>
      </c>
      <c r="B640">
        <v>1984</v>
      </c>
      <c r="C640">
        <v>1984</v>
      </c>
      <c r="D640">
        <v>187500</v>
      </c>
    </row>
    <row r="641" spans="1:4" x14ac:dyDescent="0.25">
      <c r="A641" s="12">
        <v>1019</v>
      </c>
      <c r="B641">
        <v>1991</v>
      </c>
      <c r="C641">
        <v>1992</v>
      </c>
      <c r="D641">
        <v>160000</v>
      </c>
    </row>
    <row r="642" spans="1:4" x14ac:dyDescent="0.25">
      <c r="A642" s="12">
        <v>1023</v>
      </c>
      <c r="B642">
        <v>1930</v>
      </c>
      <c r="C642">
        <v>1950</v>
      </c>
      <c r="D642">
        <v>87000</v>
      </c>
    </row>
    <row r="643" spans="1:4" x14ac:dyDescent="0.25">
      <c r="A643" s="12">
        <v>1025</v>
      </c>
      <c r="B643">
        <v>1976</v>
      </c>
      <c r="C643">
        <v>1976</v>
      </c>
      <c r="D643">
        <v>287000</v>
      </c>
    </row>
    <row r="644" spans="1:4" x14ac:dyDescent="0.25">
      <c r="A644" s="12">
        <v>1026</v>
      </c>
      <c r="B644">
        <v>1972</v>
      </c>
      <c r="C644">
        <v>1972</v>
      </c>
      <c r="D644">
        <v>112500</v>
      </c>
    </row>
    <row r="645" spans="1:4" x14ac:dyDescent="0.25">
      <c r="A645" s="12">
        <v>1027</v>
      </c>
      <c r="B645">
        <v>1960</v>
      </c>
      <c r="C645">
        <v>1960</v>
      </c>
      <c r="D645">
        <v>167500</v>
      </c>
    </row>
    <row r="646" spans="1:4" x14ac:dyDescent="0.25">
      <c r="A646" s="12">
        <v>1029</v>
      </c>
      <c r="B646">
        <v>1941</v>
      </c>
      <c r="C646">
        <v>1950</v>
      </c>
      <c r="D646">
        <v>105000</v>
      </c>
    </row>
    <row r="647" spans="1:4" x14ac:dyDescent="0.25">
      <c r="A647" s="12">
        <v>1030</v>
      </c>
      <c r="B647">
        <v>1972</v>
      </c>
      <c r="C647">
        <v>1972</v>
      </c>
      <c r="D647">
        <v>118000</v>
      </c>
    </row>
    <row r="648" spans="1:4" x14ac:dyDescent="0.25">
      <c r="A648" s="12">
        <v>1031</v>
      </c>
      <c r="B648">
        <v>1916</v>
      </c>
      <c r="C648">
        <v>1995</v>
      </c>
      <c r="D648">
        <v>160000</v>
      </c>
    </row>
    <row r="649" spans="1:4" x14ac:dyDescent="0.25">
      <c r="A649" s="12">
        <v>1032</v>
      </c>
      <c r="B649">
        <v>1920</v>
      </c>
      <c r="C649">
        <v>1970</v>
      </c>
      <c r="D649">
        <v>197000</v>
      </c>
    </row>
    <row r="650" spans="1:4" x14ac:dyDescent="0.25">
      <c r="A650" s="12">
        <v>1033</v>
      </c>
      <c r="B650">
        <v>1993</v>
      </c>
      <c r="C650">
        <v>1993</v>
      </c>
      <c r="D650">
        <v>310000</v>
      </c>
    </row>
    <row r="651" spans="1:4" x14ac:dyDescent="0.25">
      <c r="A651" s="12">
        <v>1035</v>
      </c>
      <c r="B651">
        <v>1938</v>
      </c>
      <c r="C651">
        <v>1950</v>
      </c>
      <c r="D651">
        <v>119750</v>
      </c>
    </row>
    <row r="652" spans="1:4" x14ac:dyDescent="0.25">
      <c r="A652" s="12">
        <v>1036</v>
      </c>
      <c r="B652">
        <v>1957</v>
      </c>
      <c r="C652">
        <v>1957</v>
      </c>
      <c r="D652">
        <v>84000</v>
      </c>
    </row>
    <row r="653" spans="1:4" x14ac:dyDescent="0.25">
      <c r="A653" s="12">
        <v>1040</v>
      </c>
      <c r="B653">
        <v>1970</v>
      </c>
      <c r="C653">
        <v>1970</v>
      </c>
      <c r="D653">
        <v>80000</v>
      </c>
    </row>
    <row r="654" spans="1:4" x14ac:dyDescent="0.25">
      <c r="A654" s="12">
        <v>1044</v>
      </c>
      <c r="B654">
        <v>1990</v>
      </c>
      <c r="C654">
        <v>1990</v>
      </c>
      <c r="D654">
        <v>262280</v>
      </c>
    </row>
    <row r="655" spans="1:4" x14ac:dyDescent="0.25">
      <c r="A655" s="12">
        <v>1045</v>
      </c>
      <c r="B655">
        <v>1981</v>
      </c>
      <c r="C655">
        <v>1981</v>
      </c>
      <c r="D655">
        <v>278000</v>
      </c>
    </row>
    <row r="656" spans="1:4" x14ac:dyDescent="0.25">
      <c r="A656" s="12">
        <v>1046</v>
      </c>
      <c r="B656">
        <v>1955</v>
      </c>
      <c r="C656">
        <v>1955</v>
      </c>
      <c r="D656">
        <v>139600</v>
      </c>
    </row>
    <row r="657" spans="1:4" x14ac:dyDescent="0.25">
      <c r="A657" s="12">
        <v>1048</v>
      </c>
      <c r="B657">
        <v>1994</v>
      </c>
      <c r="C657">
        <v>1995</v>
      </c>
      <c r="D657">
        <v>145000</v>
      </c>
    </row>
    <row r="658" spans="1:4" x14ac:dyDescent="0.25">
      <c r="A658" s="12">
        <v>1053</v>
      </c>
      <c r="B658">
        <v>1964</v>
      </c>
      <c r="C658">
        <v>1978</v>
      </c>
      <c r="D658">
        <v>165000</v>
      </c>
    </row>
    <row r="659" spans="1:4" x14ac:dyDescent="0.25">
      <c r="A659" s="12">
        <v>1056</v>
      </c>
      <c r="B659">
        <v>1976</v>
      </c>
      <c r="C659">
        <v>1976</v>
      </c>
      <c r="D659">
        <v>180000</v>
      </c>
    </row>
    <row r="660" spans="1:4" x14ac:dyDescent="0.25">
      <c r="A660" s="12">
        <v>1058</v>
      </c>
      <c r="B660">
        <v>1994</v>
      </c>
      <c r="C660">
        <v>1994</v>
      </c>
      <c r="D660">
        <v>248000</v>
      </c>
    </row>
    <row r="661" spans="1:4" x14ac:dyDescent="0.25">
      <c r="A661" s="12">
        <v>1060</v>
      </c>
      <c r="B661">
        <v>1932</v>
      </c>
      <c r="C661">
        <v>1950</v>
      </c>
      <c r="D661">
        <v>220000</v>
      </c>
    </row>
    <row r="662" spans="1:4" x14ac:dyDescent="0.25">
      <c r="A662" s="12">
        <v>1062</v>
      </c>
      <c r="B662">
        <v>1935</v>
      </c>
      <c r="C662">
        <v>1950</v>
      </c>
      <c r="D662">
        <v>81000</v>
      </c>
    </row>
    <row r="663" spans="1:4" x14ac:dyDescent="0.25">
      <c r="A663" s="12">
        <v>1063</v>
      </c>
      <c r="B663">
        <v>1900</v>
      </c>
      <c r="C663">
        <v>1950</v>
      </c>
      <c r="D663">
        <v>90000</v>
      </c>
    </row>
    <row r="664" spans="1:4" x14ac:dyDescent="0.25">
      <c r="A664" s="12">
        <v>1064</v>
      </c>
      <c r="B664">
        <v>1925</v>
      </c>
      <c r="C664">
        <v>1980</v>
      </c>
      <c r="D664">
        <v>110500</v>
      </c>
    </row>
    <row r="665" spans="1:4" x14ac:dyDescent="0.25">
      <c r="A665" s="12">
        <v>1065</v>
      </c>
      <c r="B665">
        <v>1966</v>
      </c>
      <c r="C665">
        <v>1966</v>
      </c>
      <c r="D665">
        <v>154000</v>
      </c>
    </row>
    <row r="666" spans="1:4" x14ac:dyDescent="0.25">
      <c r="A666" s="12">
        <v>1066</v>
      </c>
      <c r="B666">
        <v>1996</v>
      </c>
      <c r="C666">
        <v>1997</v>
      </c>
      <c r="D666">
        <v>328000</v>
      </c>
    </row>
    <row r="667" spans="1:4" x14ac:dyDescent="0.25">
      <c r="A667" s="12">
        <v>1067</v>
      </c>
      <c r="B667">
        <v>1993</v>
      </c>
      <c r="C667">
        <v>1994</v>
      </c>
      <c r="D667">
        <v>178000</v>
      </c>
    </row>
    <row r="668" spans="1:4" x14ac:dyDescent="0.25">
      <c r="A668" s="12">
        <v>1068</v>
      </c>
      <c r="B668">
        <v>1964</v>
      </c>
      <c r="C668">
        <v>1964</v>
      </c>
      <c r="D668">
        <v>167900</v>
      </c>
    </row>
    <row r="669" spans="1:4" x14ac:dyDescent="0.25">
      <c r="A669" s="12">
        <v>1069</v>
      </c>
      <c r="B669">
        <v>1973</v>
      </c>
      <c r="C669">
        <v>1973</v>
      </c>
      <c r="D669">
        <v>151400</v>
      </c>
    </row>
    <row r="670" spans="1:4" x14ac:dyDescent="0.25">
      <c r="A670" s="12">
        <v>1071</v>
      </c>
      <c r="B670">
        <v>1956</v>
      </c>
      <c r="C670">
        <v>1956</v>
      </c>
      <c r="D670">
        <v>135000</v>
      </c>
    </row>
    <row r="671" spans="1:4" x14ac:dyDescent="0.25">
      <c r="A671" s="12">
        <v>1072</v>
      </c>
      <c r="B671">
        <v>1968</v>
      </c>
      <c r="C671">
        <v>1968</v>
      </c>
      <c r="D671">
        <v>154000</v>
      </c>
    </row>
    <row r="672" spans="1:4" x14ac:dyDescent="0.25">
      <c r="A672" s="12">
        <v>1073</v>
      </c>
      <c r="B672">
        <v>1948</v>
      </c>
      <c r="C672">
        <v>1950</v>
      </c>
      <c r="D672">
        <v>91500</v>
      </c>
    </row>
    <row r="673" spans="1:4" x14ac:dyDescent="0.25">
      <c r="A673" s="12">
        <v>1074</v>
      </c>
      <c r="B673">
        <v>1977</v>
      </c>
      <c r="C673">
        <v>1977</v>
      </c>
      <c r="D673">
        <v>159500</v>
      </c>
    </row>
    <row r="674" spans="1:4" x14ac:dyDescent="0.25">
      <c r="A674" s="12">
        <v>1076</v>
      </c>
      <c r="B674">
        <v>1940</v>
      </c>
      <c r="C674">
        <v>1984</v>
      </c>
      <c r="D674">
        <v>219500</v>
      </c>
    </row>
    <row r="675" spans="1:4" x14ac:dyDescent="0.25">
      <c r="A675" s="12">
        <v>1077</v>
      </c>
      <c r="B675">
        <v>1936</v>
      </c>
      <c r="C675">
        <v>1989</v>
      </c>
      <c r="D675">
        <v>170000</v>
      </c>
    </row>
    <row r="676" spans="1:4" x14ac:dyDescent="0.25">
      <c r="A676" s="12">
        <v>1078</v>
      </c>
      <c r="B676">
        <v>1969</v>
      </c>
      <c r="C676">
        <v>1969</v>
      </c>
      <c r="D676">
        <v>138800</v>
      </c>
    </row>
    <row r="677" spans="1:4" x14ac:dyDescent="0.25">
      <c r="A677" s="12">
        <v>1080</v>
      </c>
      <c r="B677">
        <v>1994</v>
      </c>
      <c r="C677">
        <v>1994</v>
      </c>
      <c r="D677">
        <v>126000</v>
      </c>
    </row>
    <row r="678" spans="1:4" x14ac:dyDescent="0.25">
      <c r="A678" s="12">
        <v>1082</v>
      </c>
      <c r="B678">
        <v>1963</v>
      </c>
      <c r="C678">
        <v>1963</v>
      </c>
      <c r="D678">
        <v>133000</v>
      </c>
    </row>
    <row r="679" spans="1:4" x14ac:dyDescent="0.25">
      <c r="A679" s="12">
        <v>1084</v>
      </c>
      <c r="B679">
        <v>1964</v>
      </c>
      <c r="C679">
        <v>1964</v>
      </c>
      <c r="D679">
        <v>160000</v>
      </c>
    </row>
    <row r="680" spans="1:4" x14ac:dyDescent="0.25">
      <c r="A680" s="12">
        <v>1085</v>
      </c>
      <c r="B680">
        <v>1995</v>
      </c>
      <c r="C680">
        <v>1996</v>
      </c>
      <c r="D680">
        <v>187500</v>
      </c>
    </row>
    <row r="681" spans="1:4" x14ac:dyDescent="0.25">
      <c r="A681" s="12">
        <v>1086</v>
      </c>
      <c r="B681">
        <v>1992</v>
      </c>
      <c r="C681">
        <v>1992</v>
      </c>
      <c r="D681">
        <v>147000</v>
      </c>
    </row>
    <row r="682" spans="1:4" x14ac:dyDescent="0.25">
      <c r="A682" s="12">
        <v>1087</v>
      </c>
      <c r="B682">
        <v>1973</v>
      </c>
      <c r="C682">
        <v>1973</v>
      </c>
      <c r="D682">
        <v>83500</v>
      </c>
    </row>
    <row r="683" spans="1:4" x14ac:dyDescent="0.25">
      <c r="A683" s="12">
        <v>1091</v>
      </c>
      <c r="B683">
        <v>1950</v>
      </c>
      <c r="C683">
        <v>1950</v>
      </c>
      <c r="D683">
        <v>92900</v>
      </c>
    </row>
    <row r="684" spans="1:4" x14ac:dyDescent="0.25">
      <c r="A684" s="12">
        <v>1093</v>
      </c>
      <c r="B684">
        <v>1925</v>
      </c>
      <c r="C684">
        <v>1950</v>
      </c>
      <c r="D684">
        <v>136500</v>
      </c>
    </row>
    <row r="685" spans="1:4" x14ac:dyDescent="0.25">
      <c r="A685" s="12">
        <v>1094</v>
      </c>
      <c r="B685">
        <v>1965</v>
      </c>
      <c r="C685">
        <v>1998</v>
      </c>
      <c r="D685">
        <v>146000</v>
      </c>
    </row>
    <row r="686" spans="1:4" x14ac:dyDescent="0.25">
      <c r="A686" s="12">
        <v>1098</v>
      </c>
      <c r="B686">
        <v>1986</v>
      </c>
      <c r="C686">
        <v>1986</v>
      </c>
      <c r="D686">
        <v>170000</v>
      </c>
    </row>
    <row r="687" spans="1:4" x14ac:dyDescent="0.25">
      <c r="A687" s="12">
        <v>1099</v>
      </c>
      <c r="B687">
        <v>1936</v>
      </c>
      <c r="C687">
        <v>1950</v>
      </c>
      <c r="D687">
        <v>128000</v>
      </c>
    </row>
    <row r="688" spans="1:4" x14ac:dyDescent="0.25">
      <c r="A688" s="12">
        <v>1100</v>
      </c>
      <c r="B688">
        <v>1978</v>
      </c>
      <c r="C688">
        <v>1978</v>
      </c>
      <c r="D688">
        <v>157000</v>
      </c>
    </row>
    <row r="689" spans="1:4" x14ac:dyDescent="0.25">
      <c r="A689" s="12">
        <v>1101</v>
      </c>
      <c r="B689">
        <v>1920</v>
      </c>
      <c r="C689">
        <v>1950</v>
      </c>
      <c r="D689">
        <v>60000</v>
      </c>
    </row>
    <row r="690" spans="1:4" x14ac:dyDescent="0.25">
      <c r="A690" s="12">
        <v>1102</v>
      </c>
      <c r="B690">
        <v>1971</v>
      </c>
      <c r="C690">
        <v>1971</v>
      </c>
      <c r="D690">
        <v>119500</v>
      </c>
    </row>
    <row r="691" spans="1:4" x14ac:dyDescent="0.25">
      <c r="A691" s="12">
        <v>1104</v>
      </c>
      <c r="B691">
        <v>1959</v>
      </c>
      <c r="C691">
        <v>1959</v>
      </c>
      <c r="D691">
        <v>159500</v>
      </c>
    </row>
    <row r="692" spans="1:4" x14ac:dyDescent="0.25">
      <c r="A692" s="12">
        <v>1105</v>
      </c>
      <c r="B692">
        <v>1970</v>
      </c>
      <c r="C692">
        <v>1970</v>
      </c>
      <c r="D692">
        <v>106000</v>
      </c>
    </row>
    <row r="693" spans="1:4" x14ac:dyDescent="0.25">
      <c r="A693" s="12">
        <v>1106</v>
      </c>
      <c r="B693">
        <v>1994</v>
      </c>
      <c r="C693">
        <v>1995</v>
      </c>
      <c r="D693">
        <v>325000</v>
      </c>
    </row>
    <row r="694" spans="1:4" x14ac:dyDescent="0.25">
      <c r="A694" s="12">
        <v>1107</v>
      </c>
      <c r="B694">
        <v>1990</v>
      </c>
      <c r="C694">
        <v>1991</v>
      </c>
      <c r="D694">
        <v>179900</v>
      </c>
    </row>
    <row r="695" spans="1:4" x14ac:dyDescent="0.25">
      <c r="A695" s="12">
        <v>1111</v>
      </c>
      <c r="B695">
        <v>1995</v>
      </c>
      <c r="C695">
        <v>1996</v>
      </c>
      <c r="D695">
        <v>188000</v>
      </c>
    </row>
    <row r="696" spans="1:4" x14ac:dyDescent="0.25">
      <c r="A696" s="12">
        <v>1112</v>
      </c>
      <c r="B696">
        <v>1976</v>
      </c>
      <c r="C696">
        <v>1976</v>
      </c>
      <c r="D696">
        <v>205000</v>
      </c>
    </row>
    <row r="697" spans="1:4" x14ac:dyDescent="0.25">
      <c r="A697" s="12">
        <v>1113</v>
      </c>
      <c r="B697">
        <v>1957</v>
      </c>
      <c r="C697">
        <v>1957</v>
      </c>
      <c r="D697">
        <v>129900</v>
      </c>
    </row>
    <row r="698" spans="1:4" x14ac:dyDescent="0.25">
      <c r="A698" s="12">
        <v>1119</v>
      </c>
      <c r="B698">
        <v>1958</v>
      </c>
      <c r="C698">
        <v>1987</v>
      </c>
      <c r="D698">
        <v>140000</v>
      </c>
    </row>
    <row r="699" spans="1:4" x14ac:dyDescent="0.25">
      <c r="A699" s="12">
        <v>1120</v>
      </c>
      <c r="B699">
        <v>1959</v>
      </c>
      <c r="C699">
        <v>1959</v>
      </c>
      <c r="D699">
        <v>133700</v>
      </c>
    </row>
    <row r="700" spans="1:4" x14ac:dyDescent="0.25">
      <c r="A700" s="12">
        <v>1121</v>
      </c>
      <c r="B700">
        <v>1920</v>
      </c>
      <c r="C700">
        <v>1950</v>
      </c>
      <c r="D700">
        <v>118400</v>
      </c>
    </row>
    <row r="701" spans="1:4" x14ac:dyDescent="0.25">
      <c r="A701" s="12">
        <v>1123</v>
      </c>
      <c r="B701">
        <v>1956</v>
      </c>
      <c r="C701">
        <v>1956</v>
      </c>
      <c r="D701">
        <v>112000</v>
      </c>
    </row>
    <row r="702" spans="1:4" x14ac:dyDescent="0.25">
      <c r="A702" s="12">
        <v>1125</v>
      </c>
      <c r="B702">
        <v>1992</v>
      </c>
      <c r="C702">
        <v>1992</v>
      </c>
      <c r="D702">
        <v>163900</v>
      </c>
    </row>
    <row r="703" spans="1:4" x14ac:dyDescent="0.25">
      <c r="A703" s="12">
        <v>1126</v>
      </c>
      <c r="B703">
        <v>1955</v>
      </c>
      <c r="C703">
        <v>1955</v>
      </c>
      <c r="D703">
        <v>115000</v>
      </c>
    </row>
    <row r="704" spans="1:4" x14ac:dyDescent="0.25">
      <c r="A704" s="12">
        <v>1130</v>
      </c>
      <c r="B704">
        <v>1980</v>
      </c>
      <c r="C704">
        <v>1980</v>
      </c>
      <c r="D704">
        <v>140000</v>
      </c>
    </row>
    <row r="705" spans="1:4" x14ac:dyDescent="0.25">
      <c r="A705" s="12">
        <v>1131</v>
      </c>
      <c r="B705">
        <v>1928</v>
      </c>
      <c r="C705">
        <v>1950</v>
      </c>
      <c r="D705">
        <v>135000</v>
      </c>
    </row>
    <row r="706" spans="1:4" x14ac:dyDescent="0.25">
      <c r="A706" s="12">
        <v>1132</v>
      </c>
      <c r="B706">
        <v>1991</v>
      </c>
      <c r="C706">
        <v>1992</v>
      </c>
      <c r="D706">
        <v>93500</v>
      </c>
    </row>
    <row r="707" spans="1:4" x14ac:dyDescent="0.25">
      <c r="A707" s="12">
        <v>1133</v>
      </c>
      <c r="B707">
        <v>1880</v>
      </c>
      <c r="C707">
        <v>1950</v>
      </c>
      <c r="D707">
        <v>117500</v>
      </c>
    </row>
    <row r="708" spans="1:4" x14ac:dyDescent="0.25">
      <c r="A708" s="12">
        <v>1134</v>
      </c>
      <c r="B708">
        <v>1995</v>
      </c>
      <c r="C708">
        <v>1995</v>
      </c>
      <c r="D708">
        <v>239500</v>
      </c>
    </row>
    <row r="709" spans="1:4" x14ac:dyDescent="0.25">
      <c r="A709" s="12">
        <v>1135</v>
      </c>
      <c r="B709">
        <v>1997</v>
      </c>
      <c r="C709">
        <v>1997</v>
      </c>
      <c r="D709">
        <v>169000</v>
      </c>
    </row>
    <row r="710" spans="1:4" x14ac:dyDescent="0.25">
      <c r="A710" s="12">
        <v>1136</v>
      </c>
      <c r="B710">
        <v>1926</v>
      </c>
      <c r="C710">
        <v>1950</v>
      </c>
      <c r="D710">
        <v>102000</v>
      </c>
    </row>
    <row r="711" spans="1:4" x14ac:dyDescent="0.25">
      <c r="A711" s="12">
        <v>1137</v>
      </c>
      <c r="B711">
        <v>1950</v>
      </c>
      <c r="C711">
        <v>1950</v>
      </c>
      <c r="D711">
        <v>119000</v>
      </c>
    </row>
    <row r="712" spans="1:4" x14ac:dyDescent="0.25">
      <c r="A712" s="12">
        <v>1138</v>
      </c>
      <c r="B712">
        <v>1875</v>
      </c>
      <c r="C712">
        <v>1996</v>
      </c>
      <c r="D712">
        <v>94000</v>
      </c>
    </row>
    <row r="713" spans="1:4" x14ac:dyDescent="0.25">
      <c r="A713" s="12">
        <v>1139</v>
      </c>
      <c r="B713">
        <v>1977</v>
      </c>
      <c r="C713">
        <v>1977</v>
      </c>
      <c r="D713">
        <v>196000</v>
      </c>
    </row>
    <row r="714" spans="1:4" x14ac:dyDescent="0.25">
      <c r="A714" s="12">
        <v>1140</v>
      </c>
      <c r="B714">
        <v>1920</v>
      </c>
      <c r="C714">
        <v>1950</v>
      </c>
      <c r="D714">
        <v>144000</v>
      </c>
    </row>
    <row r="715" spans="1:4" x14ac:dyDescent="0.25">
      <c r="A715" s="12">
        <v>1141</v>
      </c>
      <c r="B715">
        <v>1951</v>
      </c>
      <c r="C715">
        <v>1951</v>
      </c>
      <c r="D715">
        <v>139000</v>
      </c>
    </row>
    <row r="716" spans="1:4" x14ac:dyDescent="0.25">
      <c r="A716" s="12">
        <v>1142</v>
      </c>
      <c r="B716">
        <v>1976</v>
      </c>
      <c r="C716">
        <v>1976</v>
      </c>
      <c r="D716">
        <v>197500</v>
      </c>
    </row>
    <row r="717" spans="1:4" x14ac:dyDescent="0.25">
      <c r="A717" s="12">
        <v>1144</v>
      </c>
      <c r="B717">
        <v>1959</v>
      </c>
      <c r="C717">
        <v>1959</v>
      </c>
      <c r="D717">
        <v>80000</v>
      </c>
    </row>
    <row r="718" spans="1:4" x14ac:dyDescent="0.25">
      <c r="A718" s="12">
        <v>1145</v>
      </c>
      <c r="B718">
        <v>1941</v>
      </c>
      <c r="C718">
        <v>1950</v>
      </c>
      <c r="D718">
        <v>80000</v>
      </c>
    </row>
    <row r="719" spans="1:4" x14ac:dyDescent="0.25">
      <c r="A719" s="12">
        <v>1146</v>
      </c>
      <c r="B719">
        <v>1928</v>
      </c>
      <c r="C719">
        <v>1950</v>
      </c>
      <c r="D719">
        <v>149000</v>
      </c>
    </row>
    <row r="720" spans="1:4" x14ac:dyDescent="0.25">
      <c r="A720" s="12">
        <v>1147</v>
      </c>
      <c r="B720">
        <v>1985</v>
      </c>
      <c r="C720">
        <v>1985</v>
      </c>
      <c r="D720">
        <v>180000</v>
      </c>
    </row>
    <row r="721" spans="1:4" x14ac:dyDescent="0.25">
      <c r="A721" s="12">
        <v>1148</v>
      </c>
      <c r="B721">
        <v>1941</v>
      </c>
      <c r="C721">
        <v>1950</v>
      </c>
      <c r="D721">
        <v>174500</v>
      </c>
    </row>
    <row r="722" spans="1:4" x14ac:dyDescent="0.25">
      <c r="A722" s="12">
        <v>1149</v>
      </c>
      <c r="B722">
        <v>1926</v>
      </c>
      <c r="C722">
        <v>1950</v>
      </c>
      <c r="D722">
        <v>116900</v>
      </c>
    </row>
    <row r="723" spans="1:4" x14ac:dyDescent="0.25">
      <c r="A723" s="12">
        <v>1150</v>
      </c>
      <c r="B723">
        <v>1920</v>
      </c>
      <c r="C723">
        <v>1988</v>
      </c>
      <c r="D723">
        <v>143000</v>
      </c>
    </row>
    <row r="724" spans="1:4" x14ac:dyDescent="0.25">
      <c r="A724" s="12">
        <v>1151</v>
      </c>
      <c r="B724">
        <v>1950</v>
      </c>
      <c r="C724">
        <v>1950</v>
      </c>
      <c r="D724">
        <v>124000</v>
      </c>
    </row>
    <row r="725" spans="1:4" x14ac:dyDescent="0.25">
      <c r="A725" s="12">
        <v>1152</v>
      </c>
      <c r="B725">
        <v>1959</v>
      </c>
      <c r="C725">
        <v>1959</v>
      </c>
      <c r="D725">
        <v>149900</v>
      </c>
    </row>
    <row r="726" spans="1:4" x14ac:dyDescent="0.25">
      <c r="A726" s="12">
        <v>1155</v>
      </c>
      <c r="B726">
        <v>1965</v>
      </c>
      <c r="C726">
        <v>1988</v>
      </c>
      <c r="D726">
        <v>201800</v>
      </c>
    </row>
    <row r="727" spans="1:4" x14ac:dyDescent="0.25">
      <c r="A727" s="12">
        <v>1157</v>
      </c>
      <c r="B727">
        <v>1965</v>
      </c>
      <c r="C727">
        <v>1999</v>
      </c>
      <c r="D727">
        <v>179900</v>
      </c>
    </row>
    <row r="728" spans="1:4" x14ac:dyDescent="0.25">
      <c r="A728" s="12">
        <v>1160</v>
      </c>
      <c r="B728">
        <v>1974</v>
      </c>
      <c r="C728">
        <v>1974</v>
      </c>
      <c r="D728">
        <v>185000</v>
      </c>
    </row>
    <row r="729" spans="1:4" x14ac:dyDescent="0.25">
      <c r="A729" s="12">
        <v>1161</v>
      </c>
      <c r="B729">
        <v>1978</v>
      </c>
      <c r="C729">
        <v>1978</v>
      </c>
      <c r="D729">
        <v>146000</v>
      </c>
    </row>
    <row r="730" spans="1:4" x14ac:dyDescent="0.25">
      <c r="A730" s="12">
        <v>1163</v>
      </c>
      <c r="B730">
        <v>1968</v>
      </c>
      <c r="C730">
        <v>1968</v>
      </c>
      <c r="D730">
        <v>129000</v>
      </c>
    </row>
    <row r="731" spans="1:4" x14ac:dyDescent="0.25">
      <c r="A731" s="12">
        <v>1164</v>
      </c>
      <c r="B731">
        <v>1969</v>
      </c>
      <c r="C731">
        <v>1969</v>
      </c>
      <c r="D731">
        <v>108959</v>
      </c>
    </row>
    <row r="732" spans="1:4" x14ac:dyDescent="0.25">
      <c r="A732" s="12">
        <v>1165</v>
      </c>
      <c r="B732">
        <v>1978</v>
      </c>
      <c r="C732">
        <v>1978</v>
      </c>
      <c r="D732">
        <v>194000</v>
      </c>
    </row>
    <row r="733" spans="1:4" x14ac:dyDescent="0.25">
      <c r="A733" s="12">
        <v>1169</v>
      </c>
      <c r="B733">
        <v>1935</v>
      </c>
      <c r="C733">
        <v>1986</v>
      </c>
      <c r="D733">
        <v>235000</v>
      </c>
    </row>
    <row r="734" spans="1:4" x14ac:dyDescent="0.25">
      <c r="A734" s="12">
        <v>1170</v>
      </c>
      <c r="B734">
        <v>1995</v>
      </c>
      <c r="C734">
        <v>1996</v>
      </c>
      <c r="D734">
        <v>625000</v>
      </c>
    </row>
    <row r="735" spans="1:4" x14ac:dyDescent="0.25">
      <c r="A735" s="12">
        <v>1171</v>
      </c>
      <c r="B735">
        <v>1977</v>
      </c>
      <c r="C735">
        <v>1977</v>
      </c>
      <c r="D735">
        <v>171000</v>
      </c>
    </row>
    <row r="736" spans="1:4" x14ac:dyDescent="0.25">
      <c r="A736" s="12">
        <v>1172</v>
      </c>
      <c r="B736">
        <v>1958</v>
      </c>
      <c r="C736">
        <v>1958</v>
      </c>
      <c r="D736">
        <v>163000</v>
      </c>
    </row>
    <row r="737" spans="1:4" x14ac:dyDescent="0.25">
      <c r="A737" s="12">
        <v>1174</v>
      </c>
      <c r="B737">
        <v>1946</v>
      </c>
      <c r="C737">
        <v>1994</v>
      </c>
      <c r="D737">
        <v>200500</v>
      </c>
    </row>
    <row r="738" spans="1:4" x14ac:dyDescent="0.25">
      <c r="A738" s="12">
        <v>1175</v>
      </c>
      <c r="B738">
        <v>1932</v>
      </c>
      <c r="C738">
        <v>1950</v>
      </c>
      <c r="D738">
        <v>239000</v>
      </c>
    </row>
    <row r="739" spans="1:4" x14ac:dyDescent="0.25">
      <c r="A739" s="12">
        <v>1177</v>
      </c>
      <c r="B739">
        <v>1984</v>
      </c>
      <c r="C739">
        <v>1985</v>
      </c>
      <c r="D739">
        <v>119500</v>
      </c>
    </row>
    <row r="740" spans="1:4" x14ac:dyDescent="0.25">
      <c r="A740" s="12">
        <v>1179</v>
      </c>
      <c r="B740">
        <v>1921</v>
      </c>
      <c r="C740">
        <v>1950</v>
      </c>
      <c r="D740">
        <v>154900</v>
      </c>
    </row>
    <row r="741" spans="1:4" x14ac:dyDescent="0.25">
      <c r="A741" s="12">
        <v>1180</v>
      </c>
      <c r="B741">
        <v>1954</v>
      </c>
      <c r="C741">
        <v>1954</v>
      </c>
      <c r="D741">
        <v>93000</v>
      </c>
    </row>
    <row r="742" spans="1:4" x14ac:dyDescent="0.25">
      <c r="A742" s="12">
        <v>1181</v>
      </c>
      <c r="B742">
        <v>1990</v>
      </c>
      <c r="C742">
        <v>1991</v>
      </c>
      <c r="D742">
        <v>250000</v>
      </c>
    </row>
    <row r="743" spans="1:4" x14ac:dyDescent="0.25">
      <c r="A743" s="12">
        <v>1183</v>
      </c>
      <c r="B743">
        <v>1996</v>
      </c>
      <c r="C743">
        <v>1996</v>
      </c>
      <c r="D743">
        <v>745000</v>
      </c>
    </row>
    <row r="744" spans="1:4" x14ac:dyDescent="0.25">
      <c r="A744" s="12">
        <v>1184</v>
      </c>
      <c r="B744">
        <v>1920</v>
      </c>
      <c r="C744">
        <v>1950</v>
      </c>
      <c r="D744">
        <v>120000</v>
      </c>
    </row>
    <row r="745" spans="1:4" x14ac:dyDescent="0.25">
      <c r="A745" s="12">
        <v>1185</v>
      </c>
      <c r="B745">
        <v>1963</v>
      </c>
      <c r="C745">
        <v>1963</v>
      </c>
      <c r="D745">
        <v>186700</v>
      </c>
    </row>
    <row r="746" spans="1:4" x14ac:dyDescent="0.25">
      <c r="A746" s="12">
        <v>1186</v>
      </c>
      <c r="B746">
        <v>1924</v>
      </c>
      <c r="C746">
        <v>1950</v>
      </c>
      <c r="D746">
        <v>104900</v>
      </c>
    </row>
    <row r="747" spans="1:4" x14ac:dyDescent="0.25">
      <c r="A747" s="12">
        <v>1187</v>
      </c>
      <c r="B747">
        <v>1900</v>
      </c>
      <c r="C747">
        <v>1970</v>
      </c>
      <c r="D747">
        <v>95000</v>
      </c>
    </row>
    <row r="748" spans="1:4" x14ac:dyDescent="0.25">
      <c r="A748" s="12">
        <v>1188</v>
      </c>
      <c r="B748">
        <v>1994</v>
      </c>
      <c r="C748">
        <v>1995</v>
      </c>
      <c r="D748">
        <v>262000</v>
      </c>
    </row>
    <row r="749" spans="1:4" x14ac:dyDescent="0.25">
      <c r="A749" s="12">
        <v>1190</v>
      </c>
      <c r="B749">
        <v>1999</v>
      </c>
      <c r="C749">
        <v>1999</v>
      </c>
      <c r="D749">
        <v>189000</v>
      </c>
    </row>
    <row r="750" spans="1:4" x14ac:dyDescent="0.25">
      <c r="A750" s="12">
        <v>1191</v>
      </c>
      <c r="B750">
        <v>1961</v>
      </c>
      <c r="C750">
        <v>1975</v>
      </c>
      <c r="D750">
        <v>168000</v>
      </c>
    </row>
    <row r="751" spans="1:4" x14ac:dyDescent="0.25">
      <c r="A751" s="12">
        <v>1193</v>
      </c>
      <c r="B751">
        <v>1925</v>
      </c>
      <c r="C751">
        <v>1994</v>
      </c>
      <c r="D751">
        <v>125000</v>
      </c>
    </row>
    <row r="752" spans="1:4" x14ac:dyDescent="0.25">
      <c r="A752" s="12">
        <v>1194</v>
      </c>
      <c r="B752">
        <v>1999</v>
      </c>
      <c r="C752">
        <v>1999</v>
      </c>
      <c r="D752">
        <v>165000</v>
      </c>
    </row>
    <row r="753" spans="1:4" x14ac:dyDescent="0.25">
      <c r="A753" s="12">
        <v>1195</v>
      </c>
      <c r="B753">
        <v>1969</v>
      </c>
      <c r="C753">
        <v>1969</v>
      </c>
      <c r="D753">
        <v>158000</v>
      </c>
    </row>
    <row r="754" spans="1:4" x14ac:dyDescent="0.25">
      <c r="A754" s="12">
        <v>1198</v>
      </c>
      <c r="B754">
        <v>1916</v>
      </c>
      <c r="C754">
        <v>1950</v>
      </c>
      <c r="D754">
        <v>144000</v>
      </c>
    </row>
    <row r="755" spans="1:4" x14ac:dyDescent="0.25">
      <c r="A755" s="12">
        <v>1200</v>
      </c>
      <c r="B755">
        <v>1963</v>
      </c>
      <c r="C755">
        <v>1979</v>
      </c>
      <c r="D755">
        <v>148000</v>
      </c>
    </row>
    <row r="756" spans="1:4" x14ac:dyDescent="0.25">
      <c r="A756" s="12">
        <v>1201</v>
      </c>
      <c r="B756">
        <v>1970</v>
      </c>
      <c r="C756">
        <v>1970</v>
      </c>
      <c r="D756">
        <v>116050</v>
      </c>
    </row>
    <row r="757" spans="1:4" x14ac:dyDescent="0.25">
      <c r="A757" s="12">
        <v>1202</v>
      </c>
      <c r="B757">
        <v>1998</v>
      </c>
      <c r="C757">
        <v>1998</v>
      </c>
      <c r="D757">
        <v>197900</v>
      </c>
    </row>
    <row r="758" spans="1:4" x14ac:dyDescent="0.25">
      <c r="A758" s="12">
        <v>1203</v>
      </c>
      <c r="B758">
        <v>1925</v>
      </c>
      <c r="C758">
        <v>1997</v>
      </c>
      <c r="D758">
        <v>117000</v>
      </c>
    </row>
    <row r="759" spans="1:4" x14ac:dyDescent="0.25">
      <c r="A759" s="12">
        <v>1205</v>
      </c>
      <c r="B759">
        <v>1975</v>
      </c>
      <c r="C759">
        <v>1975</v>
      </c>
      <c r="D759">
        <v>153500</v>
      </c>
    </row>
    <row r="760" spans="1:4" x14ac:dyDescent="0.25">
      <c r="A760" s="12">
        <v>1206</v>
      </c>
      <c r="B760">
        <v>1990</v>
      </c>
      <c r="C760">
        <v>1991</v>
      </c>
      <c r="D760">
        <v>271900</v>
      </c>
    </row>
    <row r="761" spans="1:4" x14ac:dyDescent="0.25">
      <c r="A761" s="12">
        <v>1207</v>
      </c>
      <c r="B761">
        <v>1966</v>
      </c>
      <c r="C761">
        <v>1966</v>
      </c>
      <c r="D761">
        <v>107000</v>
      </c>
    </row>
    <row r="762" spans="1:4" x14ac:dyDescent="0.25">
      <c r="A762" s="12">
        <v>1209</v>
      </c>
      <c r="B762">
        <v>1962</v>
      </c>
      <c r="C762">
        <v>1980</v>
      </c>
      <c r="D762">
        <v>140000</v>
      </c>
    </row>
    <row r="763" spans="1:4" x14ac:dyDescent="0.25">
      <c r="A763" s="12">
        <v>1211</v>
      </c>
      <c r="B763">
        <v>1992</v>
      </c>
      <c r="C763">
        <v>1992</v>
      </c>
      <c r="D763">
        <v>189000</v>
      </c>
    </row>
    <row r="764" spans="1:4" x14ac:dyDescent="0.25">
      <c r="A764" s="12">
        <v>1213</v>
      </c>
      <c r="B764">
        <v>1941</v>
      </c>
      <c r="C764">
        <v>1950</v>
      </c>
      <c r="D764">
        <v>113000</v>
      </c>
    </row>
    <row r="765" spans="1:4" x14ac:dyDescent="0.25">
      <c r="A765" s="12">
        <v>1215</v>
      </c>
      <c r="B765">
        <v>1962</v>
      </c>
      <c r="C765">
        <v>1962</v>
      </c>
      <c r="D765">
        <v>134500</v>
      </c>
    </row>
    <row r="766" spans="1:4" x14ac:dyDescent="0.25">
      <c r="A766" s="12">
        <v>1216</v>
      </c>
      <c r="B766">
        <v>1966</v>
      </c>
      <c r="C766">
        <v>1966</v>
      </c>
      <c r="D766">
        <v>125000</v>
      </c>
    </row>
    <row r="767" spans="1:4" x14ac:dyDescent="0.25">
      <c r="A767" s="12">
        <v>1217</v>
      </c>
      <c r="B767">
        <v>1978</v>
      </c>
      <c r="C767">
        <v>1978</v>
      </c>
      <c r="D767">
        <v>112000</v>
      </c>
    </row>
    <row r="768" spans="1:4" x14ac:dyDescent="0.25">
      <c r="A768" s="12">
        <v>1219</v>
      </c>
      <c r="B768">
        <v>1947</v>
      </c>
      <c r="C768">
        <v>1950</v>
      </c>
      <c r="D768">
        <v>80500</v>
      </c>
    </row>
    <row r="769" spans="1:4" x14ac:dyDescent="0.25">
      <c r="A769" s="12">
        <v>1220</v>
      </c>
      <c r="B769">
        <v>1971</v>
      </c>
      <c r="C769">
        <v>1971</v>
      </c>
      <c r="D769">
        <v>91500</v>
      </c>
    </row>
    <row r="770" spans="1:4" x14ac:dyDescent="0.25">
      <c r="A770" s="12">
        <v>1221</v>
      </c>
      <c r="B770">
        <v>1964</v>
      </c>
      <c r="C770">
        <v>1964</v>
      </c>
      <c r="D770">
        <v>115000</v>
      </c>
    </row>
    <row r="771" spans="1:4" x14ac:dyDescent="0.25">
      <c r="A771" s="12">
        <v>1222</v>
      </c>
      <c r="B771">
        <v>1968</v>
      </c>
      <c r="C771">
        <v>1968</v>
      </c>
      <c r="D771">
        <v>134000</v>
      </c>
    </row>
    <row r="772" spans="1:4" x14ac:dyDescent="0.25">
      <c r="A772" s="12">
        <v>1223</v>
      </c>
      <c r="B772">
        <v>1949</v>
      </c>
      <c r="C772">
        <v>1950</v>
      </c>
      <c r="D772">
        <v>143000</v>
      </c>
    </row>
    <row r="773" spans="1:4" x14ac:dyDescent="0.25">
      <c r="A773" s="12">
        <v>1224</v>
      </c>
      <c r="B773">
        <v>1951</v>
      </c>
      <c r="C773">
        <v>1951</v>
      </c>
      <c r="D773">
        <v>137900</v>
      </c>
    </row>
    <row r="774" spans="1:4" x14ac:dyDescent="0.25">
      <c r="A774" s="12">
        <v>1226</v>
      </c>
      <c r="B774">
        <v>1958</v>
      </c>
      <c r="C774">
        <v>1958</v>
      </c>
      <c r="D774">
        <v>145000</v>
      </c>
    </row>
    <row r="775" spans="1:4" x14ac:dyDescent="0.25">
      <c r="A775" s="12">
        <v>1230</v>
      </c>
      <c r="B775">
        <v>1960</v>
      </c>
      <c r="C775">
        <v>1960</v>
      </c>
      <c r="D775">
        <v>127000</v>
      </c>
    </row>
    <row r="776" spans="1:4" x14ac:dyDescent="0.25">
      <c r="A776" s="12">
        <v>1231</v>
      </c>
      <c r="B776">
        <v>1977</v>
      </c>
      <c r="C776">
        <v>1977</v>
      </c>
      <c r="D776">
        <v>190000</v>
      </c>
    </row>
    <row r="777" spans="1:4" x14ac:dyDescent="0.25">
      <c r="A777" s="12">
        <v>1232</v>
      </c>
      <c r="B777">
        <v>1962</v>
      </c>
      <c r="C777">
        <v>1962</v>
      </c>
      <c r="D777">
        <v>132500</v>
      </c>
    </row>
    <row r="778" spans="1:4" x14ac:dyDescent="0.25">
      <c r="A778" s="12">
        <v>1233</v>
      </c>
      <c r="B778">
        <v>1962</v>
      </c>
      <c r="C778">
        <v>1962</v>
      </c>
      <c r="D778">
        <v>101800</v>
      </c>
    </row>
    <row r="779" spans="1:4" x14ac:dyDescent="0.25">
      <c r="A779" s="12">
        <v>1234</v>
      </c>
      <c r="B779">
        <v>1959</v>
      </c>
      <c r="C779">
        <v>1959</v>
      </c>
      <c r="D779">
        <v>142000</v>
      </c>
    </row>
    <row r="780" spans="1:4" x14ac:dyDescent="0.25">
      <c r="A780" s="12">
        <v>1235</v>
      </c>
      <c r="B780">
        <v>1911</v>
      </c>
      <c r="C780">
        <v>1950</v>
      </c>
      <c r="D780">
        <v>130000</v>
      </c>
    </row>
    <row r="781" spans="1:4" x14ac:dyDescent="0.25">
      <c r="A781" s="12">
        <v>1236</v>
      </c>
      <c r="B781">
        <v>1914</v>
      </c>
      <c r="C781">
        <v>1950</v>
      </c>
      <c r="D781">
        <v>138887</v>
      </c>
    </row>
    <row r="782" spans="1:4" x14ac:dyDescent="0.25">
      <c r="A782" s="12">
        <v>1243</v>
      </c>
      <c r="B782">
        <v>1974</v>
      </c>
      <c r="C782">
        <v>1974</v>
      </c>
      <c r="D782">
        <v>170000</v>
      </c>
    </row>
    <row r="783" spans="1:4" x14ac:dyDescent="0.25">
      <c r="A783" s="12">
        <v>1245</v>
      </c>
      <c r="B783">
        <v>1929</v>
      </c>
      <c r="C783">
        <v>1950</v>
      </c>
      <c r="D783">
        <v>230000</v>
      </c>
    </row>
    <row r="784" spans="1:4" x14ac:dyDescent="0.25">
      <c r="A784" s="12">
        <v>1248</v>
      </c>
      <c r="B784">
        <v>1976</v>
      </c>
      <c r="C784">
        <v>1976</v>
      </c>
      <c r="D784">
        <v>169900</v>
      </c>
    </row>
    <row r="785" spans="1:4" x14ac:dyDescent="0.25">
      <c r="A785" s="12">
        <v>1249</v>
      </c>
      <c r="B785">
        <v>1917</v>
      </c>
      <c r="C785">
        <v>1950</v>
      </c>
      <c r="D785">
        <v>129500</v>
      </c>
    </row>
    <row r="786" spans="1:4" x14ac:dyDescent="0.25">
      <c r="A786" s="12">
        <v>1250</v>
      </c>
      <c r="B786">
        <v>1950</v>
      </c>
      <c r="C786">
        <v>1950</v>
      </c>
      <c r="D786">
        <v>119000</v>
      </c>
    </row>
    <row r="787" spans="1:4" x14ac:dyDescent="0.25">
      <c r="A787" s="12">
        <v>1251</v>
      </c>
      <c r="B787">
        <v>1968</v>
      </c>
      <c r="C787">
        <v>1968</v>
      </c>
      <c r="D787">
        <v>244000</v>
      </c>
    </row>
    <row r="788" spans="1:4" x14ac:dyDescent="0.25">
      <c r="A788" s="12">
        <v>1253</v>
      </c>
      <c r="B788">
        <v>1968</v>
      </c>
      <c r="C788">
        <v>1968</v>
      </c>
      <c r="D788">
        <v>130000</v>
      </c>
    </row>
    <row r="789" spans="1:4" x14ac:dyDescent="0.25">
      <c r="A789" s="12">
        <v>1256</v>
      </c>
      <c r="B789">
        <v>1931</v>
      </c>
      <c r="C789">
        <v>1950</v>
      </c>
      <c r="D789">
        <v>127500</v>
      </c>
    </row>
    <row r="790" spans="1:4" x14ac:dyDescent="0.25">
      <c r="A790" s="12">
        <v>1257</v>
      </c>
      <c r="B790">
        <v>1994</v>
      </c>
      <c r="C790">
        <v>1994</v>
      </c>
      <c r="D790">
        <v>301500</v>
      </c>
    </row>
    <row r="791" spans="1:4" x14ac:dyDescent="0.25">
      <c r="A791" s="12">
        <v>1258</v>
      </c>
      <c r="B791">
        <v>1922</v>
      </c>
      <c r="C791">
        <v>1950</v>
      </c>
      <c r="D791">
        <v>99900</v>
      </c>
    </row>
    <row r="792" spans="1:4" x14ac:dyDescent="0.25">
      <c r="A792" s="12">
        <v>1260</v>
      </c>
      <c r="B792">
        <v>1969</v>
      </c>
      <c r="C792">
        <v>1969</v>
      </c>
      <c r="D792">
        <v>151000</v>
      </c>
    </row>
    <row r="793" spans="1:4" x14ac:dyDescent="0.25">
      <c r="A793" s="12">
        <v>1261</v>
      </c>
      <c r="B793">
        <v>1999</v>
      </c>
      <c r="C793">
        <v>1999</v>
      </c>
      <c r="D793">
        <v>181000</v>
      </c>
    </row>
    <row r="794" spans="1:4" x14ac:dyDescent="0.25">
      <c r="A794" s="12">
        <v>1262</v>
      </c>
      <c r="B794">
        <v>1956</v>
      </c>
      <c r="C794">
        <v>1956</v>
      </c>
      <c r="D794">
        <v>128900</v>
      </c>
    </row>
    <row r="795" spans="1:4" x14ac:dyDescent="0.25">
      <c r="A795" s="12">
        <v>1263</v>
      </c>
      <c r="B795">
        <v>1957</v>
      </c>
      <c r="C795">
        <v>1989</v>
      </c>
      <c r="D795">
        <v>161500</v>
      </c>
    </row>
    <row r="796" spans="1:4" x14ac:dyDescent="0.25">
      <c r="A796" s="12">
        <v>1264</v>
      </c>
      <c r="B796">
        <v>1919</v>
      </c>
      <c r="C796">
        <v>1950</v>
      </c>
      <c r="D796">
        <v>180500</v>
      </c>
    </row>
    <row r="797" spans="1:4" x14ac:dyDescent="0.25">
      <c r="A797" s="12">
        <v>1265</v>
      </c>
      <c r="B797">
        <v>1998</v>
      </c>
      <c r="C797">
        <v>1999</v>
      </c>
      <c r="D797">
        <v>181000</v>
      </c>
    </row>
    <row r="798" spans="1:4" x14ac:dyDescent="0.25">
      <c r="A798" s="12">
        <v>1266</v>
      </c>
      <c r="B798">
        <v>1999</v>
      </c>
      <c r="C798">
        <v>1999</v>
      </c>
      <c r="D798">
        <v>183900</v>
      </c>
    </row>
    <row r="799" spans="1:4" x14ac:dyDescent="0.25">
      <c r="A799" s="12">
        <v>1267</v>
      </c>
      <c r="B799">
        <v>1910</v>
      </c>
      <c r="C799">
        <v>1950</v>
      </c>
      <c r="D799">
        <v>122000</v>
      </c>
    </row>
    <row r="800" spans="1:4" x14ac:dyDescent="0.25">
      <c r="A800" s="12">
        <v>1269</v>
      </c>
      <c r="B800">
        <v>1935</v>
      </c>
      <c r="C800">
        <v>1997</v>
      </c>
      <c r="D800">
        <v>381000</v>
      </c>
    </row>
    <row r="801" spans="1:4" x14ac:dyDescent="0.25">
      <c r="A801" s="12">
        <v>1270</v>
      </c>
      <c r="B801">
        <v>1958</v>
      </c>
      <c r="C801">
        <v>1958</v>
      </c>
      <c r="D801">
        <v>144000</v>
      </c>
    </row>
    <row r="802" spans="1:4" x14ac:dyDescent="0.25">
      <c r="A802" s="12">
        <v>1271</v>
      </c>
      <c r="B802">
        <v>1979</v>
      </c>
      <c r="C802">
        <v>1979</v>
      </c>
      <c r="D802">
        <v>260000</v>
      </c>
    </row>
    <row r="803" spans="1:4" x14ac:dyDescent="0.25">
      <c r="A803" s="12">
        <v>1272</v>
      </c>
      <c r="B803">
        <v>1968</v>
      </c>
      <c r="C803">
        <v>1968</v>
      </c>
      <c r="D803">
        <v>185750</v>
      </c>
    </row>
    <row r="804" spans="1:4" x14ac:dyDescent="0.25">
      <c r="A804" s="12">
        <v>1273</v>
      </c>
      <c r="B804">
        <v>1965</v>
      </c>
      <c r="C804">
        <v>1965</v>
      </c>
      <c r="D804">
        <v>137000</v>
      </c>
    </row>
    <row r="805" spans="1:4" x14ac:dyDescent="0.25">
      <c r="A805" s="12">
        <v>1276</v>
      </c>
      <c r="B805">
        <v>1948</v>
      </c>
      <c r="C805">
        <v>1950</v>
      </c>
      <c r="D805">
        <v>137000</v>
      </c>
    </row>
    <row r="806" spans="1:4" x14ac:dyDescent="0.25">
      <c r="A806" s="12">
        <v>1277</v>
      </c>
      <c r="B806">
        <v>1972</v>
      </c>
      <c r="C806">
        <v>1972</v>
      </c>
      <c r="D806">
        <v>162000</v>
      </c>
    </row>
    <row r="807" spans="1:4" x14ac:dyDescent="0.25">
      <c r="A807" s="12">
        <v>1278</v>
      </c>
      <c r="B807">
        <v>1967</v>
      </c>
      <c r="C807">
        <v>1976</v>
      </c>
      <c r="D807">
        <v>197900</v>
      </c>
    </row>
    <row r="808" spans="1:4" x14ac:dyDescent="0.25">
      <c r="A808" s="12">
        <v>1280</v>
      </c>
      <c r="B808">
        <v>1920</v>
      </c>
      <c r="C808">
        <v>1950</v>
      </c>
      <c r="D808">
        <v>68400</v>
      </c>
    </row>
    <row r="809" spans="1:4" x14ac:dyDescent="0.25">
      <c r="A809" s="12">
        <v>1282</v>
      </c>
      <c r="B809">
        <v>1990</v>
      </c>
      <c r="C809">
        <v>1990</v>
      </c>
      <c r="D809">
        <v>180000</v>
      </c>
    </row>
    <row r="810" spans="1:4" x14ac:dyDescent="0.25">
      <c r="A810" s="12">
        <v>1284</v>
      </c>
      <c r="B810">
        <v>1971</v>
      </c>
      <c r="C810">
        <v>1971</v>
      </c>
      <c r="D810">
        <v>139000</v>
      </c>
    </row>
    <row r="811" spans="1:4" x14ac:dyDescent="0.25">
      <c r="A811" s="12">
        <v>1285</v>
      </c>
      <c r="B811">
        <v>1919</v>
      </c>
      <c r="C811">
        <v>1990</v>
      </c>
      <c r="D811">
        <v>169000</v>
      </c>
    </row>
    <row r="812" spans="1:4" x14ac:dyDescent="0.25">
      <c r="A812" s="12">
        <v>1286</v>
      </c>
      <c r="B812">
        <v>1939</v>
      </c>
      <c r="C812">
        <v>1950</v>
      </c>
      <c r="D812">
        <v>132500</v>
      </c>
    </row>
    <row r="813" spans="1:4" x14ac:dyDescent="0.25">
      <c r="A813" s="12">
        <v>1287</v>
      </c>
      <c r="B813">
        <v>1963</v>
      </c>
      <c r="C813">
        <v>1963</v>
      </c>
      <c r="D813">
        <v>143000</v>
      </c>
    </row>
    <row r="814" spans="1:4" x14ac:dyDescent="0.25">
      <c r="A814" s="12">
        <v>1288</v>
      </c>
      <c r="B814">
        <v>1964</v>
      </c>
      <c r="C814">
        <v>1964</v>
      </c>
      <c r="D814">
        <v>190000</v>
      </c>
    </row>
    <row r="815" spans="1:4" x14ac:dyDescent="0.25">
      <c r="A815" s="12">
        <v>1291</v>
      </c>
      <c r="B815">
        <v>1964</v>
      </c>
      <c r="C815">
        <v>1964</v>
      </c>
      <c r="D815">
        <v>180500</v>
      </c>
    </row>
    <row r="816" spans="1:4" x14ac:dyDescent="0.25">
      <c r="A816" s="12">
        <v>1292</v>
      </c>
      <c r="B816">
        <v>1972</v>
      </c>
      <c r="C816">
        <v>1972</v>
      </c>
      <c r="D816">
        <v>119500</v>
      </c>
    </row>
    <row r="817" spans="1:4" x14ac:dyDescent="0.25">
      <c r="A817" s="12">
        <v>1293</v>
      </c>
      <c r="B817">
        <v>1892</v>
      </c>
      <c r="C817">
        <v>1965</v>
      </c>
      <c r="D817">
        <v>107500</v>
      </c>
    </row>
    <row r="818" spans="1:4" x14ac:dyDescent="0.25">
      <c r="A818" s="12">
        <v>1294</v>
      </c>
      <c r="B818">
        <v>1976</v>
      </c>
      <c r="C818">
        <v>1976</v>
      </c>
      <c r="D818">
        <v>162900</v>
      </c>
    </row>
    <row r="819" spans="1:4" x14ac:dyDescent="0.25">
      <c r="A819" s="12">
        <v>1295</v>
      </c>
      <c r="B819">
        <v>1955</v>
      </c>
      <c r="C819">
        <v>1990</v>
      </c>
      <c r="D819">
        <v>115000</v>
      </c>
    </row>
    <row r="820" spans="1:4" x14ac:dyDescent="0.25">
      <c r="A820" s="12">
        <v>1296</v>
      </c>
      <c r="B820">
        <v>1968</v>
      </c>
      <c r="C820">
        <v>1968</v>
      </c>
      <c r="D820">
        <v>138500</v>
      </c>
    </row>
    <row r="821" spans="1:4" x14ac:dyDescent="0.25">
      <c r="A821" s="12">
        <v>1297</v>
      </c>
      <c r="B821">
        <v>1963</v>
      </c>
      <c r="C821">
        <v>1963</v>
      </c>
      <c r="D821">
        <v>155000</v>
      </c>
    </row>
    <row r="822" spans="1:4" x14ac:dyDescent="0.25">
      <c r="A822" s="12">
        <v>1300</v>
      </c>
      <c r="B822">
        <v>1959</v>
      </c>
      <c r="C822">
        <v>1994</v>
      </c>
      <c r="D822">
        <v>154000</v>
      </c>
    </row>
    <row r="823" spans="1:4" x14ac:dyDescent="0.25">
      <c r="A823" s="12">
        <v>1301</v>
      </c>
      <c r="B823">
        <v>1999</v>
      </c>
      <c r="C823">
        <v>1999</v>
      </c>
      <c r="D823">
        <v>225000</v>
      </c>
    </row>
    <row r="824" spans="1:4" x14ac:dyDescent="0.25">
      <c r="A824" s="12">
        <v>1302</v>
      </c>
      <c r="B824">
        <v>1942</v>
      </c>
      <c r="C824">
        <v>1950</v>
      </c>
      <c r="D824">
        <v>177500</v>
      </c>
    </row>
    <row r="825" spans="1:4" x14ac:dyDescent="0.25">
      <c r="A825" s="12">
        <v>1303</v>
      </c>
      <c r="B825">
        <v>1994</v>
      </c>
      <c r="C825">
        <v>1994</v>
      </c>
      <c r="D825">
        <v>290000</v>
      </c>
    </row>
    <row r="826" spans="1:4" x14ac:dyDescent="0.25">
      <c r="A826" s="12">
        <v>1308</v>
      </c>
      <c r="B826">
        <v>1994</v>
      </c>
      <c r="C826">
        <v>1995</v>
      </c>
      <c r="D826">
        <v>138000</v>
      </c>
    </row>
    <row r="827" spans="1:4" x14ac:dyDescent="0.25">
      <c r="A827" s="12">
        <v>1310</v>
      </c>
      <c r="B827">
        <v>1991</v>
      </c>
      <c r="C827">
        <v>1991</v>
      </c>
      <c r="D827">
        <v>179200</v>
      </c>
    </row>
    <row r="828" spans="1:4" x14ac:dyDescent="0.25">
      <c r="A828" s="12">
        <v>1313</v>
      </c>
      <c r="B828">
        <v>1990</v>
      </c>
      <c r="C828">
        <v>1990</v>
      </c>
      <c r="D828">
        <v>302000</v>
      </c>
    </row>
    <row r="829" spans="1:4" x14ac:dyDescent="0.25">
      <c r="A829" s="12">
        <v>1314</v>
      </c>
      <c r="B829">
        <v>1999</v>
      </c>
      <c r="C829">
        <v>1999</v>
      </c>
      <c r="D829">
        <v>333168</v>
      </c>
    </row>
    <row r="830" spans="1:4" x14ac:dyDescent="0.25">
      <c r="A830" s="12">
        <v>1315</v>
      </c>
      <c r="B830">
        <v>1954</v>
      </c>
      <c r="C830">
        <v>1954</v>
      </c>
      <c r="D830">
        <v>119000</v>
      </c>
    </row>
    <row r="831" spans="1:4" x14ac:dyDescent="0.25">
      <c r="A831" s="12">
        <v>1316</v>
      </c>
      <c r="B831">
        <v>1969</v>
      </c>
      <c r="C831">
        <v>1969</v>
      </c>
      <c r="D831">
        <v>206900</v>
      </c>
    </row>
    <row r="832" spans="1:4" x14ac:dyDescent="0.25">
      <c r="A832" s="12">
        <v>1320</v>
      </c>
      <c r="B832">
        <v>1954</v>
      </c>
      <c r="C832">
        <v>1954</v>
      </c>
      <c r="D832">
        <v>111000</v>
      </c>
    </row>
    <row r="833" spans="1:4" x14ac:dyDescent="0.25">
      <c r="A833" s="12">
        <v>1321</v>
      </c>
      <c r="B833">
        <v>1957</v>
      </c>
      <c r="C833">
        <v>1957</v>
      </c>
      <c r="D833">
        <v>156500</v>
      </c>
    </row>
    <row r="834" spans="1:4" x14ac:dyDescent="0.25">
      <c r="A834" s="12">
        <v>1322</v>
      </c>
      <c r="B834">
        <v>1949</v>
      </c>
      <c r="C834">
        <v>1950</v>
      </c>
      <c r="D834">
        <v>72500</v>
      </c>
    </row>
    <row r="835" spans="1:4" x14ac:dyDescent="0.25">
      <c r="A835" s="12">
        <v>1323</v>
      </c>
      <c r="B835">
        <v>1992</v>
      </c>
      <c r="C835">
        <v>1992</v>
      </c>
      <c r="D835">
        <v>190000</v>
      </c>
    </row>
    <row r="836" spans="1:4" x14ac:dyDescent="0.25">
      <c r="A836" s="12">
        <v>1324</v>
      </c>
      <c r="B836">
        <v>1940</v>
      </c>
      <c r="C836">
        <v>1950</v>
      </c>
      <c r="D836">
        <v>82500</v>
      </c>
    </row>
    <row r="837" spans="1:4" x14ac:dyDescent="0.25">
      <c r="A837" s="12">
        <v>1326</v>
      </c>
      <c r="B837">
        <v>1922</v>
      </c>
      <c r="C837">
        <v>1950</v>
      </c>
      <c r="D837">
        <v>55000</v>
      </c>
    </row>
    <row r="838" spans="1:4" x14ac:dyDescent="0.25">
      <c r="A838" s="12">
        <v>1329</v>
      </c>
      <c r="B838">
        <v>1920</v>
      </c>
      <c r="C838">
        <v>1950</v>
      </c>
      <c r="D838">
        <v>256000</v>
      </c>
    </row>
    <row r="839" spans="1:4" x14ac:dyDescent="0.25">
      <c r="A839" s="12">
        <v>1330</v>
      </c>
      <c r="B839">
        <v>1998</v>
      </c>
      <c r="C839">
        <v>1998</v>
      </c>
      <c r="D839">
        <v>176500</v>
      </c>
    </row>
    <row r="840" spans="1:4" x14ac:dyDescent="0.25">
      <c r="A840" s="12">
        <v>1332</v>
      </c>
      <c r="B840">
        <v>1976</v>
      </c>
      <c r="C840">
        <v>1976</v>
      </c>
      <c r="D840">
        <v>132500</v>
      </c>
    </row>
    <row r="841" spans="1:4" x14ac:dyDescent="0.25">
      <c r="A841" s="12">
        <v>1333</v>
      </c>
      <c r="B841">
        <v>1938</v>
      </c>
      <c r="C841">
        <v>1958</v>
      </c>
      <c r="D841">
        <v>100000</v>
      </c>
    </row>
    <row r="842" spans="1:4" x14ac:dyDescent="0.25">
      <c r="A842" s="12">
        <v>1334</v>
      </c>
      <c r="B842">
        <v>1938</v>
      </c>
      <c r="C842">
        <v>1995</v>
      </c>
      <c r="D842">
        <v>125500</v>
      </c>
    </row>
    <row r="843" spans="1:4" x14ac:dyDescent="0.25">
      <c r="A843" s="12">
        <v>1335</v>
      </c>
      <c r="B843">
        <v>1970</v>
      </c>
      <c r="C843">
        <v>1970</v>
      </c>
      <c r="D843">
        <v>125000</v>
      </c>
    </row>
    <row r="844" spans="1:4" x14ac:dyDescent="0.25">
      <c r="A844" s="12">
        <v>1336</v>
      </c>
      <c r="B844">
        <v>1977</v>
      </c>
      <c r="C844">
        <v>1977</v>
      </c>
      <c r="D844">
        <v>167900</v>
      </c>
    </row>
    <row r="845" spans="1:4" x14ac:dyDescent="0.25">
      <c r="A845" s="12">
        <v>1337</v>
      </c>
      <c r="B845">
        <v>1973</v>
      </c>
      <c r="C845">
        <v>1973</v>
      </c>
      <c r="D845">
        <v>135000</v>
      </c>
    </row>
    <row r="846" spans="1:4" x14ac:dyDescent="0.25">
      <c r="A846" s="12">
        <v>1338</v>
      </c>
      <c r="B846">
        <v>1941</v>
      </c>
      <c r="C846">
        <v>1950</v>
      </c>
      <c r="D846">
        <v>52500</v>
      </c>
    </row>
    <row r="847" spans="1:4" x14ac:dyDescent="0.25">
      <c r="A847" s="12">
        <v>1340</v>
      </c>
      <c r="B847">
        <v>1972</v>
      </c>
      <c r="C847">
        <v>1972</v>
      </c>
      <c r="D847">
        <v>128500</v>
      </c>
    </row>
    <row r="848" spans="1:4" x14ac:dyDescent="0.25">
      <c r="A848" s="12">
        <v>1341</v>
      </c>
      <c r="B848">
        <v>1971</v>
      </c>
      <c r="C848">
        <v>1971</v>
      </c>
      <c r="D848">
        <v>123000</v>
      </c>
    </row>
    <row r="849" spans="1:4" x14ac:dyDescent="0.25">
      <c r="A849" s="12">
        <v>1344</v>
      </c>
      <c r="B849">
        <v>1928</v>
      </c>
      <c r="C849">
        <v>1950</v>
      </c>
      <c r="D849">
        <v>177000</v>
      </c>
    </row>
    <row r="850" spans="1:4" x14ac:dyDescent="0.25">
      <c r="A850" s="12">
        <v>1346</v>
      </c>
      <c r="B850">
        <v>1920</v>
      </c>
      <c r="C850">
        <v>1950</v>
      </c>
      <c r="D850">
        <v>108500</v>
      </c>
    </row>
    <row r="851" spans="1:4" x14ac:dyDescent="0.25">
      <c r="A851" s="12">
        <v>1349</v>
      </c>
      <c r="B851">
        <v>1998</v>
      </c>
      <c r="C851">
        <v>1998</v>
      </c>
      <c r="D851">
        <v>215000</v>
      </c>
    </row>
    <row r="852" spans="1:4" x14ac:dyDescent="0.25">
      <c r="A852" s="12">
        <v>1350</v>
      </c>
      <c r="B852">
        <v>1872</v>
      </c>
      <c r="C852">
        <v>1987</v>
      </c>
      <c r="D852">
        <v>122000</v>
      </c>
    </row>
    <row r="853" spans="1:4" x14ac:dyDescent="0.25">
      <c r="A853" s="12">
        <v>1351</v>
      </c>
      <c r="B853">
        <v>1969</v>
      </c>
      <c r="C853">
        <v>1969</v>
      </c>
      <c r="D853">
        <v>200000</v>
      </c>
    </row>
    <row r="854" spans="1:4" x14ac:dyDescent="0.25">
      <c r="A854" s="12">
        <v>1352</v>
      </c>
      <c r="B854">
        <v>1962</v>
      </c>
      <c r="C854">
        <v>1962</v>
      </c>
      <c r="D854">
        <v>171000</v>
      </c>
    </row>
    <row r="855" spans="1:4" x14ac:dyDescent="0.25">
      <c r="A855" s="12">
        <v>1354</v>
      </c>
      <c r="B855">
        <v>1995</v>
      </c>
      <c r="C855">
        <v>1996</v>
      </c>
      <c r="D855">
        <v>410000</v>
      </c>
    </row>
    <row r="856" spans="1:4" x14ac:dyDescent="0.25">
      <c r="A856" s="12">
        <v>1356</v>
      </c>
      <c r="B856">
        <v>1968</v>
      </c>
      <c r="C856">
        <v>1992</v>
      </c>
      <c r="D856">
        <v>170000</v>
      </c>
    </row>
    <row r="857" spans="1:4" x14ac:dyDescent="0.25">
      <c r="A857" s="12">
        <v>1357</v>
      </c>
      <c r="B857">
        <v>1966</v>
      </c>
      <c r="C857">
        <v>1966</v>
      </c>
      <c r="D857">
        <v>110000</v>
      </c>
    </row>
    <row r="858" spans="1:4" x14ac:dyDescent="0.25">
      <c r="A858" s="12">
        <v>1361</v>
      </c>
      <c r="B858">
        <v>1921</v>
      </c>
      <c r="C858">
        <v>1998</v>
      </c>
      <c r="D858">
        <v>189000</v>
      </c>
    </row>
    <row r="859" spans="1:4" x14ac:dyDescent="0.25">
      <c r="A859" s="12">
        <v>1367</v>
      </c>
      <c r="B859">
        <v>1999</v>
      </c>
      <c r="C859">
        <v>1999</v>
      </c>
      <c r="D859">
        <v>193000</v>
      </c>
    </row>
    <row r="860" spans="1:4" x14ac:dyDescent="0.25">
      <c r="A860" s="12">
        <v>1368</v>
      </c>
      <c r="B860">
        <v>1977</v>
      </c>
      <c r="C860">
        <v>1977</v>
      </c>
      <c r="D860">
        <v>127000</v>
      </c>
    </row>
    <row r="861" spans="1:4" x14ac:dyDescent="0.25">
      <c r="A861" s="12">
        <v>1371</v>
      </c>
      <c r="B861">
        <v>1920</v>
      </c>
      <c r="C861">
        <v>1950</v>
      </c>
      <c r="D861">
        <v>105000</v>
      </c>
    </row>
    <row r="862" spans="1:4" x14ac:dyDescent="0.25">
      <c r="A862" s="12">
        <v>1372</v>
      </c>
      <c r="B862">
        <v>1955</v>
      </c>
      <c r="C862">
        <v>1996</v>
      </c>
      <c r="D862">
        <v>165500</v>
      </c>
    </row>
    <row r="863" spans="1:4" x14ac:dyDescent="0.25">
      <c r="A863" s="12">
        <v>1373</v>
      </c>
      <c r="B863">
        <v>1998</v>
      </c>
      <c r="C863">
        <v>1998</v>
      </c>
      <c r="D863">
        <v>274300</v>
      </c>
    </row>
    <row r="864" spans="1:4" x14ac:dyDescent="0.25">
      <c r="A864" s="12">
        <v>1377</v>
      </c>
      <c r="B864">
        <v>1930</v>
      </c>
      <c r="C864">
        <v>1950</v>
      </c>
      <c r="D864">
        <v>91000</v>
      </c>
    </row>
    <row r="865" spans="1:4" x14ac:dyDescent="0.25">
      <c r="A865" s="12">
        <v>1378</v>
      </c>
      <c r="B865">
        <v>1941</v>
      </c>
      <c r="C865">
        <v>1960</v>
      </c>
      <c r="D865">
        <v>117000</v>
      </c>
    </row>
    <row r="866" spans="1:4" x14ac:dyDescent="0.25">
      <c r="A866" s="12">
        <v>1379</v>
      </c>
      <c r="B866">
        <v>1973</v>
      </c>
      <c r="C866">
        <v>1973</v>
      </c>
      <c r="D866">
        <v>83000</v>
      </c>
    </row>
    <row r="867" spans="1:4" x14ac:dyDescent="0.25">
      <c r="A867" s="12">
        <v>1381</v>
      </c>
      <c r="B867">
        <v>1914</v>
      </c>
      <c r="C867">
        <v>1950</v>
      </c>
      <c r="D867">
        <v>58500</v>
      </c>
    </row>
    <row r="868" spans="1:4" x14ac:dyDescent="0.25">
      <c r="A868" s="12">
        <v>1382</v>
      </c>
      <c r="B868">
        <v>1970</v>
      </c>
      <c r="C868">
        <v>1970</v>
      </c>
      <c r="D868">
        <v>237500</v>
      </c>
    </row>
    <row r="869" spans="1:4" x14ac:dyDescent="0.25">
      <c r="A869" s="12">
        <v>1383</v>
      </c>
      <c r="B869">
        <v>1920</v>
      </c>
      <c r="C869">
        <v>1950</v>
      </c>
      <c r="D869">
        <v>157000</v>
      </c>
    </row>
    <row r="870" spans="1:4" x14ac:dyDescent="0.25">
      <c r="A870" s="12">
        <v>1385</v>
      </c>
      <c r="B870">
        <v>1939</v>
      </c>
      <c r="C870">
        <v>1950</v>
      </c>
      <c r="D870">
        <v>105000</v>
      </c>
    </row>
    <row r="871" spans="1:4" x14ac:dyDescent="0.25">
      <c r="A871" s="12">
        <v>1387</v>
      </c>
      <c r="B871">
        <v>1978</v>
      </c>
      <c r="C871">
        <v>1978</v>
      </c>
      <c r="D871">
        <v>250000</v>
      </c>
    </row>
    <row r="872" spans="1:4" x14ac:dyDescent="0.25">
      <c r="A872" s="12">
        <v>1388</v>
      </c>
      <c r="B872">
        <v>1916</v>
      </c>
      <c r="C872">
        <v>1950</v>
      </c>
      <c r="D872">
        <v>136000</v>
      </c>
    </row>
    <row r="873" spans="1:4" x14ac:dyDescent="0.25">
      <c r="A873" s="12">
        <v>1390</v>
      </c>
      <c r="B873">
        <v>1941</v>
      </c>
      <c r="C873">
        <v>1950</v>
      </c>
      <c r="D873">
        <v>131000</v>
      </c>
    </row>
    <row r="874" spans="1:4" x14ac:dyDescent="0.25">
      <c r="A874" s="12">
        <v>1392</v>
      </c>
      <c r="B874">
        <v>1967</v>
      </c>
      <c r="C874">
        <v>1967</v>
      </c>
      <c r="D874">
        <v>124000</v>
      </c>
    </row>
    <row r="875" spans="1:4" x14ac:dyDescent="0.25">
      <c r="A875" s="12">
        <v>1393</v>
      </c>
      <c r="B875">
        <v>1967</v>
      </c>
      <c r="C875">
        <v>1967</v>
      </c>
      <c r="D875">
        <v>123000</v>
      </c>
    </row>
    <row r="876" spans="1:4" x14ac:dyDescent="0.25">
      <c r="A876" s="12">
        <v>1397</v>
      </c>
      <c r="B876">
        <v>1948</v>
      </c>
      <c r="C876">
        <v>1950</v>
      </c>
      <c r="D876">
        <v>160000</v>
      </c>
    </row>
    <row r="877" spans="1:4" x14ac:dyDescent="0.25">
      <c r="A877" s="12">
        <v>1399</v>
      </c>
      <c r="B877">
        <v>1950</v>
      </c>
      <c r="C877">
        <v>1982</v>
      </c>
      <c r="D877">
        <v>138000</v>
      </c>
    </row>
    <row r="878" spans="1:4" x14ac:dyDescent="0.25">
      <c r="A878" s="12">
        <v>1400</v>
      </c>
      <c r="B878">
        <v>1925</v>
      </c>
      <c r="C878">
        <v>1990</v>
      </c>
      <c r="D878">
        <v>137450</v>
      </c>
    </row>
    <row r="879" spans="1:4" x14ac:dyDescent="0.25">
      <c r="A879" s="12">
        <v>1401</v>
      </c>
      <c r="B879">
        <v>1929</v>
      </c>
      <c r="C879">
        <v>1950</v>
      </c>
      <c r="D879">
        <v>120000</v>
      </c>
    </row>
    <row r="880" spans="1:4" x14ac:dyDescent="0.25">
      <c r="A880" s="12">
        <v>1405</v>
      </c>
      <c r="B880">
        <v>1915</v>
      </c>
      <c r="C880">
        <v>1950</v>
      </c>
      <c r="D880">
        <v>105000</v>
      </c>
    </row>
    <row r="881" spans="1:4" x14ac:dyDescent="0.25">
      <c r="A881" s="12">
        <v>1408</v>
      </c>
      <c r="B881">
        <v>1985</v>
      </c>
      <c r="C881">
        <v>1985</v>
      </c>
      <c r="D881">
        <v>112000</v>
      </c>
    </row>
    <row r="882" spans="1:4" x14ac:dyDescent="0.25">
      <c r="A882" s="12">
        <v>1409</v>
      </c>
      <c r="B882">
        <v>1910</v>
      </c>
      <c r="C882">
        <v>1950</v>
      </c>
      <c r="D882">
        <v>125500</v>
      </c>
    </row>
    <row r="883" spans="1:4" x14ac:dyDescent="0.25">
      <c r="A883" s="12">
        <v>1410</v>
      </c>
      <c r="B883">
        <v>1986</v>
      </c>
      <c r="C883">
        <v>1991</v>
      </c>
      <c r="D883">
        <v>215000</v>
      </c>
    </row>
    <row r="884" spans="1:4" x14ac:dyDescent="0.25">
      <c r="A884" s="12">
        <v>1413</v>
      </c>
      <c r="B884">
        <v>1949</v>
      </c>
      <c r="C884">
        <v>1950</v>
      </c>
      <c r="D884">
        <v>90000</v>
      </c>
    </row>
    <row r="885" spans="1:4" x14ac:dyDescent="0.25">
      <c r="A885" s="12">
        <v>1417</v>
      </c>
      <c r="B885">
        <v>1885</v>
      </c>
      <c r="C885">
        <v>1950</v>
      </c>
      <c r="D885">
        <v>122500</v>
      </c>
    </row>
    <row r="886" spans="1:4" x14ac:dyDescent="0.25">
      <c r="A886" s="12">
        <v>1418</v>
      </c>
      <c r="B886">
        <v>1998</v>
      </c>
      <c r="C886">
        <v>1998</v>
      </c>
      <c r="D886">
        <v>340000</v>
      </c>
    </row>
    <row r="887" spans="1:4" x14ac:dyDescent="0.25">
      <c r="A887" s="12">
        <v>1419</v>
      </c>
      <c r="B887">
        <v>1963</v>
      </c>
      <c r="C887">
        <v>1963</v>
      </c>
      <c r="D887">
        <v>124000</v>
      </c>
    </row>
    <row r="888" spans="1:4" x14ac:dyDescent="0.25">
      <c r="A888" s="12">
        <v>1420</v>
      </c>
      <c r="B888">
        <v>1969</v>
      </c>
      <c r="C888">
        <v>1969</v>
      </c>
      <c r="D888">
        <v>223000</v>
      </c>
    </row>
    <row r="889" spans="1:4" x14ac:dyDescent="0.25">
      <c r="A889" s="12">
        <v>1421</v>
      </c>
      <c r="B889">
        <v>1968</v>
      </c>
      <c r="C889">
        <v>1968</v>
      </c>
      <c r="D889">
        <v>179900</v>
      </c>
    </row>
    <row r="890" spans="1:4" x14ac:dyDescent="0.25">
      <c r="A890" s="12">
        <v>1422</v>
      </c>
      <c r="B890">
        <v>1977</v>
      </c>
      <c r="C890">
        <v>1977</v>
      </c>
      <c r="D890">
        <v>127500</v>
      </c>
    </row>
    <row r="891" spans="1:4" x14ac:dyDescent="0.25">
      <c r="A891" s="12">
        <v>1424</v>
      </c>
      <c r="B891">
        <v>1966</v>
      </c>
      <c r="C891">
        <v>1966</v>
      </c>
      <c r="D891">
        <v>274970</v>
      </c>
    </row>
    <row r="892" spans="1:4" x14ac:dyDescent="0.25">
      <c r="A892" s="12">
        <v>1425</v>
      </c>
      <c r="B892">
        <v>1958</v>
      </c>
      <c r="C892">
        <v>1983</v>
      </c>
      <c r="D892">
        <v>144000</v>
      </c>
    </row>
    <row r="893" spans="1:4" x14ac:dyDescent="0.25">
      <c r="A893" s="12">
        <v>1426</v>
      </c>
      <c r="B893">
        <v>1959</v>
      </c>
      <c r="C893">
        <v>1959</v>
      </c>
      <c r="D893">
        <v>142000</v>
      </c>
    </row>
    <row r="894" spans="1:4" x14ac:dyDescent="0.25">
      <c r="A894" s="12">
        <v>1427</v>
      </c>
      <c r="B894">
        <v>1994</v>
      </c>
      <c r="C894">
        <v>1994</v>
      </c>
      <c r="D894">
        <v>271000</v>
      </c>
    </row>
    <row r="895" spans="1:4" x14ac:dyDescent="0.25">
      <c r="A895" s="12">
        <v>1428</v>
      </c>
      <c r="B895">
        <v>1945</v>
      </c>
      <c r="C895">
        <v>1950</v>
      </c>
      <c r="D895">
        <v>140000</v>
      </c>
    </row>
    <row r="896" spans="1:4" x14ac:dyDescent="0.25">
      <c r="A896" s="12">
        <v>1429</v>
      </c>
      <c r="B896">
        <v>1940</v>
      </c>
      <c r="C896">
        <v>1992</v>
      </c>
      <c r="D896">
        <v>119000</v>
      </c>
    </row>
    <row r="897" spans="1:4" x14ac:dyDescent="0.25">
      <c r="A897" s="12">
        <v>1430</v>
      </c>
      <c r="B897">
        <v>1981</v>
      </c>
      <c r="C897">
        <v>1981</v>
      </c>
      <c r="D897">
        <v>182900</v>
      </c>
    </row>
    <row r="898" spans="1:4" x14ac:dyDescent="0.25">
      <c r="A898" s="12">
        <v>1432</v>
      </c>
      <c r="B898">
        <v>1976</v>
      </c>
      <c r="C898">
        <v>1976</v>
      </c>
      <c r="D898">
        <v>143750</v>
      </c>
    </row>
    <row r="899" spans="1:4" x14ac:dyDescent="0.25">
      <c r="A899" s="12">
        <v>1435</v>
      </c>
      <c r="B899">
        <v>1977</v>
      </c>
      <c r="C899">
        <v>1977</v>
      </c>
      <c r="D899">
        <v>160000</v>
      </c>
    </row>
    <row r="900" spans="1:4" x14ac:dyDescent="0.25">
      <c r="A900" s="12">
        <v>1437</v>
      </c>
      <c r="B900">
        <v>1971</v>
      </c>
      <c r="C900">
        <v>1971</v>
      </c>
      <c r="D900">
        <v>120500</v>
      </c>
    </row>
    <row r="901" spans="1:4" x14ac:dyDescent="0.25">
      <c r="A901" s="12">
        <v>1439</v>
      </c>
      <c r="B901">
        <v>1957</v>
      </c>
      <c r="C901">
        <v>1996</v>
      </c>
      <c r="D901">
        <v>149700</v>
      </c>
    </row>
    <row r="902" spans="1:4" x14ac:dyDescent="0.25">
      <c r="A902" s="12">
        <v>1440</v>
      </c>
      <c r="B902">
        <v>1979</v>
      </c>
      <c r="C902">
        <v>1979</v>
      </c>
      <c r="D902">
        <v>197000</v>
      </c>
    </row>
    <row r="903" spans="1:4" x14ac:dyDescent="0.25">
      <c r="A903" s="12">
        <v>1441</v>
      </c>
      <c r="B903">
        <v>1922</v>
      </c>
      <c r="C903">
        <v>1994</v>
      </c>
      <c r="D903">
        <v>191000</v>
      </c>
    </row>
    <row r="904" spans="1:4" x14ac:dyDescent="0.25">
      <c r="A904" s="12">
        <v>1444</v>
      </c>
      <c r="B904">
        <v>1916</v>
      </c>
      <c r="C904">
        <v>1950</v>
      </c>
      <c r="D904">
        <v>121000</v>
      </c>
    </row>
    <row r="905" spans="1:4" x14ac:dyDescent="0.25">
      <c r="A905" s="12">
        <v>1446</v>
      </c>
      <c r="B905">
        <v>1966</v>
      </c>
      <c r="C905">
        <v>1966</v>
      </c>
      <c r="D905">
        <v>129000</v>
      </c>
    </row>
    <row r="906" spans="1:4" x14ac:dyDescent="0.25">
      <c r="A906" s="12">
        <v>1447</v>
      </c>
      <c r="B906">
        <v>1962</v>
      </c>
      <c r="C906">
        <v>1962</v>
      </c>
      <c r="D906">
        <v>157900</v>
      </c>
    </row>
    <row r="907" spans="1:4" x14ac:dyDescent="0.25">
      <c r="A907" s="12">
        <v>1448</v>
      </c>
      <c r="B907">
        <v>1995</v>
      </c>
      <c r="C907">
        <v>1996</v>
      </c>
      <c r="D907">
        <v>240000</v>
      </c>
    </row>
    <row r="908" spans="1:4" x14ac:dyDescent="0.25">
      <c r="A908" s="12">
        <v>1450</v>
      </c>
      <c r="B908">
        <v>1970</v>
      </c>
      <c r="C908">
        <v>1970</v>
      </c>
      <c r="D908">
        <v>92000</v>
      </c>
    </row>
    <row r="909" spans="1:4" x14ac:dyDescent="0.25">
      <c r="A909" s="12">
        <v>1451</v>
      </c>
      <c r="B909">
        <v>1974</v>
      </c>
      <c r="C909">
        <v>1974</v>
      </c>
      <c r="D909">
        <v>136000</v>
      </c>
    </row>
    <row r="910" spans="1:4" x14ac:dyDescent="0.25">
      <c r="A910" s="12">
        <v>1457</v>
      </c>
      <c r="B910">
        <v>1978</v>
      </c>
      <c r="C910">
        <v>1988</v>
      </c>
      <c r="D910">
        <v>210000</v>
      </c>
    </row>
    <row r="911" spans="1:4" x14ac:dyDescent="0.25">
      <c r="A911" s="12">
        <v>1459</v>
      </c>
      <c r="B911">
        <v>1950</v>
      </c>
      <c r="C911">
        <v>1996</v>
      </c>
      <c r="D911">
        <v>142125</v>
      </c>
    </row>
    <row r="912" spans="1:4" x14ac:dyDescent="0.25">
      <c r="A912" s="12">
        <v>1460</v>
      </c>
      <c r="B912">
        <v>1965</v>
      </c>
      <c r="C912">
        <v>1965</v>
      </c>
      <c r="D912">
        <v>147500</v>
      </c>
    </row>
  </sheetData>
  <mergeCells count="2">
    <mergeCell ref="M1:O1"/>
    <mergeCell ref="K43:M43"/>
  </mergeCell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0BA63-97F0-4132-B8FF-EF38952F66CA}">
  <dimension ref="A1:Q754"/>
  <sheetViews>
    <sheetView showGridLines="0" showRowColHeaders="0" topLeftCell="J16" workbookViewId="0">
      <selection activeCell="X48" sqref="X48"/>
    </sheetView>
  </sheetViews>
  <sheetFormatPr defaultRowHeight="15" outlineLevelCol="1" x14ac:dyDescent="0.25"/>
  <cols>
    <col min="1" max="1" width="16" hidden="1" customWidth="1" outlineLevel="1"/>
    <col min="2" max="2" width="15.85546875" hidden="1" customWidth="1" outlineLevel="1"/>
    <col min="3" max="3" width="21.85546875" hidden="1" customWidth="1" outlineLevel="1"/>
    <col min="4" max="5" width="15.85546875" hidden="1" customWidth="1" outlineLevel="1"/>
    <col min="6" max="6" width="16" hidden="1" customWidth="1" outlineLevel="1"/>
    <col min="7" max="7" width="15.85546875" hidden="1" customWidth="1" outlineLevel="1"/>
    <col min="8" max="8" width="21.85546875" hidden="1" customWidth="1" outlineLevel="1"/>
    <col min="9" max="9" width="15.85546875" hidden="1" customWidth="1" outlineLevel="1"/>
    <col min="10" max="10" width="9.140625" collapsed="1"/>
    <col min="11" max="11" width="45.140625" bestFit="1" customWidth="1"/>
    <col min="12" max="12" width="12" bestFit="1" customWidth="1"/>
    <col min="13" max="13" width="15.85546875" bestFit="1" customWidth="1"/>
    <col min="14" max="14" width="18.140625" bestFit="1" customWidth="1"/>
    <col min="15" max="15" width="20.28515625" bestFit="1" customWidth="1"/>
    <col min="16" max="16" width="12.7109375" bestFit="1" customWidth="1"/>
    <col min="17" max="17" width="15.42578125" bestFit="1" customWidth="1"/>
  </cols>
  <sheetData>
    <row r="1" spans="1:15" ht="59.25" customHeight="1" x14ac:dyDescent="0.25">
      <c r="K1" s="32" t="s">
        <v>467</v>
      </c>
      <c r="M1" s="34" t="s">
        <v>524</v>
      </c>
      <c r="N1" s="34"/>
      <c r="O1" s="34"/>
    </row>
    <row r="2" spans="1:15" x14ac:dyDescent="0.25">
      <c r="A2" s="11" t="s">
        <v>469</v>
      </c>
      <c r="B2" t="s">
        <v>177</v>
      </c>
      <c r="F2" s="11" t="s">
        <v>469</v>
      </c>
      <c r="G2" t="s">
        <v>105</v>
      </c>
    </row>
    <row r="3" spans="1:15" ht="15.75" thickBot="1" x14ac:dyDescent="0.3"/>
    <row r="4" spans="1:15" x14ac:dyDescent="0.25">
      <c r="A4" s="11" t="s">
        <v>419</v>
      </c>
      <c r="B4" t="s">
        <v>465</v>
      </c>
      <c r="C4" t="s">
        <v>466</v>
      </c>
      <c r="D4" t="s">
        <v>420</v>
      </c>
      <c r="F4" s="11" t="s">
        <v>419</v>
      </c>
      <c r="G4" t="s">
        <v>465</v>
      </c>
      <c r="H4" t="s">
        <v>466</v>
      </c>
      <c r="I4" t="s">
        <v>420</v>
      </c>
      <c r="K4" s="15" t="s">
        <v>482</v>
      </c>
      <c r="L4" s="15"/>
      <c r="N4" s="15" t="s">
        <v>483</v>
      </c>
      <c r="O4" s="15"/>
    </row>
    <row r="5" spans="1:15" x14ac:dyDescent="0.25">
      <c r="A5" s="12">
        <v>2</v>
      </c>
      <c r="B5">
        <v>1976</v>
      </c>
      <c r="C5">
        <v>1976</v>
      </c>
      <c r="D5">
        <v>181500</v>
      </c>
      <c r="F5" s="12">
        <v>1</v>
      </c>
      <c r="G5">
        <v>2003</v>
      </c>
      <c r="H5">
        <v>2003</v>
      </c>
      <c r="I5">
        <v>208500</v>
      </c>
    </row>
    <row r="6" spans="1:15" x14ac:dyDescent="0.25">
      <c r="A6" s="12">
        <v>4</v>
      </c>
      <c r="B6">
        <v>1915</v>
      </c>
      <c r="C6">
        <v>1970</v>
      </c>
      <c r="D6">
        <v>140000</v>
      </c>
      <c r="F6" s="12">
        <v>3</v>
      </c>
      <c r="G6">
        <v>2001</v>
      </c>
      <c r="H6">
        <v>2002</v>
      </c>
      <c r="I6">
        <v>223500</v>
      </c>
      <c r="K6" t="s">
        <v>421</v>
      </c>
      <c r="L6">
        <v>147322.51199999999</v>
      </c>
      <c r="N6" t="s">
        <v>421</v>
      </c>
      <c r="O6">
        <v>216412.76338028169</v>
      </c>
    </row>
    <row r="7" spans="1:15" x14ac:dyDescent="0.25">
      <c r="A7" s="12">
        <v>8</v>
      </c>
      <c r="B7">
        <v>1973</v>
      </c>
      <c r="C7">
        <v>1973</v>
      </c>
      <c r="D7">
        <v>200000</v>
      </c>
      <c r="F7" s="12">
        <v>5</v>
      </c>
      <c r="G7">
        <v>2000</v>
      </c>
      <c r="H7">
        <v>2000</v>
      </c>
      <c r="I7">
        <v>250000</v>
      </c>
      <c r="K7" t="s">
        <v>451</v>
      </c>
      <c r="L7">
        <v>1877.3810618809855</v>
      </c>
      <c r="N7" t="s">
        <v>451</v>
      </c>
      <c r="O7">
        <v>3301.524675773896</v>
      </c>
    </row>
    <row r="8" spans="1:15" x14ac:dyDescent="0.25">
      <c r="A8" s="12">
        <v>9</v>
      </c>
      <c r="B8">
        <v>1931</v>
      </c>
      <c r="C8">
        <v>1950</v>
      </c>
      <c r="D8">
        <v>129900</v>
      </c>
      <c r="F8" s="12">
        <v>6</v>
      </c>
      <c r="G8">
        <v>1993</v>
      </c>
      <c r="H8">
        <v>1995</v>
      </c>
      <c r="I8">
        <v>143000</v>
      </c>
      <c r="K8" t="s">
        <v>452</v>
      </c>
      <c r="L8">
        <v>139000</v>
      </c>
      <c r="N8" t="s">
        <v>452</v>
      </c>
      <c r="O8">
        <v>197000</v>
      </c>
    </row>
    <row r="9" spans="1:15" x14ac:dyDescent="0.25">
      <c r="A9" s="12">
        <v>10</v>
      </c>
      <c r="B9">
        <v>1939</v>
      </c>
      <c r="C9">
        <v>1950</v>
      </c>
      <c r="D9">
        <v>118000</v>
      </c>
      <c r="F9" s="12">
        <v>7</v>
      </c>
      <c r="G9">
        <v>2004</v>
      </c>
      <c r="H9">
        <v>2005</v>
      </c>
      <c r="I9">
        <v>307000</v>
      </c>
      <c r="K9" t="s">
        <v>453</v>
      </c>
      <c r="L9">
        <v>140000</v>
      </c>
      <c r="N9" t="s">
        <v>453</v>
      </c>
      <c r="O9">
        <v>230000</v>
      </c>
    </row>
    <row r="10" spans="1:15" x14ac:dyDescent="0.25">
      <c r="A10" s="12">
        <v>11</v>
      </c>
      <c r="B10">
        <v>1965</v>
      </c>
      <c r="C10">
        <v>1965</v>
      </c>
      <c r="D10">
        <v>129500</v>
      </c>
      <c r="F10" s="12">
        <v>12</v>
      </c>
      <c r="G10">
        <v>2005</v>
      </c>
      <c r="H10">
        <v>2006</v>
      </c>
      <c r="I10">
        <v>345000</v>
      </c>
      <c r="K10" t="s">
        <v>454</v>
      </c>
      <c r="L10">
        <v>51414.197831260899</v>
      </c>
      <c r="N10" t="s">
        <v>454</v>
      </c>
      <c r="O10">
        <v>87971.849367670962</v>
      </c>
    </row>
    <row r="11" spans="1:15" x14ac:dyDescent="0.25">
      <c r="A11" s="12">
        <v>13</v>
      </c>
      <c r="B11">
        <v>1962</v>
      </c>
      <c r="C11">
        <v>1962</v>
      </c>
      <c r="D11">
        <v>144000</v>
      </c>
      <c r="F11" s="12">
        <v>14</v>
      </c>
      <c r="G11">
        <v>2006</v>
      </c>
      <c r="H11">
        <v>2007</v>
      </c>
      <c r="I11">
        <v>279500</v>
      </c>
      <c r="K11" t="s">
        <v>455</v>
      </c>
      <c r="L11">
        <v>2643419738.6320329</v>
      </c>
      <c r="N11" t="s">
        <v>455</v>
      </c>
      <c r="O11">
        <v>7739046281.168189</v>
      </c>
    </row>
    <row r="12" spans="1:15" x14ac:dyDescent="0.25">
      <c r="A12" s="12">
        <v>15</v>
      </c>
      <c r="B12">
        <v>1960</v>
      </c>
      <c r="C12">
        <v>1960</v>
      </c>
      <c r="D12">
        <v>157000</v>
      </c>
      <c r="F12" s="12">
        <v>16</v>
      </c>
      <c r="G12">
        <v>1929</v>
      </c>
      <c r="H12">
        <v>2001</v>
      </c>
      <c r="I12">
        <v>132000</v>
      </c>
      <c r="K12" t="s">
        <v>456</v>
      </c>
      <c r="L12">
        <v>4.9369885798651598</v>
      </c>
      <c r="N12" t="s">
        <v>456</v>
      </c>
      <c r="O12">
        <v>5.4539121779103263</v>
      </c>
    </row>
    <row r="13" spans="1:15" x14ac:dyDescent="0.25">
      <c r="A13" s="12">
        <v>17</v>
      </c>
      <c r="B13">
        <v>1970</v>
      </c>
      <c r="C13">
        <v>1970</v>
      </c>
      <c r="D13">
        <v>149000</v>
      </c>
      <c r="F13" s="12">
        <v>19</v>
      </c>
      <c r="G13">
        <v>2004</v>
      </c>
      <c r="H13">
        <v>2004</v>
      </c>
      <c r="I13">
        <v>159000</v>
      </c>
      <c r="K13" t="s">
        <v>457</v>
      </c>
      <c r="L13">
        <v>1.5206245745395035</v>
      </c>
      <c r="N13" t="s">
        <v>457</v>
      </c>
      <c r="O13">
        <v>1.7307978511302207</v>
      </c>
    </row>
    <row r="14" spans="1:15" x14ac:dyDescent="0.25">
      <c r="A14" s="12">
        <v>18</v>
      </c>
      <c r="B14">
        <v>1967</v>
      </c>
      <c r="C14">
        <v>1967</v>
      </c>
      <c r="D14">
        <v>90000</v>
      </c>
      <c r="F14" s="12">
        <v>21</v>
      </c>
      <c r="G14">
        <v>2005</v>
      </c>
      <c r="H14">
        <v>2006</v>
      </c>
      <c r="I14">
        <v>325300</v>
      </c>
      <c r="K14" t="s">
        <v>458</v>
      </c>
      <c r="L14">
        <v>440100</v>
      </c>
      <c r="N14" t="s">
        <v>458</v>
      </c>
      <c r="O14">
        <v>703000</v>
      </c>
    </row>
    <row r="15" spans="1:15" x14ac:dyDescent="0.25">
      <c r="A15" s="12">
        <v>20</v>
      </c>
      <c r="B15">
        <v>1958</v>
      </c>
      <c r="C15">
        <v>1965</v>
      </c>
      <c r="D15">
        <v>139000</v>
      </c>
      <c r="F15" s="12">
        <v>23</v>
      </c>
      <c r="G15">
        <v>2002</v>
      </c>
      <c r="H15">
        <v>2002</v>
      </c>
      <c r="I15">
        <v>230000</v>
      </c>
      <c r="K15" t="s">
        <v>459</v>
      </c>
      <c r="L15">
        <v>34900</v>
      </c>
      <c r="N15" t="s">
        <v>459</v>
      </c>
      <c r="O15">
        <v>52000</v>
      </c>
    </row>
    <row r="16" spans="1:15" x14ac:dyDescent="0.25">
      <c r="A16" s="12">
        <v>22</v>
      </c>
      <c r="B16">
        <v>1930</v>
      </c>
      <c r="C16">
        <v>1950</v>
      </c>
      <c r="D16">
        <v>139400</v>
      </c>
      <c r="F16" s="12">
        <v>25</v>
      </c>
      <c r="G16">
        <v>1968</v>
      </c>
      <c r="H16">
        <v>2001</v>
      </c>
      <c r="I16">
        <v>154000</v>
      </c>
      <c r="K16" t="s">
        <v>460</v>
      </c>
      <c r="L16">
        <v>475000</v>
      </c>
      <c r="N16" t="s">
        <v>460</v>
      </c>
      <c r="O16">
        <v>755000</v>
      </c>
    </row>
    <row r="17" spans="1:17" x14ac:dyDescent="0.25">
      <c r="A17" s="12">
        <v>24</v>
      </c>
      <c r="B17">
        <v>1976</v>
      </c>
      <c r="C17">
        <v>1976</v>
      </c>
      <c r="D17">
        <v>129900</v>
      </c>
      <c r="F17" s="12">
        <v>26</v>
      </c>
      <c r="G17">
        <v>2007</v>
      </c>
      <c r="H17">
        <v>2007</v>
      </c>
      <c r="I17">
        <v>256300</v>
      </c>
      <c r="K17" t="s">
        <v>461</v>
      </c>
      <c r="L17">
        <v>110491884</v>
      </c>
      <c r="N17" t="s">
        <v>461</v>
      </c>
      <c r="O17">
        <v>153653062</v>
      </c>
    </row>
    <row r="18" spans="1:17" ht="15.75" thickBot="1" x14ac:dyDescent="0.3">
      <c r="A18" s="12">
        <v>30</v>
      </c>
      <c r="B18">
        <v>1927</v>
      </c>
      <c r="C18">
        <v>1950</v>
      </c>
      <c r="D18">
        <v>68500</v>
      </c>
      <c r="F18" s="12">
        <v>27</v>
      </c>
      <c r="G18">
        <v>1951</v>
      </c>
      <c r="H18">
        <v>2000</v>
      </c>
      <c r="I18">
        <v>134800</v>
      </c>
      <c r="K18" s="13" t="s">
        <v>462</v>
      </c>
      <c r="L18" s="13">
        <v>750</v>
      </c>
      <c r="N18" s="13" t="s">
        <v>462</v>
      </c>
      <c r="O18" s="13">
        <v>710</v>
      </c>
    </row>
    <row r="19" spans="1:17" x14ac:dyDescent="0.25">
      <c r="A19" s="12">
        <v>31</v>
      </c>
      <c r="B19">
        <v>1920</v>
      </c>
      <c r="C19">
        <v>1950</v>
      </c>
      <c r="D19">
        <v>40000</v>
      </c>
      <c r="F19" s="12">
        <v>28</v>
      </c>
      <c r="G19">
        <v>2007</v>
      </c>
      <c r="H19">
        <v>2008</v>
      </c>
      <c r="I19">
        <v>306000</v>
      </c>
    </row>
    <row r="20" spans="1:17" x14ac:dyDescent="0.25">
      <c r="A20" s="12">
        <v>34</v>
      </c>
      <c r="B20">
        <v>1959</v>
      </c>
      <c r="C20">
        <v>1959</v>
      </c>
      <c r="D20">
        <v>165500</v>
      </c>
      <c r="F20" s="12">
        <v>29</v>
      </c>
      <c r="G20">
        <v>1957</v>
      </c>
      <c r="H20">
        <v>1997</v>
      </c>
      <c r="I20">
        <v>207500</v>
      </c>
    </row>
    <row r="21" spans="1:17" x14ac:dyDescent="0.25">
      <c r="A21" s="12">
        <v>38</v>
      </c>
      <c r="B21">
        <v>1954</v>
      </c>
      <c r="C21">
        <v>1990</v>
      </c>
      <c r="D21">
        <v>153000</v>
      </c>
      <c r="F21" s="12">
        <v>32</v>
      </c>
      <c r="G21">
        <v>1966</v>
      </c>
      <c r="H21">
        <v>2006</v>
      </c>
      <c r="I21">
        <v>149350</v>
      </c>
      <c r="K21" t="s">
        <v>422</v>
      </c>
    </row>
    <row r="22" spans="1:17" ht="15.75" thickBot="1" x14ac:dyDescent="0.3">
      <c r="A22" s="12">
        <v>40</v>
      </c>
      <c r="B22">
        <v>1955</v>
      </c>
      <c r="C22">
        <v>1955</v>
      </c>
      <c r="D22">
        <v>82000</v>
      </c>
      <c r="F22" s="12">
        <v>33</v>
      </c>
      <c r="G22">
        <v>2007</v>
      </c>
      <c r="H22">
        <v>2007</v>
      </c>
      <c r="I22">
        <v>179900</v>
      </c>
      <c r="P22" s="13"/>
      <c r="Q22" s="13"/>
    </row>
    <row r="23" spans="1:17" x14ac:dyDescent="0.25">
      <c r="A23" s="12">
        <v>41</v>
      </c>
      <c r="B23">
        <v>1965</v>
      </c>
      <c r="C23">
        <v>1965</v>
      </c>
      <c r="D23">
        <v>160000</v>
      </c>
      <c r="F23" s="12">
        <v>35</v>
      </c>
      <c r="G23">
        <v>2005</v>
      </c>
      <c r="H23">
        <v>2005</v>
      </c>
      <c r="I23">
        <v>277500</v>
      </c>
      <c r="K23" s="14"/>
      <c r="L23" s="14" t="s">
        <v>484</v>
      </c>
      <c r="M23" s="14" t="s">
        <v>485</v>
      </c>
      <c r="P23" s="16" t="s">
        <v>484</v>
      </c>
      <c r="Q23" s="16" t="s">
        <v>485</v>
      </c>
    </row>
    <row r="24" spans="1:17" x14ac:dyDescent="0.25">
      <c r="A24" s="12">
        <v>42</v>
      </c>
      <c r="B24">
        <v>1959</v>
      </c>
      <c r="C24">
        <v>1959</v>
      </c>
      <c r="D24">
        <v>170000</v>
      </c>
      <c r="F24" s="12">
        <v>36</v>
      </c>
      <c r="G24">
        <v>2004</v>
      </c>
      <c r="H24">
        <v>2005</v>
      </c>
      <c r="I24">
        <v>309000</v>
      </c>
      <c r="K24" t="s">
        <v>421</v>
      </c>
      <c r="L24">
        <v>147322.51199999999</v>
      </c>
      <c r="M24">
        <v>216412.76338028169</v>
      </c>
      <c r="O24" t="s">
        <v>421</v>
      </c>
      <c r="P24">
        <f t="shared" ref="P24:Q26" si="0">L24</f>
        <v>147322.51199999999</v>
      </c>
      <c r="Q24">
        <f t="shared" si="0"/>
        <v>216412.76338028169</v>
      </c>
    </row>
    <row r="25" spans="1:17" x14ac:dyDescent="0.25">
      <c r="A25" s="12">
        <v>43</v>
      </c>
      <c r="B25">
        <v>1983</v>
      </c>
      <c r="C25">
        <v>1983</v>
      </c>
      <c r="D25">
        <v>144000</v>
      </c>
      <c r="F25" s="12">
        <v>37</v>
      </c>
      <c r="G25">
        <v>1994</v>
      </c>
      <c r="H25">
        <v>1995</v>
      </c>
      <c r="I25">
        <v>145000</v>
      </c>
      <c r="K25" t="s">
        <v>423</v>
      </c>
      <c r="L25">
        <v>2643419738.6320329</v>
      </c>
      <c r="M25">
        <v>7739046281.168189</v>
      </c>
      <c r="O25" t="s">
        <v>423</v>
      </c>
      <c r="P25">
        <f t="shared" si="0"/>
        <v>2643419738.6320329</v>
      </c>
      <c r="Q25">
        <f t="shared" si="0"/>
        <v>7739046281.168189</v>
      </c>
    </row>
    <row r="26" spans="1:17" x14ac:dyDescent="0.25">
      <c r="A26" s="12">
        <v>44</v>
      </c>
      <c r="B26">
        <v>1975</v>
      </c>
      <c r="C26">
        <v>1980</v>
      </c>
      <c r="D26">
        <v>130250</v>
      </c>
      <c r="F26" s="12">
        <v>39</v>
      </c>
      <c r="G26">
        <v>1953</v>
      </c>
      <c r="H26">
        <v>2007</v>
      </c>
      <c r="I26">
        <v>109000</v>
      </c>
      <c r="K26" t="s">
        <v>424</v>
      </c>
      <c r="L26">
        <v>750</v>
      </c>
      <c r="M26">
        <v>710</v>
      </c>
      <c r="O26" t="s">
        <v>424</v>
      </c>
      <c r="P26">
        <f t="shared" si="0"/>
        <v>750</v>
      </c>
      <c r="Q26">
        <f t="shared" si="0"/>
        <v>710</v>
      </c>
    </row>
    <row r="27" spans="1:17" x14ac:dyDescent="0.25">
      <c r="A27" s="12">
        <v>45</v>
      </c>
      <c r="B27">
        <v>1959</v>
      </c>
      <c r="C27">
        <v>1959</v>
      </c>
      <c r="D27">
        <v>141000</v>
      </c>
      <c r="F27" s="12">
        <v>46</v>
      </c>
      <c r="G27">
        <v>2005</v>
      </c>
      <c r="H27">
        <v>2005</v>
      </c>
      <c r="I27">
        <v>319900</v>
      </c>
      <c r="K27" t="s">
        <v>425</v>
      </c>
      <c r="L27">
        <v>0</v>
      </c>
      <c r="O27" t="s">
        <v>493</v>
      </c>
      <c r="P27">
        <f>SQRT(P25)/SQRT(P26)</f>
        <v>1877.3810618809855</v>
      </c>
      <c r="Q27">
        <f>SQRT(Q25)/SQRT(Q26)</f>
        <v>3301.524675773896</v>
      </c>
    </row>
    <row r="28" spans="1:17" x14ac:dyDescent="0.25">
      <c r="A28" s="12">
        <v>50</v>
      </c>
      <c r="B28">
        <v>1966</v>
      </c>
      <c r="C28">
        <v>1966</v>
      </c>
      <c r="D28">
        <v>127000</v>
      </c>
      <c r="F28" s="12">
        <v>47</v>
      </c>
      <c r="G28">
        <v>2003</v>
      </c>
      <c r="H28">
        <v>2003</v>
      </c>
      <c r="I28">
        <v>239686</v>
      </c>
      <c r="K28" t="s">
        <v>426</v>
      </c>
      <c r="L28">
        <v>1130</v>
      </c>
      <c r="O28" t="s">
        <v>496</v>
      </c>
      <c r="P28">
        <f>$P$27*$L$33</f>
        <v>3683.5447091443452</v>
      </c>
      <c r="Q28">
        <f>$Q$27*$L$33</f>
        <v>6477.8078347992769</v>
      </c>
    </row>
    <row r="29" spans="1:17" x14ac:dyDescent="0.25">
      <c r="A29" s="12">
        <v>52</v>
      </c>
      <c r="B29">
        <v>1934</v>
      </c>
      <c r="C29">
        <v>1950</v>
      </c>
      <c r="D29">
        <v>114500</v>
      </c>
      <c r="F29" s="12">
        <v>48</v>
      </c>
      <c r="G29">
        <v>2006</v>
      </c>
      <c r="H29">
        <v>2006</v>
      </c>
      <c r="I29">
        <v>249700</v>
      </c>
      <c r="K29" t="s">
        <v>427</v>
      </c>
      <c r="L29">
        <v>-18.191332399456179</v>
      </c>
      <c r="O29" t="s">
        <v>495</v>
      </c>
      <c r="P29">
        <f>$P$27*$L$33</f>
        <v>3683.5447091443452</v>
      </c>
      <c r="Q29">
        <f>$Q$27*$L$33</f>
        <v>6477.8078347992769</v>
      </c>
    </row>
    <row r="30" spans="1:17" x14ac:dyDescent="0.25">
      <c r="A30" s="12">
        <v>53</v>
      </c>
      <c r="B30">
        <v>1963</v>
      </c>
      <c r="C30">
        <v>1963</v>
      </c>
      <c r="D30">
        <v>110000</v>
      </c>
      <c r="F30" s="12">
        <v>49</v>
      </c>
      <c r="G30">
        <v>1920</v>
      </c>
      <c r="H30">
        <v>2008</v>
      </c>
      <c r="I30">
        <v>113000</v>
      </c>
      <c r="K30" t="s">
        <v>428</v>
      </c>
      <c r="L30">
        <v>2.344447438164922E-65</v>
      </c>
    </row>
    <row r="31" spans="1:17" x14ac:dyDescent="0.25">
      <c r="A31" s="12">
        <v>54</v>
      </c>
      <c r="B31">
        <v>1981</v>
      </c>
      <c r="C31">
        <v>1987</v>
      </c>
      <c r="D31">
        <v>385000</v>
      </c>
      <c r="F31" s="12">
        <v>51</v>
      </c>
      <c r="G31">
        <v>1997</v>
      </c>
      <c r="H31">
        <v>1997</v>
      </c>
      <c r="I31">
        <v>177000</v>
      </c>
      <c r="K31" t="s">
        <v>429</v>
      </c>
      <c r="L31">
        <v>1.6462032081323781</v>
      </c>
    </row>
    <row r="32" spans="1:17" x14ac:dyDescent="0.25">
      <c r="A32" s="12">
        <v>55</v>
      </c>
      <c r="B32">
        <v>1955</v>
      </c>
      <c r="C32">
        <v>1955</v>
      </c>
      <c r="D32">
        <v>130000</v>
      </c>
      <c r="F32" s="12">
        <v>57</v>
      </c>
      <c r="G32">
        <v>1999</v>
      </c>
      <c r="H32">
        <v>2000</v>
      </c>
      <c r="I32">
        <v>172500</v>
      </c>
      <c r="K32" t="s">
        <v>430</v>
      </c>
      <c r="L32">
        <v>4.688894876329844E-65</v>
      </c>
    </row>
    <row r="33" spans="1:13" ht="15.75" thickBot="1" x14ac:dyDescent="0.3">
      <c r="A33" s="12">
        <v>56</v>
      </c>
      <c r="B33">
        <v>1964</v>
      </c>
      <c r="C33">
        <v>1964</v>
      </c>
      <c r="D33">
        <v>180500</v>
      </c>
      <c r="F33" s="12">
        <v>58</v>
      </c>
      <c r="G33">
        <v>2004</v>
      </c>
      <c r="H33">
        <v>2004</v>
      </c>
      <c r="I33">
        <v>196500</v>
      </c>
      <c r="K33" s="13" t="s">
        <v>431</v>
      </c>
      <c r="L33" s="13">
        <v>1.9620655518138275</v>
      </c>
      <c r="M33" s="13"/>
    </row>
    <row r="34" spans="1:13" x14ac:dyDescent="0.25">
      <c r="A34" s="12">
        <v>60</v>
      </c>
      <c r="B34">
        <v>1972</v>
      </c>
      <c r="C34">
        <v>1972</v>
      </c>
      <c r="D34">
        <v>124900</v>
      </c>
      <c r="F34" s="12">
        <v>59</v>
      </c>
      <c r="G34">
        <v>2006</v>
      </c>
      <c r="H34">
        <v>2006</v>
      </c>
      <c r="I34">
        <v>438780</v>
      </c>
    </row>
    <row r="35" spans="1:13" x14ac:dyDescent="0.25">
      <c r="A35" s="12">
        <v>64</v>
      </c>
      <c r="B35">
        <v>1921</v>
      </c>
      <c r="C35">
        <v>1950</v>
      </c>
      <c r="D35">
        <v>140000</v>
      </c>
      <c r="F35" s="12">
        <v>61</v>
      </c>
      <c r="G35">
        <v>2004</v>
      </c>
      <c r="H35">
        <v>2004</v>
      </c>
      <c r="I35">
        <v>158000</v>
      </c>
      <c r="K35" t="s">
        <v>487</v>
      </c>
      <c r="L35">
        <f>SUM(L26:M26)</f>
        <v>1460</v>
      </c>
    </row>
    <row r="36" spans="1:13" x14ac:dyDescent="0.25">
      <c r="A36" s="12">
        <v>67</v>
      </c>
      <c r="B36">
        <v>1970</v>
      </c>
      <c r="C36">
        <v>1989</v>
      </c>
      <c r="D36">
        <v>180000</v>
      </c>
      <c r="F36" s="12">
        <v>62</v>
      </c>
      <c r="G36">
        <v>1920</v>
      </c>
      <c r="H36">
        <v>1996</v>
      </c>
      <c r="I36">
        <v>101000</v>
      </c>
      <c r="K36" t="s">
        <v>488</v>
      </c>
      <c r="L36">
        <f>M24-L24</f>
        <v>69090.251380281697</v>
      </c>
    </row>
    <row r="37" spans="1:13" x14ac:dyDescent="0.25">
      <c r="A37" s="12">
        <v>69</v>
      </c>
      <c r="B37">
        <v>1945</v>
      </c>
      <c r="C37">
        <v>1950</v>
      </c>
      <c r="D37">
        <v>80000</v>
      </c>
      <c r="F37" s="12">
        <v>63</v>
      </c>
      <c r="G37">
        <v>2006</v>
      </c>
      <c r="H37">
        <v>2006</v>
      </c>
      <c r="I37">
        <v>202500</v>
      </c>
      <c r="K37" t="s">
        <v>492</v>
      </c>
      <c r="L37">
        <f>SQRT((L25/L26)+(M25/M26))</f>
        <v>3797.9764133355679</v>
      </c>
    </row>
    <row r="38" spans="1:13" x14ac:dyDescent="0.25">
      <c r="A38" s="12">
        <v>70</v>
      </c>
      <c r="B38">
        <v>1953</v>
      </c>
      <c r="C38">
        <v>1953</v>
      </c>
      <c r="D38">
        <v>225000</v>
      </c>
      <c r="F38" s="12">
        <v>65</v>
      </c>
      <c r="G38">
        <v>1997</v>
      </c>
      <c r="H38">
        <v>1998</v>
      </c>
      <c r="I38">
        <v>219500</v>
      </c>
    </row>
    <row r="39" spans="1:13" x14ac:dyDescent="0.25">
      <c r="A39" s="12">
        <v>71</v>
      </c>
      <c r="B39">
        <v>1973</v>
      </c>
      <c r="C39">
        <v>1973</v>
      </c>
      <c r="D39">
        <v>244000</v>
      </c>
      <c r="F39" s="12">
        <v>66</v>
      </c>
      <c r="G39">
        <v>2004</v>
      </c>
      <c r="H39">
        <v>2005</v>
      </c>
      <c r="I39">
        <v>317000</v>
      </c>
      <c r="K39" t="s">
        <v>489</v>
      </c>
      <c r="L39">
        <f>L37*L33</f>
        <v>7451.8786872071523</v>
      </c>
    </row>
    <row r="40" spans="1:13" x14ac:dyDescent="0.25">
      <c r="A40" s="12">
        <v>75</v>
      </c>
      <c r="B40">
        <v>1915</v>
      </c>
      <c r="C40">
        <v>1950</v>
      </c>
      <c r="D40">
        <v>107400</v>
      </c>
      <c r="F40" s="12">
        <v>68</v>
      </c>
      <c r="G40">
        <v>2003</v>
      </c>
      <c r="H40">
        <v>2003</v>
      </c>
      <c r="I40">
        <v>226000</v>
      </c>
      <c r="K40" t="s">
        <v>490</v>
      </c>
      <c r="L40">
        <f>L36-L39</f>
        <v>61638.372693074547</v>
      </c>
    </row>
    <row r="41" spans="1:13" x14ac:dyDescent="0.25">
      <c r="A41" s="12">
        <v>76</v>
      </c>
      <c r="B41">
        <v>1973</v>
      </c>
      <c r="C41">
        <v>1973</v>
      </c>
      <c r="D41">
        <v>91000</v>
      </c>
      <c r="F41" s="12">
        <v>72</v>
      </c>
      <c r="G41">
        <v>1982</v>
      </c>
      <c r="H41">
        <v>2006</v>
      </c>
      <c r="I41">
        <v>129500</v>
      </c>
      <c r="K41" t="s">
        <v>491</v>
      </c>
      <c r="L41">
        <f>L39+L36</f>
        <v>76542.130067488848</v>
      </c>
    </row>
    <row r="42" spans="1:13" ht="15.75" thickBot="1" x14ac:dyDescent="0.3">
      <c r="A42" s="12">
        <v>77</v>
      </c>
      <c r="B42">
        <v>1956</v>
      </c>
      <c r="C42">
        <v>1956</v>
      </c>
      <c r="D42">
        <v>135750</v>
      </c>
      <c r="F42" s="12">
        <v>73</v>
      </c>
      <c r="G42">
        <v>1998</v>
      </c>
      <c r="H42">
        <v>1998</v>
      </c>
      <c r="I42">
        <v>185000</v>
      </c>
    </row>
    <row r="43" spans="1:13" ht="30.75" customHeight="1" x14ac:dyDescent="0.25">
      <c r="A43" s="12">
        <v>79</v>
      </c>
      <c r="B43">
        <v>1968</v>
      </c>
      <c r="C43">
        <v>1968</v>
      </c>
      <c r="D43">
        <v>136500</v>
      </c>
      <c r="F43" s="12">
        <v>74</v>
      </c>
      <c r="G43">
        <v>1954</v>
      </c>
      <c r="H43">
        <v>2003</v>
      </c>
      <c r="I43">
        <v>144900</v>
      </c>
      <c r="K43" s="35" t="s">
        <v>508</v>
      </c>
      <c r="L43" s="36"/>
      <c r="M43" s="37"/>
    </row>
    <row r="44" spans="1:13" x14ac:dyDescent="0.25">
      <c r="A44" s="12">
        <v>80</v>
      </c>
      <c r="B44">
        <v>1910</v>
      </c>
      <c r="C44">
        <v>1981</v>
      </c>
      <c r="D44">
        <v>110000</v>
      </c>
      <c r="F44" s="12">
        <v>78</v>
      </c>
      <c r="G44">
        <v>1948</v>
      </c>
      <c r="H44">
        <v>2001</v>
      </c>
      <c r="I44">
        <v>127000</v>
      </c>
      <c r="K44" s="19" t="s">
        <v>509</v>
      </c>
      <c r="L44" s="5"/>
      <c r="M44" s="20"/>
    </row>
    <row r="45" spans="1:13" ht="15.75" thickBot="1" x14ac:dyDescent="0.3">
      <c r="A45" s="12">
        <v>81</v>
      </c>
      <c r="B45">
        <v>1968</v>
      </c>
      <c r="C45">
        <v>1968</v>
      </c>
      <c r="D45">
        <v>193500</v>
      </c>
      <c r="F45" s="12">
        <v>82</v>
      </c>
      <c r="G45">
        <v>1998</v>
      </c>
      <c r="H45">
        <v>1998</v>
      </c>
      <c r="I45">
        <v>153500</v>
      </c>
      <c r="K45" s="21" t="s">
        <v>514</v>
      </c>
      <c r="L45" s="22"/>
      <c r="M45" s="23"/>
    </row>
    <row r="46" spans="1:13" x14ac:dyDescent="0.25">
      <c r="A46" s="12">
        <v>84</v>
      </c>
      <c r="B46">
        <v>1960</v>
      </c>
      <c r="C46">
        <v>1960</v>
      </c>
      <c r="D46">
        <v>126500</v>
      </c>
      <c r="F46" s="12">
        <v>83</v>
      </c>
      <c r="G46">
        <v>2007</v>
      </c>
      <c r="H46">
        <v>2007</v>
      </c>
      <c r="I46">
        <v>245000</v>
      </c>
    </row>
    <row r="47" spans="1:13" x14ac:dyDescent="0.25">
      <c r="A47" s="12">
        <v>86</v>
      </c>
      <c r="B47">
        <v>1991</v>
      </c>
      <c r="C47">
        <v>1992</v>
      </c>
      <c r="D47">
        <v>260000</v>
      </c>
      <c r="F47" s="12">
        <v>85</v>
      </c>
      <c r="G47">
        <v>1995</v>
      </c>
      <c r="H47">
        <v>1996</v>
      </c>
      <c r="I47">
        <v>168500</v>
      </c>
    </row>
    <row r="48" spans="1:13" x14ac:dyDescent="0.25">
      <c r="A48" s="12">
        <v>89</v>
      </c>
      <c r="B48">
        <v>1915</v>
      </c>
      <c r="C48">
        <v>1982</v>
      </c>
      <c r="D48">
        <v>85000</v>
      </c>
      <c r="F48" s="12">
        <v>87</v>
      </c>
      <c r="G48">
        <v>2005</v>
      </c>
      <c r="H48">
        <v>2005</v>
      </c>
      <c r="I48">
        <v>174000</v>
      </c>
    </row>
    <row r="49" spans="1:9" x14ac:dyDescent="0.25">
      <c r="A49" s="12">
        <v>91</v>
      </c>
      <c r="B49">
        <v>1950</v>
      </c>
      <c r="C49">
        <v>1950</v>
      </c>
      <c r="D49">
        <v>109900</v>
      </c>
      <c r="F49" s="12">
        <v>88</v>
      </c>
      <c r="G49">
        <v>2009</v>
      </c>
      <c r="H49">
        <v>2009</v>
      </c>
      <c r="I49">
        <v>164500</v>
      </c>
    </row>
    <row r="50" spans="1:9" x14ac:dyDescent="0.25">
      <c r="A50" s="12">
        <v>92</v>
      </c>
      <c r="B50">
        <v>1961</v>
      </c>
      <c r="C50">
        <v>1961</v>
      </c>
      <c r="D50">
        <v>98600</v>
      </c>
      <c r="F50" s="12">
        <v>90</v>
      </c>
      <c r="G50">
        <v>1994</v>
      </c>
      <c r="H50">
        <v>1995</v>
      </c>
      <c r="I50">
        <v>123600</v>
      </c>
    </row>
    <row r="51" spans="1:9" x14ac:dyDescent="0.25">
      <c r="A51" s="12">
        <v>96</v>
      </c>
      <c r="B51">
        <v>1993</v>
      </c>
      <c r="C51">
        <v>1993</v>
      </c>
      <c r="D51">
        <v>185000</v>
      </c>
      <c r="F51" s="12">
        <v>93</v>
      </c>
      <c r="G51">
        <v>1921</v>
      </c>
      <c r="H51">
        <v>2006</v>
      </c>
      <c r="I51">
        <v>163500</v>
      </c>
    </row>
    <row r="52" spans="1:9" x14ac:dyDescent="0.25">
      <c r="A52" s="12">
        <v>98</v>
      </c>
      <c r="B52">
        <v>1965</v>
      </c>
      <c r="C52">
        <v>1965</v>
      </c>
      <c r="D52">
        <v>94750</v>
      </c>
      <c r="F52" s="12">
        <v>94</v>
      </c>
      <c r="G52">
        <v>1910</v>
      </c>
      <c r="H52">
        <v>1998</v>
      </c>
      <c r="I52">
        <v>133900</v>
      </c>
    </row>
    <row r="53" spans="1:9" x14ac:dyDescent="0.25">
      <c r="A53" s="12">
        <v>99</v>
      </c>
      <c r="B53">
        <v>1920</v>
      </c>
      <c r="C53">
        <v>1950</v>
      </c>
      <c r="D53">
        <v>83000</v>
      </c>
      <c r="F53" s="12">
        <v>95</v>
      </c>
      <c r="G53">
        <v>1997</v>
      </c>
      <c r="H53">
        <v>1997</v>
      </c>
      <c r="I53">
        <v>204750</v>
      </c>
    </row>
    <row r="54" spans="1:9" x14ac:dyDescent="0.25">
      <c r="A54" s="12">
        <v>100</v>
      </c>
      <c r="B54">
        <v>1959</v>
      </c>
      <c r="C54">
        <v>1959</v>
      </c>
      <c r="D54">
        <v>128950</v>
      </c>
      <c r="F54" s="12">
        <v>97</v>
      </c>
      <c r="G54">
        <v>1999</v>
      </c>
      <c r="H54">
        <v>1999</v>
      </c>
      <c r="I54">
        <v>214000</v>
      </c>
    </row>
    <row r="55" spans="1:9" x14ac:dyDescent="0.25">
      <c r="A55" s="12">
        <v>102</v>
      </c>
      <c r="B55">
        <v>1985</v>
      </c>
      <c r="C55">
        <v>1985</v>
      </c>
      <c r="D55">
        <v>178000</v>
      </c>
      <c r="F55" s="12">
        <v>101</v>
      </c>
      <c r="G55">
        <v>1977</v>
      </c>
      <c r="H55">
        <v>2001</v>
      </c>
      <c r="I55">
        <v>205000</v>
      </c>
    </row>
    <row r="56" spans="1:9" x14ac:dyDescent="0.25">
      <c r="A56" s="12">
        <v>103</v>
      </c>
      <c r="B56">
        <v>1979</v>
      </c>
      <c r="C56">
        <v>1979</v>
      </c>
      <c r="D56">
        <v>118964</v>
      </c>
      <c r="F56" s="12">
        <v>104</v>
      </c>
      <c r="G56">
        <v>2009</v>
      </c>
      <c r="H56">
        <v>2009</v>
      </c>
      <c r="I56">
        <v>198900</v>
      </c>
    </row>
    <row r="57" spans="1:9" x14ac:dyDescent="0.25">
      <c r="A57" s="12">
        <v>105</v>
      </c>
      <c r="B57">
        <v>1931</v>
      </c>
      <c r="C57">
        <v>1950</v>
      </c>
      <c r="D57">
        <v>169500</v>
      </c>
      <c r="F57" s="12">
        <v>106</v>
      </c>
      <c r="G57">
        <v>2003</v>
      </c>
      <c r="H57">
        <v>2004</v>
      </c>
      <c r="I57">
        <v>250000</v>
      </c>
    </row>
    <row r="58" spans="1:9" x14ac:dyDescent="0.25">
      <c r="A58" s="12">
        <v>108</v>
      </c>
      <c r="B58">
        <v>1948</v>
      </c>
      <c r="C58">
        <v>1950</v>
      </c>
      <c r="D58">
        <v>115000</v>
      </c>
      <c r="F58" s="12">
        <v>107</v>
      </c>
      <c r="G58">
        <v>1885</v>
      </c>
      <c r="H58">
        <v>1995</v>
      </c>
      <c r="I58">
        <v>100000</v>
      </c>
    </row>
    <row r="59" spans="1:9" x14ac:dyDescent="0.25">
      <c r="A59" s="12">
        <v>110</v>
      </c>
      <c r="B59">
        <v>1977</v>
      </c>
      <c r="C59">
        <v>1977</v>
      </c>
      <c r="D59">
        <v>190000</v>
      </c>
      <c r="F59" s="12">
        <v>109</v>
      </c>
      <c r="G59">
        <v>1919</v>
      </c>
      <c r="H59">
        <v>2005</v>
      </c>
      <c r="I59">
        <v>115000</v>
      </c>
    </row>
    <row r="60" spans="1:9" x14ac:dyDescent="0.25">
      <c r="A60" s="12">
        <v>111</v>
      </c>
      <c r="B60">
        <v>1954</v>
      </c>
      <c r="C60">
        <v>1972</v>
      </c>
      <c r="D60">
        <v>136900</v>
      </c>
      <c r="F60" s="12">
        <v>112</v>
      </c>
      <c r="G60">
        <v>2000</v>
      </c>
      <c r="H60">
        <v>2000</v>
      </c>
      <c r="I60">
        <v>180000</v>
      </c>
    </row>
    <row r="61" spans="1:9" x14ac:dyDescent="0.25">
      <c r="A61" s="12">
        <v>114</v>
      </c>
      <c r="B61">
        <v>1953</v>
      </c>
      <c r="C61">
        <v>1953</v>
      </c>
      <c r="D61">
        <v>217000</v>
      </c>
      <c r="F61" s="12">
        <v>113</v>
      </c>
      <c r="G61">
        <v>2007</v>
      </c>
      <c r="H61">
        <v>2007</v>
      </c>
      <c r="I61">
        <v>383970</v>
      </c>
    </row>
    <row r="62" spans="1:9" x14ac:dyDescent="0.25">
      <c r="A62" s="12">
        <v>117</v>
      </c>
      <c r="B62">
        <v>1962</v>
      </c>
      <c r="C62">
        <v>1962</v>
      </c>
      <c r="D62">
        <v>139000</v>
      </c>
      <c r="F62" s="12">
        <v>115</v>
      </c>
      <c r="G62">
        <v>1945</v>
      </c>
      <c r="H62">
        <v>2002</v>
      </c>
      <c r="I62">
        <v>259500</v>
      </c>
    </row>
    <row r="63" spans="1:9" x14ac:dyDescent="0.25">
      <c r="A63" s="12">
        <v>119</v>
      </c>
      <c r="B63">
        <v>1990</v>
      </c>
      <c r="C63">
        <v>1990</v>
      </c>
      <c r="D63">
        <v>320000</v>
      </c>
      <c r="F63" s="12">
        <v>116</v>
      </c>
      <c r="G63">
        <v>1999</v>
      </c>
      <c r="H63">
        <v>1999</v>
      </c>
      <c r="I63">
        <v>176000</v>
      </c>
    </row>
    <row r="64" spans="1:9" x14ac:dyDescent="0.25">
      <c r="A64" s="12">
        <v>121</v>
      </c>
      <c r="B64">
        <v>1969</v>
      </c>
      <c r="C64">
        <v>1969</v>
      </c>
      <c r="D64">
        <v>180000</v>
      </c>
      <c r="F64" s="12">
        <v>118</v>
      </c>
      <c r="G64">
        <v>2006</v>
      </c>
      <c r="H64">
        <v>2007</v>
      </c>
      <c r="I64">
        <v>155000</v>
      </c>
    </row>
    <row r="65" spans="1:9" x14ac:dyDescent="0.25">
      <c r="A65" s="12">
        <v>122</v>
      </c>
      <c r="B65">
        <v>1939</v>
      </c>
      <c r="C65">
        <v>1950</v>
      </c>
      <c r="D65">
        <v>100000</v>
      </c>
      <c r="F65" s="12">
        <v>120</v>
      </c>
      <c r="G65">
        <v>2005</v>
      </c>
      <c r="H65">
        <v>2006</v>
      </c>
      <c r="I65">
        <v>163990</v>
      </c>
    </row>
    <row r="66" spans="1:9" x14ac:dyDescent="0.25">
      <c r="A66" s="12">
        <v>123</v>
      </c>
      <c r="B66">
        <v>1958</v>
      </c>
      <c r="C66">
        <v>1958</v>
      </c>
      <c r="D66">
        <v>136000</v>
      </c>
      <c r="F66" s="12">
        <v>125</v>
      </c>
      <c r="G66">
        <v>1979</v>
      </c>
      <c r="H66">
        <v>1998</v>
      </c>
      <c r="I66">
        <v>181000</v>
      </c>
    </row>
    <row r="67" spans="1:9" x14ac:dyDescent="0.25">
      <c r="A67" s="12">
        <v>124</v>
      </c>
      <c r="B67">
        <v>1993</v>
      </c>
      <c r="C67">
        <v>1993</v>
      </c>
      <c r="D67">
        <v>153900</v>
      </c>
      <c r="F67" s="12">
        <v>132</v>
      </c>
      <c r="G67">
        <v>2000</v>
      </c>
      <c r="H67">
        <v>2000</v>
      </c>
      <c r="I67">
        <v>244000</v>
      </c>
    </row>
    <row r="68" spans="1:9" x14ac:dyDescent="0.25">
      <c r="A68" s="12">
        <v>126</v>
      </c>
      <c r="B68">
        <v>1935</v>
      </c>
      <c r="C68">
        <v>1982</v>
      </c>
      <c r="D68">
        <v>84500</v>
      </c>
      <c r="F68" s="12">
        <v>133</v>
      </c>
      <c r="G68">
        <v>1959</v>
      </c>
      <c r="H68">
        <v>2002</v>
      </c>
      <c r="I68">
        <v>150750</v>
      </c>
    </row>
    <row r="69" spans="1:9" x14ac:dyDescent="0.25">
      <c r="A69" s="12">
        <v>127</v>
      </c>
      <c r="B69">
        <v>1976</v>
      </c>
      <c r="C69">
        <v>1976</v>
      </c>
      <c r="D69">
        <v>128000</v>
      </c>
      <c r="F69" s="12">
        <v>134</v>
      </c>
      <c r="G69">
        <v>2001</v>
      </c>
      <c r="H69">
        <v>2002</v>
      </c>
      <c r="I69">
        <v>220000</v>
      </c>
    </row>
    <row r="70" spans="1:9" x14ac:dyDescent="0.25">
      <c r="A70" s="12">
        <v>128</v>
      </c>
      <c r="B70">
        <v>1930</v>
      </c>
      <c r="C70">
        <v>1950</v>
      </c>
      <c r="D70">
        <v>87000</v>
      </c>
      <c r="F70" s="12">
        <v>139</v>
      </c>
      <c r="G70">
        <v>1999</v>
      </c>
      <c r="H70">
        <v>2000</v>
      </c>
      <c r="I70">
        <v>230000</v>
      </c>
    </row>
    <row r="71" spans="1:9" x14ac:dyDescent="0.25">
      <c r="A71" s="12">
        <v>129</v>
      </c>
      <c r="B71">
        <v>1966</v>
      </c>
      <c r="C71">
        <v>1966</v>
      </c>
      <c r="D71">
        <v>155000</v>
      </c>
      <c r="F71" s="12">
        <v>140</v>
      </c>
      <c r="G71">
        <v>1997</v>
      </c>
      <c r="H71">
        <v>1997</v>
      </c>
      <c r="I71">
        <v>231500</v>
      </c>
    </row>
    <row r="72" spans="1:9" x14ac:dyDescent="0.25">
      <c r="A72" s="12">
        <v>130</v>
      </c>
      <c r="B72">
        <v>1958</v>
      </c>
      <c r="C72">
        <v>1991</v>
      </c>
      <c r="D72">
        <v>150000</v>
      </c>
      <c r="F72" s="12">
        <v>142</v>
      </c>
      <c r="G72">
        <v>2005</v>
      </c>
      <c r="H72">
        <v>2005</v>
      </c>
      <c r="I72">
        <v>260000</v>
      </c>
    </row>
    <row r="73" spans="1:9" x14ac:dyDescent="0.25">
      <c r="A73" s="12">
        <v>131</v>
      </c>
      <c r="B73">
        <v>1966</v>
      </c>
      <c r="C73">
        <v>1966</v>
      </c>
      <c r="D73">
        <v>226000</v>
      </c>
      <c r="F73" s="12">
        <v>144</v>
      </c>
      <c r="G73">
        <v>1999</v>
      </c>
      <c r="H73">
        <v>1999</v>
      </c>
      <c r="I73">
        <v>204000</v>
      </c>
    </row>
    <row r="74" spans="1:9" x14ac:dyDescent="0.25">
      <c r="A74" s="12">
        <v>135</v>
      </c>
      <c r="B74">
        <v>1968</v>
      </c>
      <c r="C74">
        <v>1993</v>
      </c>
      <c r="D74">
        <v>180000</v>
      </c>
      <c r="F74" s="12">
        <v>146</v>
      </c>
      <c r="G74">
        <v>2004</v>
      </c>
      <c r="H74">
        <v>2006</v>
      </c>
      <c r="I74">
        <v>130000</v>
      </c>
    </row>
    <row r="75" spans="1:9" x14ac:dyDescent="0.25">
      <c r="A75" s="12">
        <v>136</v>
      </c>
      <c r="B75">
        <v>1970</v>
      </c>
      <c r="C75">
        <v>1970</v>
      </c>
      <c r="D75">
        <v>174000</v>
      </c>
      <c r="F75" s="12">
        <v>148</v>
      </c>
      <c r="G75">
        <v>2001</v>
      </c>
      <c r="H75">
        <v>2001</v>
      </c>
      <c r="I75">
        <v>222500</v>
      </c>
    </row>
    <row r="76" spans="1:9" x14ac:dyDescent="0.25">
      <c r="A76" s="12">
        <v>137</v>
      </c>
      <c r="B76">
        <v>1967</v>
      </c>
      <c r="C76">
        <v>1967</v>
      </c>
      <c r="D76">
        <v>143000</v>
      </c>
      <c r="F76" s="12">
        <v>149</v>
      </c>
      <c r="G76">
        <v>2004</v>
      </c>
      <c r="H76">
        <v>2005</v>
      </c>
      <c r="I76">
        <v>141000</v>
      </c>
    </row>
    <row r="77" spans="1:9" x14ac:dyDescent="0.25">
      <c r="A77" s="12">
        <v>138</v>
      </c>
      <c r="B77">
        <v>1988</v>
      </c>
      <c r="C77">
        <v>1989</v>
      </c>
      <c r="D77">
        <v>171000</v>
      </c>
      <c r="F77" s="12">
        <v>152</v>
      </c>
      <c r="G77">
        <v>2007</v>
      </c>
      <c r="H77">
        <v>2008</v>
      </c>
      <c r="I77">
        <v>372402</v>
      </c>
    </row>
    <row r="78" spans="1:9" x14ac:dyDescent="0.25">
      <c r="A78" s="12">
        <v>141</v>
      </c>
      <c r="B78">
        <v>1971</v>
      </c>
      <c r="C78">
        <v>1971</v>
      </c>
      <c r="D78">
        <v>115000</v>
      </c>
      <c r="F78" s="12">
        <v>158</v>
      </c>
      <c r="G78">
        <v>2009</v>
      </c>
      <c r="H78">
        <v>2010</v>
      </c>
      <c r="I78">
        <v>269500</v>
      </c>
    </row>
    <row r="79" spans="1:9" x14ac:dyDescent="0.25">
      <c r="A79" s="12">
        <v>143</v>
      </c>
      <c r="B79">
        <v>1952</v>
      </c>
      <c r="C79">
        <v>1952</v>
      </c>
      <c r="D79">
        <v>166000</v>
      </c>
      <c r="F79" s="12">
        <v>159</v>
      </c>
      <c r="G79">
        <v>2004</v>
      </c>
      <c r="H79">
        <v>2005</v>
      </c>
      <c r="I79">
        <v>254900</v>
      </c>
    </row>
    <row r="80" spans="1:9" x14ac:dyDescent="0.25">
      <c r="A80" s="12">
        <v>145</v>
      </c>
      <c r="B80">
        <v>1963</v>
      </c>
      <c r="C80">
        <v>1963</v>
      </c>
      <c r="D80">
        <v>125000</v>
      </c>
      <c r="F80" s="12">
        <v>160</v>
      </c>
      <c r="G80">
        <v>2005</v>
      </c>
      <c r="H80">
        <v>2006</v>
      </c>
      <c r="I80">
        <v>320000</v>
      </c>
    </row>
    <row r="81" spans="1:9" x14ac:dyDescent="0.25">
      <c r="A81" s="12">
        <v>147</v>
      </c>
      <c r="B81">
        <v>1931</v>
      </c>
      <c r="C81">
        <v>1993</v>
      </c>
      <c r="D81">
        <v>105000</v>
      </c>
      <c r="F81" s="12">
        <v>162</v>
      </c>
      <c r="G81">
        <v>2003</v>
      </c>
      <c r="H81">
        <v>2004</v>
      </c>
      <c r="I81">
        <v>412500</v>
      </c>
    </row>
    <row r="82" spans="1:9" x14ac:dyDescent="0.25">
      <c r="A82" s="12">
        <v>150</v>
      </c>
      <c r="B82">
        <v>1936</v>
      </c>
      <c r="C82">
        <v>1950</v>
      </c>
      <c r="D82">
        <v>115000</v>
      </c>
      <c r="F82" s="12">
        <v>163</v>
      </c>
      <c r="G82">
        <v>2005</v>
      </c>
      <c r="H82">
        <v>2005</v>
      </c>
      <c r="I82">
        <v>220000</v>
      </c>
    </row>
    <row r="83" spans="1:9" x14ac:dyDescent="0.25">
      <c r="A83" s="12">
        <v>151</v>
      </c>
      <c r="B83">
        <v>1975</v>
      </c>
      <c r="C83">
        <v>1975</v>
      </c>
      <c r="D83">
        <v>122000</v>
      </c>
      <c r="F83" s="12">
        <v>165</v>
      </c>
      <c r="G83">
        <v>1926</v>
      </c>
      <c r="H83">
        <v>2004</v>
      </c>
      <c r="I83">
        <v>152000</v>
      </c>
    </row>
    <row r="84" spans="1:9" x14ac:dyDescent="0.25">
      <c r="A84" s="12">
        <v>153</v>
      </c>
      <c r="B84">
        <v>1971</v>
      </c>
      <c r="C84">
        <v>1971</v>
      </c>
      <c r="D84">
        <v>190000</v>
      </c>
      <c r="F84" s="12">
        <v>166</v>
      </c>
      <c r="G84">
        <v>1940</v>
      </c>
      <c r="H84">
        <v>1999</v>
      </c>
      <c r="I84">
        <v>127500</v>
      </c>
    </row>
    <row r="85" spans="1:9" x14ac:dyDescent="0.25">
      <c r="A85" s="12">
        <v>154</v>
      </c>
      <c r="B85">
        <v>1960</v>
      </c>
      <c r="C85">
        <v>1975</v>
      </c>
      <c r="D85">
        <v>235000</v>
      </c>
      <c r="F85" s="12">
        <v>168</v>
      </c>
      <c r="G85">
        <v>2007</v>
      </c>
      <c r="H85">
        <v>2007</v>
      </c>
      <c r="I85">
        <v>325624</v>
      </c>
    </row>
    <row r="86" spans="1:9" x14ac:dyDescent="0.25">
      <c r="A86" s="12">
        <v>155</v>
      </c>
      <c r="B86">
        <v>1923</v>
      </c>
      <c r="C86">
        <v>1950</v>
      </c>
      <c r="D86">
        <v>125000</v>
      </c>
      <c r="F86" s="12">
        <v>169</v>
      </c>
      <c r="G86">
        <v>2004</v>
      </c>
      <c r="H86">
        <v>2004</v>
      </c>
      <c r="I86">
        <v>183500</v>
      </c>
    </row>
    <row r="87" spans="1:9" x14ac:dyDescent="0.25">
      <c r="A87" s="12">
        <v>156</v>
      </c>
      <c r="B87">
        <v>1924</v>
      </c>
      <c r="C87">
        <v>1950</v>
      </c>
      <c r="D87">
        <v>79000</v>
      </c>
      <c r="F87" s="12">
        <v>176</v>
      </c>
      <c r="G87">
        <v>1950</v>
      </c>
      <c r="H87">
        <v>2001</v>
      </c>
      <c r="I87">
        <v>243000</v>
      </c>
    </row>
    <row r="88" spans="1:9" x14ac:dyDescent="0.25">
      <c r="A88" s="12">
        <v>157</v>
      </c>
      <c r="B88">
        <v>1950</v>
      </c>
      <c r="C88">
        <v>1950</v>
      </c>
      <c r="D88">
        <v>109500</v>
      </c>
      <c r="F88" s="12">
        <v>179</v>
      </c>
      <c r="G88">
        <v>2008</v>
      </c>
      <c r="H88">
        <v>2009</v>
      </c>
      <c r="I88">
        <v>501837</v>
      </c>
    </row>
    <row r="89" spans="1:9" x14ac:dyDescent="0.25">
      <c r="A89" s="12">
        <v>161</v>
      </c>
      <c r="B89">
        <v>1984</v>
      </c>
      <c r="C89">
        <v>1984</v>
      </c>
      <c r="D89">
        <v>162500</v>
      </c>
      <c r="F89" s="12">
        <v>180</v>
      </c>
      <c r="G89">
        <v>1923</v>
      </c>
      <c r="H89">
        <v>2006</v>
      </c>
      <c r="I89">
        <v>100000</v>
      </c>
    </row>
    <row r="90" spans="1:9" x14ac:dyDescent="0.25">
      <c r="A90" s="12">
        <v>164</v>
      </c>
      <c r="B90">
        <v>1956</v>
      </c>
      <c r="C90">
        <v>1956</v>
      </c>
      <c r="D90">
        <v>103200</v>
      </c>
      <c r="F90" s="12">
        <v>181</v>
      </c>
      <c r="G90">
        <v>2000</v>
      </c>
      <c r="H90">
        <v>2000</v>
      </c>
      <c r="I90">
        <v>177000</v>
      </c>
    </row>
    <row r="91" spans="1:9" x14ac:dyDescent="0.25">
      <c r="A91" s="12">
        <v>167</v>
      </c>
      <c r="B91">
        <v>1955</v>
      </c>
      <c r="C91">
        <v>1993</v>
      </c>
      <c r="D91">
        <v>190000</v>
      </c>
      <c r="F91" s="12">
        <v>183</v>
      </c>
      <c r="G91">
        <v>1957</v>
      </c>
      <c r="H91">
        <v>2006</v>
      </c>
      <c r="I91">
        <v>120000</v>
      </c>
    </row>
    <row r="92" spans="1:9" x14ac:dyDescent="0.25">
      <c r="A92" s="12">
        <v>170</v>
      </c>
      <c r="B92">
        <v>1981</v>
      </c>
      <c r="C92">
        <v>1981</v>
      </c>
      <c r="D92">
        <v>228000</v>
      </c>
      <c r="F92" s="12">
        <v>184</v>
      </c>
      <c r="G92">
        <v>2003</v>
      </c>
      <c r="H92">
        <v>2003</v>
      </c>
      <c r="I92">
        <v>200000</v>
      </c>
    </row>
    <row r="93" spans="1:9" x14ac:dyDescent="0.25">
      <c r="A93" s="12">
        <v>171</v>
      </c>
      <c r="B93">
        <v>1941</v>
      </c>
      <c r="C93">
        <v>1950</v>
      </c>
      <c r="D93">
        <v>128500</v>
      </c>
      <c r="F93" s="12">
        <v>190</v>
      </c>
      <c r="G93">
        <v>2001</v>
      </c>
      <c r="H93">
        <v>2002</v>
      </c>
      <c r="I93">
        <v>286000</v>
      </c>
    </row>
    <row r="94" spans="1:9" x14ac:dyDescent="0.25">
      <c r="A94" s="12">
        <v>172</v>
      </c>
      <c r="B94">
        <v>1960</v>
      </c>
      <c r="C94">
        <v>1960</v>
      </c>
      <c r="D94">
        <v>215000</v>
      </c>
      <c r="F94" s="12">
        <v>192</v>
      </c>
      <c r="G94">
        <v>1972</v>
      </c>
      <c r="H94">
        <v>2004</v>
      </c>
      <c r="I94">
        <v>184000</v>
      </c>
    </row>
    <row r="95" spans="1:9" x14ac:dyDescent="0.25">
      <c r="A95" s="12">
        <v>173</v>
      </c>
      <c r="B95">
        <v>1987</v>
      </c>
      <c r="C95">
        <v>1987</v>
      </c>
      <c r="D95">
        <v>239000</v>
      </c>
      <c r="F95" s="12">
        <v>193</v>
      </c>
      <c r="G95">
        <v>1999</v>
      </c>
      <c r="H95">
        <v>1999</v>
      </c>
      <c r="I95">
        <v>192000</v>
      </c>
    </row>
    <row r="96" spans="1:9" x14ac:dyDescent="0.25">
      <c r="A96" s="12">
        <v>174</v>
      </c>
      <c r="B96">
        <v>1961</v>
      </c>
      <c r="C96">
        <v>1961</v>
      </c>
      <c r="D96">
        <v>163000</v>
      </c>
      <c r="F96" s="12">
        <v>194</v>
      </c>
      <c r="G96">
        <v>2004</v>
      </c>
      <c r="H96">
        <v>2004</v>
      </c>
      <c r="I96">
        <v>130000</v>
      </c>
    </row>
    <row r="97" spans="1:9" x14ac:dyDescent="0.25">
      <c r="A97" s="12">
        <v>175</v>
      </c>
      <c r="B97">
        <v>1986</v>
      </c>
      <c r="C97">
        <v>1986</v>
      </c>
      <c r="D97">
        <v>184000</v>
      </c>
      <c r="F97" s="12">
        <v>197</v>
      </c>
      <c r="G97">
        <v>2007</v>
      </c>
      <c r="H97">
        <v>2007</v>
      </c>
      <c r="I97">
        <v>311872</v>
      </c>
    </row>
    <row r="98" spans="1:9" x14ac:dyDescent="0.25">
      <c r="A98" s="12">
        <v>177</v>
      </c>
      <c r="B98">
        <v>1988</v>
      </c>
      <c r="C98">
        <v>1989</v>
      </c>
      <c r="D98">
        <v>211000</v>
      </c>
      <c r="F98" s="12">
        <v>200</v>
      </c>
      <c r="G98">
        <v>2004</v>
      </c>
      <c r="H98">
        <v>2005</v>
      </c>
      <c r="I98">
        <v>274900</v>
      </c>
    </row>
    <row r="99" spans="1:9" x14ac:dyDescent="0.25">
      <c r="A99" s="12">
        <v>178</v>
      </c>
      <c r="B99">
        <v>1958</v>
      </c>
      <c r="C99">
        <v>1958</v>
      </c>
      <c r="D99">
        <v>172500</v>
      </c>
      <c r="F99" s="12">
        <v>201</v>
      </c>
      <c r="G99">
        <v>2003</v>
      </c>
      <c r="H99">
        <v>2004</v>
      </c>
      <c r="I99">
        <v>140000</v>
      </c>
    </row>
    <row r="100" spans="1:9" x14ac:dyDescent="0.25">
      <c r="A100" s="12">
        <v>182</v>
      </c>
      <c r="B100">
        <v>1920</v>
      </c>
      <c r="C100">
        <v>1950</v>
      </c>
      <c r="D100">
        <v>200100</v>
      </c>
      <c r="F100" s="12">
        <v>204</v>
      </c>
      <c r="G100">
        <v>2004</v>
      </c>
      <c r="H100">
        <v>2004</v>
      </c>
      <c r="I100">
        <v>149000</v>
      </c>
    </row>
    <row r="101" spans="1:9" x14ac:dyDescent="0.25">
      <c r="A101" s="12">
        <v>185</v>
      </c>
      <c r="B101">
        <v>1908</v>
      </c>
      <c r="C101">
        <v>1991</v>
      </c>
      <c r="D101">
        <v>127000</v>
      </c>
      <c r="F101" s="12">
        <v>212</v>
      </c>
      <c r="G101">
        <v>2009</v>
      </c>
      <c r="H101">
        <v>2009</v>
      </c>
      <c r="I101">
        <v>186000</v>
      </c>
    </row>
    <row r="102" spans="1:9" x14ac:dyDescent="0.25">
      <c r="A102" s="12">
        <v>186</v>
      </c>
      <c r="B102">
        <v>1892</v>
      </c>
      <c r="C102">
        <v>1993</v>
      </c>
      <c r="D102">
        <v>475000</v>
      </c>
      <c r="F102" s="12">
        <v>213</v>
      </c>
      <c r="G102">
        <v>2009</v>
      </c>
      <c r="H102">
        <v>2009</v>
      </c>
      <c r="I102">
        <v>252678</v>
      </c>
    </row>
    <row r="103" spans="1:9" x14ac:dyDescent="0.25">
      <c r="A103" s="12">
        <v>187</v>
      </c>
      <c r="B103">
        <v>1990</v>
      </c>
      <c r="C103">
        <v>1991</v>
      </c>
      <c r="D103">
        <v>173000</v>
      </c>
      <c r="F103" s="12">
        <v>214</v>
      </c>
      <c r="G103">
        <v>1995</v>
      </c>
      <c r="H103">
        <v>1995</v>
      </c>
      <c r="I103">
        <v>156000</v>
      </c>
    </row>
    <row r="104" spans="1:9" x14ac:dyDescent="0.25">
      <c r="A104" s="12">
        <v>188</v>
      </c>
      <c r="B104">
        <v>1916</v>
      </c>
      <c r="C104">
        <v>1987</v>
      </c>
      <c r="D104">
        <v>135000</v>
      </c>
      <c r="F104" s="12">
        <v>216</v>
      </c>
      <c r="G104">
        <v>1957</v>
      </c>
      <c r="H104">
        <v>1996</v>
      </c>
      <c r="I104">
        <v>134450</v>
      </c>
    </row>
    <row r="105" spans="1:9" x14ac:dyDescent="0.25">
      <c r="A105" s="12">
        <v>189</v>
      </c>
      <c r="B105">
        <v>1979</v>
      </c>
      <c r="C105">
        <v>1979</v>
      </c>
      <c r="D105">
        <v>153337</v>
      </c>
      <c r="F105" s="12">
        <v>217</v>
      </c>
      <c r="G105">
        <v>2004</v>
      </c>
      <c r="H105">
        <v>2004</v>
      </c>
      <c r="I105">
        <v>210000</v>
      </c>
    </row>
    <row r="106" spans="1:9" x14ac:dyDescent="0.25">
      <c r="A106" s="12">
        <v>191</v>
      </c>
      <c r="B106">
        <v>1932</v>
      </c>
      <c r="C106">
        <v>1994</v>
      </c>
      <c r="D106">
        <v>315000</v>
      </c>
      <c r="F106" s="12">
        <v>219</v>
      </c>
      <c r="G106">
        <v>1939</v>
      </c>
      <c r="H106">
        <v>2006</v>
      </c>
      <c r="I106">
        <v>311500</v>
      </c>
    </row>
    <row r="107" spans="1:9" x14ac:dyDescent="0.25">
      <c r="A107" s="12">
        <v>195</v>
      </c>
      <c r="B107">
        <v>1972</v>
      </c>
      <c r="C107">
        <v>1972</v>
      </c>
      <c r="D107">
        <v>127000</v>
      </c>
      <c r="F107" s="12">
        <v>220</v>
      </c>
      <c r="G107">
        <v>2005</v>
      </c>
      <c r="H107">
        <v>2006</v>
      </c>
      <c r="I107">
        <v>167240</v>
      </c>
    </row>
    <row r="108" spans="1:9" x14ac:dyDescent="0.25">
      <c r="A108" s="12">
        <v>196</v>
      </c>
      <c r="B108">
        <v>1976</v>
      </c>
      <c r="C108">
        <v>1976</v>
      </c>
      <c r="D108">
        <v>148500</v>
      </c>
      <c r="F108" s="12">
        <v>221</v>
      </c>
      <c r="G108">
        <v>2006</v>
      </c>
      <c r="H108">
        <v>2006</v>
      </c>
      <c r="I108">
        <v>204900</v>
      </c>
    </row>
    <row r="109" spans="1:9" x14ac:dyDescent="0.25">
      <c r="A109" s="12">
        <v>198</v>
      </c>
      <c r="B109">
        <v>1918</v>
      </c>
      <c r="C109">
        <v>1990</v>
      </c>
      <c r="D109">
        <v>235000</v>
      </c>
      <c r="F109" s="12">
        <v>222</v>
      </c>
      <c r="G109">
        <v>2002</v>
      </c>
      <c r="H109">
        <v>2002</v>
      </c>
      <c r="I109">
        <v>200000</v>
      </c>
    </row>
    <row r="110" spans="1:9" x14ac:dyDescent="0.25">
      <c r="A110" s="12">
        <v>199</v>
      </c>
      <c r="B110">
        <v>1912</v>
      </c>
      <c r="C110">
        <v>1950</v>
      </c>
      <c r="D110">
        <v>104000</v>
      </c>
      <c r="F110" s="12">
        <v>225</v>
      </c>
      <c r="G110">
        <v>2003</v>
      </c>
      <c r="H110">
        <v>2003</v>
      </c>
      <c r="I110">
        <v>386250</v>
      </c>
    </row>
    <row r="111" spans="1:9" x14ac:dyDescent="0.25">
      <c r="A111" s="12">
        <v>202</v>
      </c>
      <c r="B111">
        <v>1977</v>
      </c>
      <c r="C111">
        <v>1977</v>
      </c>
      <c r="D111">
        <v>171500</v>
      </c>
      <c r="F111" s="12">
        <v>227</v>
      </c>
      <c r="G111">
        <v>1995</v>
      </c>
      <c r="H111">
        <v>1995</v>
      </c>
      <c r="I111">
        <v>290000</v>
      </c>
    </row>
    <row r="112" spans="1:9" x14ac:dyDescent="0.25">
      <c r="A112" s="12">
        <v>203</v>
      </c>
      <c r="B112">
        <v>1924</v>
      </c>
      <c r="C112">
        <v>1950</v>
      </c>
      <c r="D112">
        <v>112000</v>
      </c>
      <c r="F112" s="12">
        <v>230</v>
      </c>
      <c r="G112">
        <v>2005</v>
      </c>
      <c r="H112">
        <v>2006</v>
      </c>
      <c r="I112">
        <v>192500</v>
      </c>
    </row>
    <row r="113" spans="1:9" x14ac:dyDescent="0.25">
      <c r="A113" s="12">
        <v>205</v>
      </c>
      <c r="B113">
        <v>1947</v>
      </c>
      <c r="C113">
        <v>1950</v>
      </c>
      <c r="D113">
        <v>110000</v>
      </c>
      <c r="F113" s="12">
        <v>232</v>
      </c>
      <c r="G113">
        <v>1995</v>
      </c>
      <c r="H113">
        <v>1996</v>
      </c>
      <c r="I113">
        <v>403000</v>
      </c>
    </row>
    <row r="114" spans="1:9" x14ac:dyDescent="0.25">
      <c r="A114" s="12">
        <v>206</v>
      </c>
      <c r="B114">
        <v>1990</v>
      </c>
      <c r="C114">
        <v>1990</v>
      </c>
      <c r="D114">
        <v>180500</v>
      </c>
      <c r="F114" s="12">
        <v>235</v>
      </c>
      <c r="G114">
        <v>2002</v>
      </c>
      <c r="H114">
        <v>2002</v>
      </c>
      <c r="I114">
        <v>216500</v>
      </c>
    </row>
    <row r="115" spans="1:9" x14ac:dyDescent="0.25">
      <c r="A115" s="12">
        <v>207</v>
      </c>
      <c r="B115">
        <v>1962</v>
      </c>
      <c r="C115">
        <v>1962</v>
      </c>
      <c r="D115">
        <v>143900</v>
      </c>
      <c r="F115" s="12">
        <v>237</v>
      </c>
      <c r="G115">
        <v>2004</v>
      </c>
      <c r="H115">
        <v>2004</v>
      </c>
      <c r="I115">
        <v>185500</v>
      </c>
    </row>
    <row r="116" spans="1:9" x14ac:dyDescent="0.25">
      <c r="A116" s="12">
        <v>208</v>
      </c>
      <c r="B116">
        <v>1960</v>
      </c>
      <c r="C116">
        <v>1960</v>
      </c>
      <c r="D116">
        <v>141000</v>
      </c>
      <c r="F116" s="12">
        <v>238</v>
      </c>
      <c r="G116">
        <v>1993</v>
      </c>
      <c r="H116">
        <v>2003</v>
      </c>
      <c r="I116">
        <v>194500</v>
      </c>
    </row>
    <row r="117" spans="1:9" x14ac:dyDescent="0.25">
      <c r="A117" s="12">
        <v>209</v>
      </c>
      <c r="B117">
        <v>1988</v>
      </c>
      <c r="C117">
        <v>1989</v>
      </c>
      <c r="D117">
        <v>277000</v>
      </c>
      <c r="F117" s="12">
        <v>239</v>
      </c>
      <c r="G117">
        <v>2007</v>
      </c>
      <c r="H117">
        <v>2007</v>
      </c>
      <c r="I117">
        <v>318000</v>
      </c>
    </row>
    <row r="118" spans="1:9" x14ac:dyDescent="0.25">
      <c r="A118" s="12">
        <v>210</v>
      </c>
      <c r="B118">
        <v>1964</v>
      </c>
      <c r="C118">
        <v>1964</v>
      </c>
      <c r="D118">
        <v>145000</v>
      </c>
      <c r="F118" s="12">
        <v>241</v>
      </c>
      <c r="G118">
        <v>2008</v>
      </c>
      <c r="H118">
        <v>2008</v>
      </c>
      <c r="I118">
        <v>262500</v>
      </c>
    </row>
    <row r="119" spans="1:9" x14ac:dyDescent="0.25">
      <c r="A119" s="12">
        <v>211</v>
      </c>
      <c r="B119">
        <v>1925</v>
      </c>
      <c r="C119">
        <v>1950</v>
      </c>
      <c r="D119">
        <v>98000</v>
      </c>
      <c r="F119" s="12">
        <v>242</v>
      </c>
      <c r="G119">
        <v>1945</v>
      </c>
      <c r="H119">
        <v>1997</v>
      </c>
      <c r="I119">
        <v>110500</v>
      </c>
    </row>
    <row r="120" spans="1:9" x14ac:dyDescent="0.25">
      <c r="A120" s="12">
        <v>215</v>
      </c>
      <c r="B120">
        <v>1977</v>
      </c>
      <c r="C120">
        <v>1977</v>
      </c>
      <c r="D120">
        <v>161750</v>
      </c>
      <c r="F120" s="12">
        <v>245</v>
      </c>
      <c r="G120">
        <v>1994</v>
      </c>
      <c r="H120">
        <v>2002</v>
      </c>
      <c r="I120">
        <v>205000</v>
      </c>
    </row>
    <row r="121" spans="1:9" x14ac:dyDescent="0.25">
      <c r="A121" s="12">
        <v>218</v>
      </c>
      <c r="B121">
        <v>1925</v>
      </c>
      <c r="C121">
        <v>1950</v>
      </c>
      <c r="D121">
        <v>107000</v>
      </c>
      <c r="F121" s="12">
        <v>249</v>
      </c>
      <c r="G121">
        <v>2003</v>
      </c>
      <c r="H121">
        <v>2003</v>
      </c>
      <c r="I121">
        <v>180000</v>
      </c>
    </row>
    <row r="122" spans="1:9" x14ac:dyDescent="0.25">
      <c r="A122" s="12">
        <v>223</v>
      </c>
      <c r="B122">
        <v>1975</v>
      </c>
      <c r="C122">
        <v>1975</v>
      </c>
      <c r="D122">
        <v>179900</v>
      </c>
      <c r="F122" s="12">
        <v>250</v>
      </c>
      <c r="G122">
        <v>1958</v>
      </c>
      <c r="H122">
        <v>2006</v>
      </c>
      <c r="I122">
        <v>277000</v>
      </c>
    </row>
    <row r="123" spans="1:9" x14ac:dyDescent="0.25">
      <c r="A123" s="12">
        <v>224</v>
      </c>
      <c r="B123">
        <v>1971</v>
      </c>
      <c r="C123">
        <v>1971</v>
      </c>
      <c r="D123">
        <v>97000</v>
      </c>
      <c r="F123" s="12">
        <v>252</v>
      </c>
      <c r="G123">
        <v>2006</v>
      </c>
      <c r="H123">
        <v>2007</v>
      </c>
      <c r="I123">
        <v>235000</v>
      </c>
    </row>
    <row r="124" spans="1:9" x14ac:dyDescent="0.25">
      <c r="A124" s="12">
        <v>226</v>
      </c>
      <c r="B124">
        <v>1971</v>
      </c>
      <c r="C124">
        <v>1971</v>
      </c>
      <c r="D124">
        <v>112000</v>
      </c>
      <c r="F124" s="12">
        <v>253</v>
      </c>
      <c r="G124">
        <v>2004</v>
      </c>
      <c r="H124">
        <v>2004</v>
      </c>
      <c r="I124">
        <v>173000</v>
      </c>
    </row>
    <row r="125" spans="1:9" x14ac:dyDescent="0.25">
      <c r="A125" s="12">
        <v>228</v>
      </c>
      <c r="B125">
        <v>1970</v>
      </c>
      <c r="C125">
        <v>1970</v>
      </c>
      <c r="D125">
        <v>106000</v>
      </c>
      <c r="F125" s="12">
        <v>256</v>
      </c>
      <c r="G125">
        <v>1999</v>
      </c>
      <c r="H125">
        <v>1999</v>
      </c>
      <c r="I125">
        <v>230000</v>
      </c>
    </row>
    <row r="126" spans="1:9" x14ac:dyDescent="0.25">
      <c r="A126" s="12">
        <v>229</v>
      </c>
      <c r="B126">
        <v>1967</v>
      </c>
      <c r="C126">
        <v>1967</v>
      </c>
      <c r="D126">
        <v>125000</v>
      </c>
      <c r="F126" s="12">
        <v>257</v>
      </c>
      <c r="G126">
        <v>2003</v>
      </c>
      <c r="H126">
        <v>2003</v>
      </c>
      <c r="I126">
        <v>207500</v>
      </c>
    </row>
    <row r="127" spans="1:9" x14ac:dyDescent="0.25">
      <c r="A127" s="12">
        <v>231</v>
      </c>
      <c r="B127">
        <v>1959</v>
      </c>
      <c r="C127">
        <v>1959</v>
      </c>
      <c r="D127">
        <v>148000</v>
      </c>
      <c r="F127" s="12">
        <v>258</v>
      </c>
      <c r="G127">
        <v>2006</v>
      </c>
      <c r="H127">
        <v>2006</v>
      </c>
      <c r="I127">
        <v>220000</v>
      </c>
    </row>
    <row r="128" spans="1:9" x14ac:dyDescent="0.25">
      <c r="A128" s="12">
        <v>233</v>
      </c>
      <c r="B128">
        <v>1972</v>
      </c>
      <c r="C128">
        <v>1972</v>
      </c>
      <c r="D128">
        <v>94500</v>
      </c>
      <c r="F128" s="12">
        <v>259</v>
      </c>
      <c r="G128">
        <v>2001</v>
      </c>
      <c r="H128">
        <v>2001</v>
      </c>
      <c r="I128">
        <v>231500</v>
      </c>
    </row>
    <row r="129" spans="1:9" x14ac:dyDescent="0.25">
      <c r="A129" s="12">
        <v>234</v>
      </c>
      <c r="B129">
        <v>1976</v>
      </c>
      <c r="C129">
        <v>1976</v>
      </c>
      <c r="D129">
        <v>128200</v>
      </c>
      <c r="F129" s="12">
        <v>262</v>
      </c>
      <c r="G129">
        <v>2007</v>
      </c>
      <c r="H129">
        <v>2007</v>
      </c>
      <c r="I129">
        <v>276000</v>
      </c>
    </row>
    <row r="130" spans="1:9" x14ac:dyDescent="0.25">
      <c r="A130" s="12">
        <v>236</v>
      </c>
      <c r="B130">
        <v>1971</v>
      </c>
      <c r="C130">
        <v>1971</v>
      </c>
      <c r="D130">
        <v>89500</v>
      </c>
      <c r="F130" s="12">
        <v>263</v>
      </c>
      <c r="G130">
        <v>1977</v>
      </c>
      <c r="H130">
        <v>1995</v>
      </c>
      <c r="I130">
        <v>151000</v>
      </c>
    </row>
    <row r="131" spans="1:9" x14ac:dyDescent="0.25">
      <c r="A131" s="12">
        <v>240</v>
      </c>
      <c r="B131">
        <v>1945</v>
      </c>
      <c r="C131">
        <v>1950</v>
      </c>
      <c r="D131">
        <v>113000</v>
      </c>
      <c r="F131" s="12">
        <v>264</v>
      </c>
      <c r="G131">
        <v>1929</v>
      </c>
      <c r="H131">
        <v>2001</v>
      </c>
      <c r="I131">
        <v>130000</v>
      </c>
    </row>
    <row r="132" spans="1:9" x14ac:dyDescent="0.25">
      <c r="A132" s="12">
        <v>243</v>
      </c>
      <c r="B132">
        <v>1900</v>
      </c>
      <c r="C132">
        <v>1950</v>
      </c>
      <c r="D132">
        <v>79000</v>
      </c>
      <c r="F132" s="12">
        <v>265</v>
      </c>
      <c r="G132">
        <v>1925</v>
      </c>
      <c r="H132">
        <v>2004</v>
      </c>
      <c r="I132">
        <v>73000</v>
      </c>
    </row>
    <row r="133" spans="1:9" x14ac:dyDescent="0.25">
      <c r="A133" s="12">
        <v>244</v>
      </c>
      <c r="B133">
        <v>1980</v>
      </c>
      <c r="C133">
        <v>1980</v>
      </c>
      <c r="D133">
        <v>120000</v>
      </c>
      <c r="F133" s="12">
        <v>267</v>
      </c>
      <c r="G133">
        <v>1997</v>
      </c>
      <c r="H133">
        <v>1997</v>
      </c>
      <c r="I133">
        <v>185000</v>
      </c>
    </row>
    <row r="134" spans="1:9" x14ac:dyDescent="0.25">
      <c r="A134" s="12">
        <v>246</v>
      </c>
      <c r="B134">
        <v>1988</v>
      </c>
      <c r="C134">
        <v>1988</v>
      </c>
      <c r="D134">
        <v>241500</v>
      </c>
      <c r="F134" s="12">
        <v>268</v>
      </c>
      <c r="G134">
        <v>1939</v>
      </c>
      <c r="H134">
        <v>1997</v>
      </c>
      <c r="I134">
        <v>179500</v>
      </c>
    </row>
    <row r="135" spans="1:9" x14ac:dyDescent="0.25">
      <c r="A135" s="12">
        <v>247</v>
      </c>
      <c r="B135">
        <v>1910</v>
      </c>
      <c r="C135">
        <v>1950</v>
      </c>
      <c r="D135">
        <v>137000</v>
      </c>
      <c r="F135" s="12">
        <v>271</v>
      </c>
      <c r="G135">
        <v>2006</v>
      </c>
      <c r="H135">
        <v>2006</v>
      </c>
      <c r="I135">
        <v>266000</v>
      </c>
    </row>
    <row r="136" spans="1:9" x14ac:dyDescent="0.25">
      <c r="A136" s="12">
        <v>248</v>
      </c>
      <c r="B136">
        <v>1954</v>
      </c>
      <c r="C136">
        <v>1954</v>
      </c>
      <c r="D136">
        <v>140000</v>
      </c>
      <c r="F136" s="12">
        <v>272</v>
      </c>
      <c r="G136">
        <v>1954</v>
      </c>
      <c r="H136">
        <v>2005</v>
      </c>
      <c r="I136">
        <v>241500</v>
      </c>
    </row>
    <row r="137" spans="1:9" x14ac:dyDescent="0.25">
      <c r="A137" s="12">
        <v>251</v>
      </c>
      <c r="B137">
        <v>1940</v>
      </c>
      <c r="C137">
        <v>1966</v>
      </c>
      <c r="D137">
        <v>76500</v>
      </c>
      <c r="F137" s="12">
        <v>273</v>
      </c>
      <c r="G137">
        <v>1999</v>
      </c>
      <c r="H137">
        <v>2007</v>
      </c>
      <c r="I137">
        <v>290000</v>
      </c>
    </row>
    <row r="138" spans="1:9" x14ac:dyDescent="0.25">
      <c r="A138" s="12">
        <v>254</v>
      </c>
      <c r="B138">
        <v>1964</v>
      </c>
      <c r="C138">
        <v>1991</v>
      </c>
      <c r="D138">
        <v>158000</v>
      </c>
      <c r="F138" s="12">
        <v>276</v>
      </c>
      <c r="G138">
        <v>1925</v>
      </c>
      <c r="H138">
        <v>2007</v>
      </c>
      <c r="I138">
        <v>205000</v>
      </c>
    </row>
    <row r="139" spans="1:9" x14ac:dyDescent="0.25">
      <c r="A139" s="12">
        <v>255</v>
      </c>
      <c r="B139">
        <v>1957</v>
      </c>
      <c r="C139">
        <v>1957</v>
      </c>
      <c r="D139">
        <v>145000</v>
      </c>
      <c r="F139" s="12">
        <v>277</v>
      </c>
      <c r="G139">
        <v>2003</v>
      </c>
      <c r="H139">
        <v>2003</v>
      </c>
      <c r="I139">
        <v>201000</v>
      </c>
    </row>
    <row r="140" spans="1:9" x14ac:dyDescent="0.25">
      <c r="A140" s="12">
        <v>260</v>
      </c>
      <c r="B140">
        <v>1956</v>
      </c>
      <c r="C140">
        <v>1956</v>
      </c>
      <c r="D140">
        <v>97000</v>
      </c>
      <c r="F140" s="12">
        <v>279</v>
      </c>
      <c r="G140">
        <v>2006</v>
      </c>
      <c r="H140">
        <v>2007</v>
      </c>
      <c r="I140">
        <v>415298</v>
      </c>
    </row>
    <row r="141" spans="1:9" x14ac:dyDescent="0.25">
      <c r="A141" s="12">
        <v>261</v>
      </c>
      <c r="B141">
        <v>1962</v>
      </c>
      <c r="C141">
        <v>1962</v>
      </c>
      <c r="D141">
        <v>176000</v>
      </c>
      <c r="F141" s="12">
        <v>282</v>
      </c>
      <c r="G141">
        <v>2006</v>
      </c>
      <c r="H141">
        <v>2006</v>
      </c>
      <c r="I141">
        <v>185000</v>
      </c>
    </row>
    <row r="142" spans="1:9" x14ac:dyDescent="0.25">
      <c r="A142" s="12">
        <v>266</v>
      </c>
      <c r="B142">
        <v>1981</v>
      </c>
      <c r="C142">
        <v>1981</v>
      </c>
      <c r="D142">
        <v>175500</v>
      </c>
      <c r="F142" s="12">
        <v>283</v>
      </c>
      <c r="G142">
        <v>2007</v>
      </c>
      <c r="H142">
        <v>2008</v>
      </c>
      <c r="I142">
        <v>207500</v>
      </c>
    </row>
    <row r="143" spans="1:9" x14ac:dyDescent="0.25">
      <c r="A143" s="12">
        <v>269</v>
      </c>
      <c r="B143">
        <v>1940</v>
      </c>
      <c r="C143">
        <v>1955</v>
      </c>
      <c r="D143">
        <v>120500</v>
      </c>
      <c r="F143" s="12">
        <v>284</v>
      </c>
      <c r="G143">
        <v>2008</v>
      </c>
      <c r="H143">
        <v>2009</v>
      </c>
      <c r="I143">
        <v>244600</v>
      </c>
    </row>
    <row r="144" spans="1:9" x14ac:dyDescent="0.25">
      <c r="A144" s="12">
        <v>270</v>
      </c>
      <c r="B144">
        <v>1976</v>
      </c>
      <c r="C144">
        <v>1976</v>
      </c>
      <c r="D144">
        <v>148000</v>
      </c>
      <c r="F144" s="12">
        <v>286</v>
      </c>
      <c r="G144">
        <v>2006</v>
      </c>
      <c r="H144">
        <v>2007</v>
      </c>
      <c r="I144">
        <v>164700</v>
      </c>
    </row>
    <row r="145" spans="1:9" x14ac:dyDescent="0.25">
      <c r="A145" s="12">
        <v>274</v>
      </c>
      <c r="B145">
        <v>1958</v>
      </c>
      <c r="C145">
        <v>1988</v>
      </c>
      <c r="D145">
        <v>139000</v>
      </c>
      <c r="F145" s="12">
        <v>290</v>
      </c>
      <c r="G145">
        <v>1915</v>
      </c>
      <c r="H145">
        <v>2003</v>
      </c>
      <c r="I145">
        <v>153575</v>
      </c>
    </row>
    <row r="146" spans="1:9" x14ac:dyDescent="0.25">
      <c r="A146" s="12">
        <v>275</v>
      </c>
      <c r="B146">
        <v>1982</v>
      </c>
      <c r="C146">
        <v>1982</v>
      </c>
      <c r="D146">
        <v>124500</v>
      </c>
      <c r="F146" s="12">
        <v>291</v>
      </c>
      <c r="G146">
        <v>2006</v>
      </c>
      <c r="H146">
        <v>2006</v>
      </c>
      <c r="I146">
        <v>233230</v>
      </c>
    </row>
    <row r="147" spans="1:9" x14ac:dyDescent="0.25">
      <c r="A147" s="12">
        <v>278</v>
      </c>
      <c r="B147">
        <v>1951</v>
      </c>
      <c r="C147">
        <v>1951</v>
      </c>
      <c r="D147">
        <v>141000</v>
      </c>
      <c r="F147" s="12">
        <v>292</v>
      </c>
      <c r="G147">
        <v>1912</v>
      </c>
      <c r="H147">
        <v>2000</v>
      </c>
      <c r="I147">
        <v>135900</v>
      </c>
    </row>
    <row r="148" spans="1:9" x14ac:dyDescent="0.25">
      <c r="A148" s="12">
        <v>280</v>
      </c>
      <c r="B148">
        <v>1977</v>
      </c>
      <c r="C148">
        <v>1977</v>
      </c>
      <c r="D148">
        <v>192000</v>
      </c>
      <c r="F148" s="12">
        <v>293</v>
      </c>
      <c r="G148">
        <v>1949</v>
      </c>
      <c r="H148">
        <v>2008</v>
      </c>
      <c r="I148">
        <v>131000</v>
      </c>
    </row>
    <row r="149" spans="1:9" x14ac:dyDescent="0.25">
      <c r="A149" s="12">
        <v>281</v>
      </c>
      <c r="B149">
        <v>1989</v>
      </c>
      <c r="C149">
        <v>1989</v>
      </c>
      <c r="D149">
        <v>228500</v>
      </c>
      <c r="F149" s="12">
        <v>298</v>
      </c>
      <c r="G149">
        <v>1997</v>
      </c>
      <c r="H149">
        <v>1998</v>
      </c>
      <c r="I149">
        <v>239000</v>
      </c>
    </row>
    <row r="150" spans="1:9" x14ac:dyDescent="0.25">
      <c r="A150" s="12">
        <v>285</v>
      </c>
      <c r="B150">
        <v>1992</v>
      </c>
      <c r="C150">
        <v>1992</v>
      </c>
      <c r="D150">
        <v>179200</v>
      </c>
      <c r="F150" s="12">
        <v>300</v>
      </c>
      <c r="G150">
        <v>1950</v>
      </c>
      <c r="H150">
        <v>2004</v>
      </c>
      <c r="I150">
        <v>158500</v>
      </c>
    </row>
    <row r="151" spans="1:9" x14ac:dyDescent="0.25">
      <c r="A151" s="12">
        <v>287</v>
      </c>
      <c r="B151">
        <v>1962</v>
      </c>
      <c r="C151">
        <v>1981</v>
      </c>
      <c r="D151">
        <v>159000</v>
      </c>
      <c r="F151" s="12">
        <v>302</v>
      </c>
      <c r="G151">
        <v>1998</v>
      </c>
      <c r="H151">
        <v>1999</v>
      </c>
      <c r="I151">
        <v>267000</v>
      </c>
    </row>
    <row r="152" spans="1:9" x14ac:dyDescent="0.25">
      <c r="A152" s="12">
        <v>288</v>
      </c>
      <c r="B152">
        <v>1971</v>
      </c>
      <c r="C152">
        <v>1971</v>
      </c>
      <c r="D152">
        <v>88000</v>
      </c>
      <c r="F152" s="12">
        <v>303</v>
      </c>
      <c r="G152">
        <v>2001</v>
      </c>
      <c r="H152">
        <v>2002</v>
      </c>
      <c r="I152">
        <v>205000</v>
      </c>
    </row>
    <row r="153" spans="1:9" x14ac:dyDescent="0.25">
      <c r="A153" s="12">
        <v>289</v>
      </c>
      <c r="B153">
        <v>1967</v>
      </c>
      <c r="C153">
        <v>1967</v>
      </c>
      <c r="D153">
        <v>122000</v>
      </c>
      <c r="F153" s="12">
        <v>305</v>
      </c>
      <c r="G153">
        <v>1880</v>
      </c>
      <c r="H153">
        <v>2002</v>
      </c>
      <c r="I153">
        <v>295000</v>
      </c>
    </row>
    <row r="154" spans="1:9" x14ac:dyDescent="0.25">
      <c r="A154" s="12">
        <v>294</v>
      </c>
      <c r="B154">
        <v>1977</v>
      </c>
      <c r="C154">
        <v>1994</v>
      </c>
      <c r="D154">
        <v>235000</v>
      </c>
      <c r="F154" s="12">
        <v>306</v>
      </c>
      <c r="G154">
        <v>2004</v>
      </c>
      <c r="H154">
        <v>2005</v>
      </c>
      <c r="I154">
        <v>305900</v>
      </c>
    </row>
    <row r="155" spans="1:9" x14ac:dyDescent="0.25">
      <c r="A155" s="12">
        <v>295</v>
      </c>
      <c r="B155">
        <v>1953</v>
      </c>
      <c r="C155">
        <v>1953</v>
      </c>
      <c r="D155">
        <v>167000</v>
      </c>
      <c r="F155" s="12">
        <v>310</v>
      </c>
      <c r="G155">
        <v>2003</v>
      </c>
      <c r="H155">
        <v>2004</v>
      </c>
      <c r="I155">
        <v>360000</v>
      </c>
    </row>
    <row r="156" spans="1:9" x14ac:dyDescent="0.25">
      <c r="A156" s="12">
        <v>296</v>
      </c>
      <c r="B156">
        <v>1984</v>
      </c>
      <c r="C156">
        <v>1984</v>
      </c>
      <c r="D156">
        <v>142500</v>
      </c>
      <c r="F156" s="12">
        <v>312</v>
      </c>
      <c r="G156">
        <v>1948</v>
      </c>
      <c r="H156">
        <v>2002</v>
      </c>
      <c r="I156">
        <v>132000</v>
      </c>
    </row>
    <row r="157" spans="1:9" x14ac:dyDescent="0.25">
      <c r="A157" s="12">
        <v>297</v>
      </c>
      <c r="B157">
        <v>1950</v>
      </c>
      <c r="C157">
        <v>1950</v>
      </c>
      <c r="D157">
        <v>152000</v>
      </c>
      <c r="F157" s="12">
        <v>316</v>
      </c>
      <c r="G157">
        <v>2004</v>
      </c>
      <c r="H157">
        <v>2005</v>
      </c>
      <c r="I157">
        <v>188500</v>
      </c>
    </row>
    <row r="158" spans="1:9" x14ac:dyDescent="0.25">
      <c r="A158" s="12">
        <v>299</v>
      </c>
      <c r="B158">
        <v>1968</v>
      </c>
      <c r="C158">
        <v>1968</v>
      </c>
      <c r="D158">
        <v>175000</v>
      </c>
      <c r="F158" s="12">
        <v>318</v>
      </c>
      <c r="G158">
        <v>2006</v>
      </c>
      <c r="H158">
        <v>2006</v>
      </c>
      <c r="I158">
        <v>270000</v>
      </c>
    </row>
    <row r="159" spans="1:9" x14ac:dyDescent="0.25">
      <c r="A159" s="12">
        <v>301</v>
      </c>
      <c r="B159">
        <v>1953</v>
      </c>
      <c r="C159">
        <v>1953</v>
      </c>
      <c r="D159">
        <v>157000</v>
      </c>
      <c r="F159" s="12">
        <v>321</v>
      </c>
      <c r="G159">
        <v>2006</v>
      </c>
      <c r="H159">
        <v>2006</v>
      </c>
      <c r="I159">
        <v>342643</v>
      </c>
    </row>
    <row r="160" spans="1:9" x14ac:dyDescent="0.25">
      <c r="A160" s="12">
        <v>304</v>
      </c>
      <c r="B160">
        <v>1972</v>
      </c>
      <c r="C160">
        <v>1972</v>
      </c>
      <c r="D160">
        <v>149900</v>
      </c>
      <c r="F160" s="12">
        <v>322</v>
      </c>
      <c r="G160">
        <v>2004</v>
      </c>
      <c r="H160">
        <v>2004</v>
      </c>
      <c r="I160">
        <v>354000</v>
      </c>
    </row>
    <row r="161" spans="1:9" x14ac:dyDescent="0.25">
      <c r="A161" s="12">
        <v>307</v>
      </c>
      <c r="B161">
        <v>1990</v>
      </c>
      <c r="C161">
        <v>1991</v>
      </c>
      <c r="D161">
        <v>225000</v>
      </c>
      <c r="F161" s="12">
        <v>324</v>
      </c>
      <c r="G161">
        <v>1955</v>
      </c>
      <c r="H161">
        <v>2005</v>
      </c>
      <c r="I161">
        <v>126175</v>
      </c>
    </row>
    <row r="162" spans="1:9" x14ac:dyDescent="0.25">
      <c r="A162" s="12">
        <v>308</v>
      </c>
      <c r="B162">
        <v>1920</v>
      </c>
      <c r="C162">
        <v>1950</v>
      </c>
      <c r="D162">
        <v>89500</v>
      </c>
      <c r="F162" s="12">
        <v>325</v>
      </c>
      <c r="G162">
        <v>1967</v>
      </c>
      <c r="H162">
        <v>2007</v>
      </c>
      <c r="I162">
        <v>242000</v>
      </c>
    </row>
    <row r="163" spans="1:9" x14ac:dyDescent="0.25">
      <c r="A163" s="12">
        <v>309</v>
      </c>
      <c r="B163">
        <v>1940</v>
      </c>
      <c r="C163">
        <v>1950</v>
      </c>
      <c r="D163">
        <v>82500</v>
      </c>
      <c r="F163" s="12">
        <v>333</v>
      </c>
      <c r="G163">
        <v>2003</v>
      </c>
      <c r="H163">
        <v>2004</v>
      </c>
      <c r="I163">
        <v>284000</v>
      </c>
    </row>
    <row r="164" spans="1:9" x14ac:dyDescent="0.25">
      <c r="A164" s="12">
        <v>311</v>
      </c>
      <c r="B164">
        <v>1993</v>
      </c>
      <c r="C164">
        <v>1994</v>
      </c>
      <c r="D164">
        <v>165600</v>
      </c>
      <c r="F164" s="12">
        <v>334</v>
      </c>
      <c r="G164">
        <v>2004</v>
      </c>
      <c r="H164">
        <v>2004</v>
      </c>
      <c r="I164">
        <v>207000</v>
      </c>
    </row>
    <row r="165" spans="1:9" x14ac:dyDescent="0.25">
      <c r="A165" s="12">
        <v>313</v>
      </c>
      <c r="B165">
        <v>1939</v>
      </c>
      <c r="C165">
        <v>1950</v>
      </c>
      <c r="D165">
        <v>119900</v>
      </c>
      <c r="F165" s="12">
        <v>335</v>
      </c>
      <c r="G165">
        <v>1998</v>
      </c>
      <c r="H165">
        <v>1998</v>
      </c>
      <c r="I165">
        <v>192000</v>
      </c>
    </row>
    <row r="166" spans="1:9" x14ac:dyDescent="0.25">
      <c r="A166" s="12">
        <v>314</v>
      </c>
      <c r="B166">
        <v>1965</v>
      </c>
      <c r="C166">
        <v>1965</v>
      </c>
      <c r="D166">
        <v>375000</v>
      </c>
      <c r="F166" s="12">
        <v>337</v>
      </c>
      <c r="G166">
        <v>2005</v>
      </c>
      <c r="H166">
        <v>2006</v>
      </c>
      <c r="I166">
        <v>377426</v>
      </c>
    </row>
    <row r="167" spans="1:9" x14ac:dyDescent="0.25">
      <c r="A167" s="12">
        <v>315</v>
      </c>
      <c r="B167">
        <v>1925</v>
      </c>
      <c r="C167">
        <v>1990</v>
      </c>
      <c r="D167">
        <v>178000</v>
      </c>
      <c r="F167" s="12">
        <v>338</v>
      </c>
      <c r="G167">
        <v>2002</v>
      </c>
      <c r="H167">
        <v>2003</v>
      </c>
      <c r="I167">
        <v>214000</v>
      </c>
    </row>
    <row r="168" spans="1:9" x14ac:dyDescent="0.25">
      <c r="A168" s="12">
        <v>317</v>
      </c>
      <c r="B168">
        <v>1980</v>
      </c>
      <c r="C168">
        <v>1980</v>
      </c>
      <c r="D168">
        <v>260000</v>
      </c>
      <c r="F168" s="12">
        <v>339</v>
      </c>
      <c r="G168">
        <v>1984</v>
      </c>
      <c r="H168">
        <v>1998</v>
      </c>
      <c r="I168">
        <v>202500</v>
      </c>
    </row>
    <row r="169" spans="1:9" x14ac:dyDescent="0.25">
      <c r="A169" s="12">
        <v>319</v>
      </c>
      <c r="B169">
        <v>1993</v>
      </c>
      <c r="C169">
        <v>1993</v>
      </c>
      <c r="D169">
        <v>260000</v>
      </c>
      <c r="F169" s="12">
        <v>340</v>
      </c>
      <c r="G169">
        <v>1958</v>
      </c>
      <c r="H169">
        <v>1998</v>
      </c>
      <c r="I169">
        <v>155000</v>
      </c>
    </row>
    <row r="170" spans="1:9" x14ac:dyDescent="0.25">
      <c r="A170" s="12">
        <v>320</v>
      </c>
      <c r="B170">
        <v>1980</v>
      </c>
      <c r="C170">
        <v>1980</v>
      </c>
      <c r="D170">
        <v>187500</v>
      </c>
      <c r="F170" s="12">
        <v>341</v>
      </c>
      <c r="G170">
        <v>2002</v>
      </c>
      <c r="H170">
        <v>2002</v>
      </c>
      <c r="I170">
        <v>202900</v>
      </c>
    </row>
    <row r="171" spans="1:9" x14ac:dyDescent="0.25">
      <c r="A171" s="12">
        <v>323</v>
      </c>
      <c r="B171">
        <v>1986</v>
      </c>
      <c r="C171">
        <v>1987</v>
      </c>
      <c r="D171">
        <v>301000</v>
      </c>
      <c r="F171" s="12">
        <v>344</v>
      </c>
      <c r="G171">
        <v>2005</v>
      </c>
      <c r="H171">
        <v>2005</v>
      </c>
      <c r="I171">
        <v>266000</v>
      </c>
    </row>
    <row r="172" spans="1:9" x14ac:dyDescent="0.25">
      <c r="A172" s="12">
        <v>326</v>
      </c>
      <c r="B172">
        <v>1941</v>
      </c>
      <c r="C172">
        <v>1950</v>
      </c>
      <c r="D172">
        <v>87000</v>
      </c>
      <c r="F172" s="12">
        <v>347</v>
      </c>
      <c r="G172">
        <v>1960</v>
      </c>
      <c r="H172">
        <v>1998</v>
      </c>
      <c r="I172">
        <v>151500</v>
      </c>
    </row>
    <row r="173" spans="1:9" x14ac:dyDescent="0.25">
      <c r="A173" s="12">
        <v>327</v>
      </c>
      <c r="B173">
        <v>1993</v>
      </c>
      <c r="C173">
        <v>1993</v>
      </c>
      <c r="D173">
        <v>324000</v>
      </c>
      <c r="F173" s="12">
        <v>349</v>
      </c>
      <c r="G173">
        <v>2003</v>
      </c>
      <c r="H173">
        <v>2004</v>
      </c>
      <c r="I173">
        <v>154000</v>
      </c>
    </row>
    <row r="174" spans="1:9" x14ac:dyDescent="0.25">
      <c r="A174" s="12">
        <v>328</v>
      </c>
      <c r="B174">
        <v>1960</v>
      </c>
      <c r="C174">
        <v>1960</v>
      </c>
      <c r="D174">
        <v>145250</v>
      </c>
      <c r="F174" s="12">
        <v>350</v>
      </c>
      <c r="G174">
        <v>2005</v>
      </c>
      <c r="H174">
        <v>2006</v>
      </c>
      <c r="I174">
        <v>437154</v>
      </c>
    </row>
    <row r="175" spans="1:9" x14ac:dyDescent="0.25">
      <c r="A175" s="12">
        <v>329</v>
      </c>
      <c r="B175">
        <v>1916</v>
      </c>
      <c r="C175">
        <v>1994</v>
      </c>
      <c r="D175">
        <v>214500</v>
      </c>
      <c r="F175" s="12">
        <v>351</v>
      </c>
      <c r="G175">
        <v>2007</v>
      </c>
      <c r="H175">
        <v>2007</v>
      </c>
      <c r="I175">
        <v>318061</v>
      </c>
    </row>
    <row r="176" spans="1:9" x14ac:dyDescent="0.25">
      <c r="A176" s="12">
        <v>330</v>
      </c>
      <c r="B176">
        <v>1920</v>
      </c>
      <c r="C176">
        <v>1950</v>
      </c>
      <c r="D176">
        <v>78000</v>
      </c>
      <c r="F176" s="12">
        <v>354</v>
      </c>
      <c r="G176">
        <v>1928</v>
      </c>
      <c r="H176">
        <v>2003</v>
      </c>
      <c r="I176">
        <v>105900</v>
      </c>
    </row>
    <row r="177" spans="1:9" x14ac:dyDescent="0.25">
      <c r="A177" s="12">
        <v>331</v>
      </c>
      <c r="B177">
        <v>1964</v>
      </c>
      <c r="C177">
        <v>1964</v>
      </c>
      <c r="D177">
        <v>119000</v>
      </c>
      <c r="F177" s="12">
        <v>355</v>
      </c>
      <c r="G177">
        <v>1940</v>
      </c>
      <c r="H177">
        <v>2000</v>
      </c>
      <c r="I177">
        <v>140000</v>
      </c>
    </row>
    <row r="178" spans="1:9" x14ac:dyDescent="0.25">
      <c r="A178" s="12">
        <v>332</v>
      </c>
      <c r="B178">
        <v>1958</v>
      </c>
      <c r="C178">
        <v>1992</v>
      </c>
      <c r="D178">
        <v>139000</v>
      </c>
      <c r="F178" s="12">
        <v>356</v>
      </c>
      <c r="G178">
        <v>1995</v>
      </c>
      <c r="H178">
        <v>1995</v>
      </c>
      <c r="I178">
        <v>177500</v>
      </c>
    </row>
    <row r="179" spans="1:9" x14ac:dyDescent="0.25">
      <c r="A179" s="12">
        <v>336</v>
      </c>
      <c r="B179">
        <v>1965</v>
      </c>
      <c r="C179">
        <v>1965</v>
      </c>
      <c r="D179">
        <v>228950</v>
      </c>
      <c r="F179" s="12">
        <v>360</v>
      </c>
      <c r="G179">
        <v>1998</v>
      </c>
      <c r="H179">
        <v>1998</v>
      </c>
      <c r="I179">
        <v>280000</v>
      </c>
    </row>
    <row r="180" spans="1:9" x14ac:dyDescent="0.25">
      <c r="A180" s="12">
        <v>342</v>
      </c>
      <c r="B180">
        <v>1950</v>
      </c>
      <c r="C180">
        <v>1950</v>
      </c>
      <c r="D180">
        <v>82000</v>
      </c>
      <c r="F180" s="12">
        <v>363</v>
      </c>
      <c r="G180">
        <v>2003</v>
      </c>
      <c r="H180">
        <v>2003</v>
      </c>
      <c r="I180">
        <v>198500</v>
      </c>
    </row>
    <row r="181" spans="1:9" x14ac:dyDescent="0.25">
      <c r="A181" s="12">
        <v>343</v>
      </c>
      <c r="B181">
        <v>1949</v>
      </c>
      <c r="C181">
        <v>1950</v>
      </c>
      <c r="D181">
        <v>87500</v>
      </c>
      <c r="F181" s="12">
        <v>364</v>
      </c>
      <c r="G181">
        <v>1972</v>
      </c>
      <c r="H181">
        <v>2007</v>
      </c>
      <c r="I181">
        <v>118000</v>
      </c>
    </row>
    <row r="182" spans="1:9" x14ac:dyDescent="0.25">
      <c r="A182" s="12">
        <v>345</v>
      </c>
      <c r="B182">
        <v>1976</v>
      </c>
      <c r="C182">
        <v>1976</v>
      </c>
      <c r="D182">
        <v>85000</v>
      </c>
      <c r="F182" s="12">
        <v>366</v>
      </c>
      <c r="G182">
        <v>1920</v>
      </c>
      <c r="H182">
        <v>1997</v>
      </c>
      <c r="I182">
        <v>147000</v>
      </c>
    </row>
    <row r="183" spans="1:9" x14ac:dyDescent="0.25">
      <c r="A183" s="12">
        <v>346</v>
      </c>
      <c r="B183">
        <v>1939</v>
      </c>
      <c r="C183">
        <v>1950</v>
      </c>
      <c r="D183">
        <v>140200</v>
      </c>
      <c r="F183" s="12">
        <v>370</v>
      </c>
      <c r="G183">
        <v>1959</v>
      </c>
      <c r="H183">
        <v>2006</v>
      </c>
      <c r="I183">
        <v>162000</v>
      </c>
    </row>
    <row r="184" spans="1:9" x14ac:dyDescent="0.25">
      <c r="A184" s="12">
        <v>348</v>
      </c>
      <c r="B184">
        <v>1960</v>
      </c>
      <c r="C184">
        <v>1960</v>
      </c>
      <c r="D184">
        <v>157500</v>
      </c>
      <c r="F184" s="12">
        <v>371</v>
      </c>
      <c r="G184">
        <v>2000</v>
      </c>
      <c r="H184">
        <v>2000</v>
      </c>
      <c r="I184">
        <v>172400</v>
      </c>
    </row>
    <row r="185" spans="1:9" x14ac:dyDescent="0.25">
      <c r="A185" s="12">
        <v>352</v>
      </c>
      <c r="B185">
        <v>1986</v>
      </c>
      <c r="C185">
        <v>1986</v>
      </c>
      <c r="D185">
        <v>190000</v>
      </c>
      <c r="F185" s="12">
        <v>375</v>
      </c>
      <c r="G185">
        <v>2003</v>
      </c>
      <c r="H185">
        <v>2004</v>
      </c>
      <c r="I185">
        <v>219500</v>
      </c>
    </row>
    <row r="186" spans="1:9" x14ac:dyDescent="0.25">
      <c r="A186" s="12">
        <v>353</v>
      </c>
      <c r="B186">
        <v>1941</v>
      </c>
      <c r="C186">
        <v>1950</v>
      </c>
      <c r="D186">
        <v>95000</v>
      </c>
      <c r="F186" s="12">
        <v>377</v>
      </c>
      <c r="G186">
        <v>1996</v>
      </c>
      <c r="H186">
        <v>1996</v>
      </c>
      <c r="I186">
        <v>148000</v>
      </c>
    </row>
    <row r="187" spans="1:9" x14ac:dyDescent="0.25">
      <c r="A187" s="12">
        <v>357</v>
      </c>
      <c r="B187">
        <v>1992</v>
      </c>
      <c r="C187">
        <v>1992</v>
      </c>
      <c r="D187">
        <v>173000</v>
      </c>
      <c r="F187" s="12">
        <v>378</v>
      </c>
      <c r="G187">
        <v>2004</v>
      </c>
      <c r="H187">
        <v>2005</v>
      </c>
      <c r="I187">
        <v>340000</v>
      </c>
    </row>
    <row r="188" spans="1:9" x14ac:dyDescent="0.25">
      <c r="A188" s="12">
        <v>358</v>
      </c>
      <c r="B188">
        <v>1976</v>
      </c>
      <c r="C188">
        <v>1976</v>
      </c>
      <c r="D188">
        <v>134000</v>
      </c>
      <c r="F188" s="12">
        <v>379</v>
      </c>
      <c r="G188">
        <v>2010</v>
      </c>
      <c r="H188">
        <v>2010</v>
      </c>
      <c r="I188">
        <v>394432</v>
      </c>
    </row>
    <row r="189" spans="1:9" x14ac:dyDescent="0.25">
      <c r="A189" s="12">
        <v>359</v>
      </c>
      <c r="B189">
        <v>1958</v>
      </c>
      <c r="C189">
        <v>1958</v>
      </c>
      <c r="D189">
        <v>130000</v>
      </c>
      <c r="F189" s="12">
        <v>380</v>
      </c>
      <c r="G189">
        <v>2000</v>
      </c>
      <c r="H189">
        <v>2000</v>
      </c>
      <c r="I189">
        <v>179000</v>
      </c>
    </row>
    <row r="190" spans="1:9" x14ac:dyDescent="0.25">
      <c r="A190" s="12">
        <v>361</v>
      </c>
      <c r="B190">
        <v>1978</v>
      </c>
      <c r="C190">
        <v>1978</v>
      </c>
      <c r="D190">
        <v>156000</v>
      </c>
      <c r="F190" s="12">
        <v>382</v>
      </c>
      <c r="G190">
        <v>2006</v>
      </c>
      <c r="H190">
        <v>2006</v>
      </c>
      <c r="I190">
        <v>187750</v>
      </c>
    </row>
    <row r="191" spans="1:9" x14ac:dyDescent="0.25">
      <c r="A191" s="12">
        <v>362</v>
      </c>
      <c r="B191">
        <v>1940</v>
      </c>
      <c r="C191">
        <v>1982</v>
      </c>
      <c r="D191">
        <v>145000</v>
      </c>
      <c r="F191" s="12">
        <v>383</v>
      </c>
      <c r="G191">
        <v>2006</v>
      </c>
      <c r="H191">
        <v>2006</v>
      </c>
      <c r="I191">
        <v>213500</v>
      </c>
    </row>
    <row r="192" spans="1:9" x14ac:dyDescent="0.25">
      <c r="A192" s="12">
        <v>365</v>
      </c>
      <c r="B192">
        <v>1976</v>
      </c>
      <c r="C192">
        <v>1976</v>
      </c>
      <c r="D192">
        <v>190000</v>
      </c>
      <c r="F192" s="12">
        <v>386</v>
      </c>
      <c r="G192">
        <v>2004</v>
      </c>
      <c r="H192">
        <v>2005</v>
      </c>
      <c r="I192">
        <v>192000</v>
      </c>
    </row>
    <row r="193" spans="1:9" x14ac:dyDescent="0.25">
      <c r="A193" s="12">
        <v>367</v>
      </c>
      <c r="B193">
        <v>1963</v>
      </c>
      <c r="C193">
        <v>1963</v>
      </c>
      <c r="D193">
        <v>159000</v>
      </c>
      <c r="F193" s="12">
        <v>387</v>
      </c>
      <c r="G193">
        <v>1910</v>
      </c>
      <c r="H193">
        <v>1996</v>
      </c>
      <c r="I193">
        <v>81000</v>
      </c>
    </row>
    <row r="194" spans="1:9" x14ac:dyDescent="0.25">
      <c r="A194" s="12">
        <v>368</v>
      </c>
      <c r="B194">
        <v>1962</v>
      </c>
      <c r="C194">
        <v>1962</v>
      </c>
      <c r="D194">
        <v>165000</v>
      </c>
      <c r="F194" s="12">
        <v>389</v>
      </c>
      <c r="G194">
        <v>1999</v>
      </c>
      <c r="H194">
        <v>2000</v>
      </c>
      <c r="I194">
        <v>191000</v>
      </c>
    </row>
    <row r="195" spans="1:9" x14ac:dyDescent="0.25">
      <c r="A195" s="12">
        <v>369</v>
      </c>
      <c r="B195">
        <v>1954</v>
      </c>
      <c r="C195">
        <v>1954</v>
      </c>
      <c r="D195">
        <v>132000</v>
      </c>
      <c r="F195" s="12">
        <v>390</v>
      </c>
      <c r="G195">
        <v>2007</v>
      </c>
      <c r="H195">
        <v>2008</v>
      </c>
      <c r="I195">
        <v>426000</v>
      </c>
    </row>
    <row r="196" spans="1:9" x14ac:dyDescent="0.25">
      <c r="A196" s="12">
        <v>372</v>
      </c>
      <c r="B196">
        <v>1959</v>
      </c>
      <c r="C196">
        <v>1959</v>
      </c>
      <c r="D196">
        <v>134432</v>
      </c>
      <c r="F196" s="12">
        <v>392</v>
      </c>
      <c r="G196">
        <v>2001</v>
      </c>
      <c r="H196">
        <v>2002</v>
      </c>
      <c r="I196">
        <v>215000</v>
      </c>
    </row>
    <row r="197" spans="1:9" x14ac:dyDescent="0.25">
      <c r="A197" s="12">
        <v>373</v>
      </c>
      <c r="B197">
        <v>1984</v>
      </c>
      <c r="C197">
        <v>1984</v>
      </c>
      <c r="D197">
        <v>125000</v>
      </c>
      <c r="F197" s="12">
        <v>400</v>
      </c>
      <c r="G197">
        <v>2006</v>
      </c>
      <c r="H197">
        <v>2007</v>
      </c>
      <c r="I197">
        <v>241000</v>
      </c>
    </row>
    <row r="198" spans="1:9" x14ac:dyDescent="0.25">
      <c r="A198" s="12">
        <v>374</v>
      </c>
      <c r="B198">
        <v>1953</v>
      </c>
      <c r="C198">
        <v>1953</v>
      </c>
      <c r="D198">
        <v>123000</v>
      </c>
      <c r="F198" s="12">
        <v>401</v>
      </c>
      <c r="G198">
        <v>1996</v>
      </c>
      <c r="H198">
        <v>1996</v>
      </c>
      <c r="I198">
        <v>245500</v>
      </c>
    </row>
    <row r="199" spans="1:9" x14ac:dyDescent="0.25">
      <c r="A199" s="12">
        <v>376</v>
      </c>
      <c r="B199">
        <v>1922</v>
      </c>
      <c r="C199">
        <v>1950</v>
      </c>
      <c r="D199">
        <v>61000</v>
      </c>
      <c r="F199" s="12">
        <v>402</v>
      </c>
      <c r="G199">
        <v>2005</v>
      </c>
      <c r="H199">
        <v>2005</v>
      </c>
      <c r="I199">
        <v>164990</v>
      </c>
    </row>
    <row r="200" spans="1:9" x14ac:dyDescent="0.25">
      <c r="A200" s="12">
        <v>381</v>
      </c>
      <c r="B200">
        <v>1924</v>
      </c>
      <c r="C200">
        <v>1950</v>
      </c>
      <c r="D200">
        <v>127000</v>
      </c>
      <c r="F200" s="12">
        <v>403</v>
      </c>
      <c r="G200">
        <v>1940</v>
      </c>
      <c r="H200">
        <v>1997</v>
      </c>
      <c r="I200">
        <v>108000</v>
      </c>
    </row>
    <row r="201" spans="1:9" x14ac:dyDescent="0.25">
      <c r="A201" s="12">
        <v>384</v>
      </c>
      <c r="B201">
        <v>1928</v>
      </c>
      <c r="C201">
        <v>1950</v>
      </c>
      <c r="D201">
        <v>76000</v>
      </c>
      <c r="F201" s="12">
        <v>404</v>
      </c>
      <c r="G201">
        <v>1998</v>
      </c>
      <c r="H201">
        <v>1998</v>
      </c>
      <c r="I201">
        <v>258000</v>
      </c>
    </row>
    <row r="202" spans="1:9" x14ac:dyDescent="0.25">
      <c r="A202" s="12">
        <v>385</v>
      </c>
      <c r="B202">
        <v>1992</v>
      </c>
      <c r="C202">
        <v>1992</v>
      </c>
      <c r="D202">
        <v>240000</v>
      </c>
      <c r="F202" s="12">
        <v>405</v>
      </c>
      <c r="G202">
        <v>1995</v>
      </c>
      <c r="H202">
        <v>1996</v>
      </c>
      <c r="I202">
        <v>168000</v>
      </c>
    </row>
    <row r="203" spans="1:9" x14ac:dyDescent="0.25">
      <c r="A203" s="12">
        <v>388</v>
      </c>
      <c r="B203">
        <v>1976</v>
      </c>
      <c r="C203">
        <v>1976</v>
      </c>
      <c r="D203">
        <v>125000</v>
      </c>
      <c r="F203" s="12">
        <v>409</v>
      </c>
      <c r="G203">
        <v>2006</v>
      </c>
      <c r="H203">
        <v>2006</v>
      </c>
      <c r="I203">
        <v>280000</v>
      </c>
    </row>
    <row r="204" spans="1:9" x14ac:dyDescent="0.25">
      <c r="A204" s="12">
        <v>391</v>
      </c>
      <c r="B204">
        <v>1900</v>
      </c>
      <c r="C204">
        <v>1950</v>
      </c>
      <c r="D204">
        <v>119000</v>
      </c>
      <c r="F204" s="12">
        <v>410</v>
      </c>
      <c r="G204">
        <v>2007</v>
      </c>
      <c r="H204">
        <v>2008</v>
      </c>
      <c r="I204">
        <v>339750</v>
      </c>
    </row>
    <row r="205" spans="1:9" x14ac:dyDescent="0.25">
      <c r="A205" s="12">
        <v>393</v>
      </c>
      <c r="B205">
        <v>1959</v>
      </c>
      <c r="C205">
        <v>1959</v>
      </c>
      <c r="D205">
        <v>106500</v>
      </c>
      <c r="F205" s="12">
        <v>413</v>
      </c>
      <c r="G205">
        <v>2009</v>
      </c>
      <c r="H205">
        <v>2009</v>
      </c>
      <c r="I205">
        <v>222000</v>
      </c>
    </row>
    <row r="206" spans="1:9" x14ac:dyDescent="0.25">
      <c r="A206" s="12">
        <v>394</v>
      </c>
      <c r="B206">
        <v>1941</v>
      </c>
      <c r="C206">
        <v>1950</v>
      </c>
      <c r="D206">
        <v>100000</v>
      </c>
      <c r="F206" s="12">
        <v>416</v>
      </c>
      <c r="G206">
        <v>2007</v>
      </c>
      <c r="H206">
        <v>2007</v>
      </c>
      <c r="I206">
        <v>181134</v>
      </c>
    </row>
    <row r="207" spans="1:9" x14ac:dyDescent="0.25">
      <c r="A207" s="12">
        <v>395</v>
      </c>
      <c r="B207">
        <v>1940</v>
      </c>
      <c r="C207">
        <v>1950</v>
      </c>
      <c r="D207">
        <v>109000</v>
      </c>
      <c r="F207" s="12">
        <v>421</v>
      </c>
      <c r="G207">
        <v>1997</v>
      </c>
      <c r="H207">
        <v>1998</v>
      </c>
      <c r="I207">
        <v>206300</v>
      </c>
    </row>
    <row r="208" spans="1:9" x14ac:dyDescent="0.25">
      <c r="A208" s="12">
        <v>396</v>
      </c>
      <c r="B208">
        <v>1956</v>
      </c>
      <c r="C208">
        <v>1956</v>
      </c>
      <c r="D208">
        <v>129000</v>
      </c>
      <c r="F208" s="12">
        <v>422</v>
      </c>
      <c r="G208">
        <v>1977</v>
      </c>
      <c r="H208">
        <v>2000</v>
      </c>
      <c r="I208">
        <v>215000</v>
      </c>
    </row>
    <row r="209" spans="1:9" x14ac:dyDescent="0.25">
      <c r="A209" s="12">
        <v>397</v>
      </c>
      <c r="B209">
        <v>1972</v>
      </c>
      <c r="C209">
        <v>1972</v>
      </c>
      <c r="D209">
        <v>123000</v>
      </c>
      <c r="F209" s="12">
        <v>424</v>
      </c>
      <c r="G209">
        <v>1998</v>
      </c>
      <c r="H209">
        <v>1998</v>
      </c>
      <c r="I209">
        <v>315000</v>
      </c>
    </row>
    <row r="210" spans="1:9" x14ac:dyDescent="0.25">
      <c r="A210" s="12">
        <v>398</v>
      </c>
      <c r="B210">
        <v>1962</v>
      </c>
      <c r="C210">
        <v>1962</v>
      </c>
      <c r="D210">
        <v>169500</v>
      </c>
      <c r="F210" s="12">
        <v>429</v>
      </c>
      <c r="G210">
        <v>2007</v>
      </c>
      <c r="H210">
        <v>2007</v>
      </c>
      <c r="I210">
        <v>195400</v>
      </c>
    </row>
    <row r="211" spans="1:9" x14ac:dyDescent="0.25">
      <c r="A211" s="12">
        <v>399</v>
      </c>
      <c r="B211">
        <v>1920</v>
      </c>
      <c r="C211">
        <v>1950</v>
      </c>
      <c r="D211">
        <v>67000</v>
      </c>
      <c r="F211" s="12">
        <v>432</v>
      </c>
      <c r="G211">
        <v>1920</v>
      </c>
      <c r="H211">
        <v>1998</v>
      </c>
      <c r="I211">
        <v>79900</v>
      </c>
    </row>
    <row r="212" spans="1:9" x14ac:dyDescent="0.25">
      <c r="A212" s="12">
        <v>406</v>
      </c>
      <c r="B212">
        <v>1976</v>
      </c>
      <c r="C212">
        <v>1993</v>
      </c>
      <c r="D212">
        <v>150000</v>
      </c>
      <c r="F212" s="12">
        <v>434</v>
      </c>
      <c r="G212">
        <v>1997</v>
      </c>
      <c r="H212">
        <v>1998</v>
      </c>
      <c r="I212">
        <v>181000</v>
      </c>
    </row>
    <row r="213" spans="1:9" x14ac:dyDescent="0.25">
      <c r="A213" s="12">
        <v>407</v>
      </c>
      <c r="B213">
        <v>1936</v>
      </c>
      <c r="C213">
        <v>1950</v>
      </c>
      <c r="D213">
        <v>115000</v>
      </c>
      <c r="F213" s="12">
        <v>436</v>
      </c>
      <c r="G213">
        <v>1996</v>
      </c>
      <c r="H213">
        <v>1996</v>
      </c>
      <c r="I213">
        <v>212000</v>
      </c>
    </row>
    <row r="214" spans="1:9" x14ac:dyDescent="0.25">
      <c r="A214" s="12">
        <v>408</v>
      </c>
      <c r="B214">
        <v>1915</v>
      </c>
      <c r="C214">
        <v>1976</v>
      </c>
      <c r="D214">
        <v>177000</v>
      </c>
      <c r="F214" s="12">
        <v>438</v>
      </c>
      <c r="G214">
        <v>1926</v>
      </c>
      <c r="H214">
        <v>2004</v>
      </c>
      <c r="I214">
        <v>119000</v>
      </c>
    </row>
    <row r="215" spans="1:9" x14ac:dyDescent="0.25">
      <c r="A215" s="12">
        <v>411</v>
      </c>
      <c r="B215">
        <v>1958</v>
      </c>
      <c r="C215">
        <v>1958</v>
      </c>
      <c r="D215">
        <v>60000</v>
      </c>
      <c r="F215" s="12">
        <v>439</v>
      </c>
      <c r="G215">
        <v>1913</v>
      </c>
      <c r="H215">
        <v>2002</v>
      </c>
      <c r="I215">
        <v>90350</v>
      </c>
    </row>
    <row r="216" spans="1:9" x14ac:dyDescent="0.25">
      <c r="A216" s="12">
        <v>412</v>
      </c>
      <c r="B216">
        <v>1955</v>
      </c>
      <c r="C216">
        <v>1955</v>
      </c>
      <c r="D216">
        <v>145000</v>
      </c>
      <c r="F216" s="12">
        <v>440</v>
      </c>
      <c r="G216">
        <v>1920</v>
      </c>
      <c r="H216">
        <v>2000</v>
      </c>
      <c r="I216">
        <v>110000</v>
      </c>
    </row>
    <row r="217" spans="1:9" x14ac:dyDescent="0.25">
      <c r="A217" s="12">
        <v>414</v>
      </c>
      <c r="B217">
        <v>1927</v>
      </c>
      <c r="C217">
        <v>1950</v>
      </c>
      <c r="D217">
        <v>115000</v>
      </c>
      <c r="F217" s="12">
        <v>441</v>
      </c>
      <c r="G217">
        <v>2008</v>
      </c>
      <c r="H217">
        <v>2008</v>
      </c>
      <c r="I217">
        <v>555000</v>
      </c>
    </row>
    <row r="218" spans="1:9" x14ac:dyDescent="0.25">
      <c r="A218" s="12">
        <v>415</v>
      </c>
      <c r="B218">
        <v>1993</v>
      </c>
      <c r="C218">
        <v>1993</v>
      </c>
      <c r="D218">
        <v>228000</v>
      </c>
      <c r="F218" s="12">
        <v>444</v>
      </c>
      <c r="G218">
        <v>2006</v>
      </c>
      <c r="H218">
        <v>2007</v>
      </c>
      <c r="I218">
        <v>172500</v>
      </c>
    </row>
    <row r="219" spans="1:9" x14ac:dyDescent="0.25">
      <c r="A219" s="12">
        <v>417</v>
      </c>
      <c r="B219">
        <v>1978</v>
      </c>
      <c r="C219">
        <v>1978</v>
      </c>
      <c r="D219">
        <v>149500</v>
      </c>
      <c r="F219" s="12">
        <v>445</v>
      </c>
      <c r="G219">
        <v>1994</v>
      </c>
      <c r="H219">
        <v>1995</v>
      </c>
      <c r="I219">
        <v>210000</v>
      </c>
    </row>
    <row r="220" spans="1:9" x14ac:dyDescent="0.25">
      <c r="A220" s="12">
        <v>418</v>
      </c>
      <c r="B220">
        <v>1918</v>
      </c>
      <c r="C220">
        <v>1950</v>
      </c>
      <c r="D220">
        <v>239000</v>
      </c>
      <c r="F220" s="12">
        <v>447</v>
      </c>
      <c r="G220">
        <v>1966</v>
      </c>
      <c r="H220">
        <v>2002</v>
      </c>
      <c r="I220">
        <v>190000</v>
      </c>
    </row>
    <row r="221" spans="1:9" x14ac:dyDescent="0.25">
      <c r="A221" s="12">
        <v>419</v>
      </c>
      <c r="B221">
        <v>1940</v>
      </c>
      <c r="C221">
        <v>1950</v>
      </c>
      <c r="D221">
        <v>126000</v>
      </c>
      <c r="F221" s="12">
        <v>448</v>
      </c>
      <c r="G221">
        <v>1998</v>
      </c>
      <c r="H221">
        <v>1999</v>
      </c>
      <c r="I221">
        <v>199900</v>
      </c>
    </row>
    <row r="222" spans="1:9" x14ac:dyDescent="0.25">
      <c r="A222" s="12">
        <v>420</v>
      </c>
      <c r="B222">
        <v>1968</v>
      </c>
      <c r="C222">
        <v>1968</v>
      </c>
      <c r="D222">
        <v>142000</v>
      </c>
      <c r="F222" s="12">
        <v>450</v>
      </c>
      <c r="G222">
        <v>1948</v>
      </c>
      <c r="H222">
        <v>2002</v>
      </c>
      <c r="I222">
        <v>120000</v>
      </c>
    </row>
    <row r="223" spans="1:9" x14ac:dyDescent="0.25">
      <c r="A223" s="12">
        <v>423</v>
      </c>
      <c r="B223">
        <v>1954</v>
      </c>
      <c r="C223">
        <v>1954</v>
      </c>
      <c r="D223">
        <v>113000</v>
      </c>
      <c r="F223" s="12">
        <v>451</v>
      </c>
      <c r="G223">
        <v>1930</v>
      </c>
      <c r="H223">
        <v>2005</v>
      </c>
      <c r="I223">
        <v>110000</v>
      </c>
    </row>
    <row r="224" spans="1:9" x14ac:dyDescent="0.25">
      <c r="A224" s="12">
        <v>425</v>
      </c>
      <c r="B224">
        <v>1956</v>
      </c>
      <c r="C224">
        <v>1956</v>
      </c>
      <c r="D224">
        <v>139000</v>
      </c>
      <c r="F224" s="12">
        <v>453</v>
      </c>
      <c r="G224">
        <v>1996</v>
      </c>
      <c r="H224">
        <v>1997</v>
      </c>
      <c r="I224">
        <v>204000</v>
      </c>
    </row>
    <row r="225" spans="1:9" x14ac:dyDescent="0.25">
      <c r="A225" s="12">
        <v>426</v>
      </c>
      <c r="B225">
        <v>1946</v>
      </c>
      <c r="C225">
        <v>1992</v>
      </c>
      <c r="D225">
        <v>135000</v>
      </c>
      <c r="F225" s="12">
        <v>454</v>
      </c>
      <c r="G225">
        <v>2008</v>
      </c>
      <c r="H225">
        <v>2008</v>
      </c>
      <c r="I225">
        <v>210000</v>
      </c>
    </row>
    <row r="226" spans="1:9" x14ac:dyDescent="0.25">
      <c r="A226" s="12">
        <v>427</v>
      </c>
      <c r="B226">
        <v>1989</v>
      </c>
      <c r="C226">
        <v>1989</v>
      </c>
      <c r="D226">
        <v>275000</v>
      </c>
      <c r="F226" s="12">
        <v>459</v>
      </c>
      <c r="G226">
        <v>1925</v>
      </c>
      <c r="H226">
        <v>1996</v>
      </c>
      <c r="I226">
        <v>161000</v>
      </c>
    </row>
    <row r="227" spans="1:9" x14ac:dyDescent="0.25">
      <c r="A227" s="12">
        <v>428</v>
      </c>
      <c r="B227">
        <v>1957</v>
      </c>
      <c r="C227">
        <v>1957</v>
      </c>
      <c r="D227">
        <v>109008</v>
      </c>
      <c r="F227" s="12">
        <v>461</v>
      </c>
      <c r="G227">
        <v>2009</v>
      </c>
      <c r="H227">
        <v>2009</v>
      </c>
      <c r="I227">
        <v>263435</v>
      </c>
    </row>
    <row r="228" spans="1:9" x14ac:dyDescent="0.25">
      <c r="A228" s="12">
        <v>430</v>
      </c>
      <c r="B228">
        <v>1988</v>
      </c>
      <c r="C228">
        <v>1988</v>
      </c>
      <c r="D228">
        <v>175000</v>
      </c>
      <c r="F228" s="12">
        <v>462</v>
      </c>
      <c r="G228">
        <v>1936</v>
      </c>
      <c r="H228">
        <v>2007</v>
      </c>
      <c r="I228">
        <v>155000</v>
      </c>
    </row>
    <row r="229" spans="1:9" x14ac:dyDescent="0.25">
      <c r="A229" s="12">
        <v>431</v>
      </c>
      <c r="B229">
        <v>1971</v>
      </c>
      <c r="C229">
        <v>1971</v>
      </c>
      <c r="D229">
        <v>85400</v>
      </c>
      <c r="F229" s="12">
        <v>464</v>
      </c>
      <c r="G229">
        <v>1934</v>
      </c>
      <c r="H229">
        <v>1995</v>
      </c>
      <c r="I229">
        <v>188700</v>
      </c>
    </row>
    <row r="230" spans="1:9" x14ac:dyDescent="0.25">
      <c r="A230" s="12">
        <v>433</v>
      </c>
      <c r="B230">
        <v>1971</v>
      </c>
      <c r="C230">
        <v>1971</v>
      </c>
      <c r="D230">
        <v>122500</v>
      </c>
      <c r="F230" s="12">
        <v>466</v>
      </c>
      <c r="G230">
        <v>2004</v>
      </c>
      <c r="H230">
        <v>2004</v>
      </c>
      <c r="I230">
        <v>178740</v>
      </c>
    </row>
    <row r="231" spans="1:9" x14ac:dyDescent="0.25">
      <c r="A231" s="12">
        <v>435</v>
      </c>
      <c r="B231">
        <v>1972</v>
      </c>
      <c r="C231">
        <v>1972</v>
      </c>
      <c r="D231">
        <v>81000</v>
      </c>
      <c r="F231" s="12">
        <v>468</v>
      </c>
      <c r="G231">
        <v>1942</v>
      </c>
      <c r="H231">
        <v>1995</v>
      </c>
      <c r="I231">
        <v>146500</v>
      </c>
    </row>
    <row r="232" spans="1:9" x14ac:dyDescent="0.25">
      <c r="A232" s="12">
        <v>437</v>
      </c>
      <c r="B232">
        <v>1920</v>
      </c>
      <c r="C232">
        <v>1950</v>
      </c>
      <c r="D232">
        <v>116000</v>
      </c>
      <c r="F232" s="12">
        <v>469</v>
      </c>
      <c r="G232">
        <v>2006</v>
      </c>
      <c r="H232">
        <v>2006</v>
      </c>
      <c r="I232">
        <v>250000</v>
      </c>
    </row>
    <row r="233" spans="1:9" x14ac:dyDescent="0.25">
      <c r="A233" s="12">
        <v>442</v>
      </c>
      <c r="B233">
        <v>1955</v>
      </c>
      <c r="C233">
        <v>1955</v>
      </c>
      <c r="D233">
        <v>118000</v>
      </c>
      <c r="F233" s="12">
        <v>473</v>
      </c>
      <c r="G233">
        <v>2005</v>
      </c>
      <c r="H233">
        <v>2005</v>
      </c>
      <c r="I233">
        <v>148000</v>
      </c>
    </row>
    <row r="234" spans="1:9" x14ac:dyDescent="0.25">
      <c r="A234" s="12">
        <v>443</v>
      </c>
      <c r="B234">
        <v>1930</v>
      </c>
      <c r="C234">
        <v>1992</v>
      </c>
      <c r="D234">
        <v>162900</v>
      </c>
      <c r="F234" s="12">
        <v>474</v>
      </c>
      <c r="G234">
        <v>2006</v>
      </c>
      <c r="H234">
        <v>2007</v>
      </c>
      <c r="I234">
        <v>440000</v>
      </c>
    </row>
    <row r="235" spans="1:9" x14ac:dyDescent="0.25">
      <c r="A235" s="12">
        <v>446</v>
      </c>
      <c r="B235">
        <v>1956</v>
      </c>
      <c r="C235">
        <v>1956</v>
      </c>
      <c r="D235">
        <v>127500</v>
      </c>
      <c r="F235" s="12">
        <v>475</v>
      </c>
      <c r="G235">
        <v>2000</v>
      </c>
      <c r="H235">
        <v>2000</v>
      </c>
      <c r="I235">
        <v>251000</v>
      </c>
    </row>
    <row r="236" spans="1:9" x14ac:dyDescent="0.25">
      <c r="A236" s="12">
        <v>449</v>
      </c>
      <c r="B236">
        <v>1937</v>
      </c>
      <c r="C236">
        <v>1950</v>
      </c>
      <c r="D236">
        <v>119500</v>
      </c>
      <c r="F236" s="12">
        <v>477</v>
      </c>
      <c r="G236">
        <v>1997</v>
      </c>
      <c r="H236">
        <v>1998</v>
      </c>
      <c r="I236">
        <v>208900</v>
      </c>
    </row>
    <row r="237" spans="1:9" x14ac:dyDescent="0.25">
      <c r="A237" s="12">
        <v>452</v>
      </c>
      <c r="B237">
        <v>1975</v>
      </c>
      <c r="C237">
        <v>1975</v>
      </c>
      <c r="D237">
        <v>280000</v>
      </c>
      <c r="F237" s="12">
        <v>478</v>
      </c>
      <c r="G237">
        <v>2006</v>
      </c>
      <c r="H237">
        <v>2006</v>
      </c>
      <c r="I237">
        <v>380000</v>
      </c>
    </row>
    <row r="238" spans="1:9" x14ac:dyDescent="0.25">
      <c r="A238" s="12">
        <v>455</v>
      </c>
      <c r="B238">
        <v>1976</v>
      </c>
      <c r="C238">
        <v>1976</v>
      </c>
      <c r="D238">
        <v>188000</v>
      </c>
      <c r="F238" s="12">
        <v>479</v>
      </c>
      <c r="G238">
        <v>2007</v>
      </c>
      <c r="H238">
        <v>2008</v>
      </c>
      <c r="I238">
        <v>297000</v>
      </c>
    </row>
    <row r="239" spans="1:9" x14ac:dyDescent="0.25">
      <c r="A239" s="12">
        <v>456</v>
      </c>
      <c r="B239">
        <v>1973</v>
      </c>
      <c r="C239">
        <v>1973</v>
      </c>
      <c r="D239">
        <v>175500</v>
      </c>
      <c r="F239" s="12">
        <v>480</v>
      </c>
      <c r="G239">
        <v>1937</v>
      </c>
      <c r="H239">
        <v>2000</v>
      </c>
      <c r="I239">
        <v>89471</v>
      </c>
    </row>
    <row r="240" spans="1:9" x14ac:dyDescent="0.25">
      <c r="A240" s="12">
        <v>457</v>
      </c>
      <c r="B240">
        <v>1916</v>
      </c>
      <c r="C240">
        <v>1950</v>
      </c>
      <c r="D240">
        <v>98000</v>
      </c>
      <c r="F240" s="12">
        <v>481</v>
      </c>
      <c r="G240">
        <v>2004</v>
      </c>
      <c r="H240">
        <v>2005</v>
      </c>
      <c r="I240">
        <v>326000</v>
      </c>
    </row>
    <row r="241" spans="1:9" x14ac:dyDescent="0.25">
      <c r="A241" s="12">
        <v>458</v>
      </c>
      <c r="B241">
        <v>1954</v>
      </c>
      <c r="C241">
        <v>1994</v>
      </c>
      <c r="D241">
        <v>256000</v>
      </c>
      <c r="F241" s="12">
        <v>482</v>
      </c>
      <c r="G241">
        <v>2003</v>
      </c>
      <c r="H241">
        <v>2004</v>
      </c>
      <c r="I241">
        <v>374000</v>
      </c>
    </row>
    <row r="242" spans="1:9" x14ac:dyDescent="0.25">
      <c r="A242" s="12">
        <v>460</v>
      </c>
      <c r="B242">
        <v>1950</v>
      </c>
      <c r="C242">
        <v>1950</v>
      </c>
      <c r="D242">
        <v>110000</v>
      </c>
      <c r="F242" s="12">
        <v>483</v>
      </c>
      <c r="G242">
        <v>1915</v>
      </c>
      <c r="H242">
        <v>2005</v>
      </c>
      <c r="I242">
        <v>155000</v>
      </c>
    </row>
    <row r="243" spans="1:9" x14ac:dyDescent="0.25">
      <c r="A243" s="12">
        <v>463</v>
      </c>
      <c r="B243">
        <v>1965</v>
      </c>
      <c r="C243">
        <v>1965</v>
      </c>
      <c r="D243">
        <v>62383</v>
      </c>
      <c r="F243" s="12">
        <v>484</v>
      </c>
      <c r="G243">
        <v>1998</v>
      </c>
      <c r="H243">
        <v>1998</v>
      </c>
      <c r="I243">
        <v>164000</v>
      </c>
    </row>
    <row r="244" spans="1:9" x14ac:dyDescent="0.25">
      <c r="A244" s="12">
        <v>465</v>
      </c>
      <c r="B244">
        <v>1978</v>
      </c>
      <c r="C244">
        <v>1978</v>
      </c>
      <c r="D244">
        <v>124000</v>
      </c>
      <c r="F244" s="12">
        <v>485</v>
      </c>
      <c r="G244">
        <v>1962</v>
      </c>
      <c r="H244">
        <v>2001</v>
      </c>
      <c r="I244">
        <v>132500</v>
      </c>
    </row>
    <row r="245" spans="1:9" x14ac:dyDescent="0.25">
      <c r="A245" s="12">
        <v>467</v>
      </c>
      <c r="B245">
        <v>1970</v>
      </c>
      <c r="C245">
        <v>1970</v>
      </c>
      <c r="D245">
        <v>167000</v>
      </c>
      <c r="F245" s="12">
        <v>486</v>
      </c>
      <c r="G245">
        <v>1950</v>
      </c>
      <c r="H245">
        <v>2007</v>
      </c>
      <c r="I245">
        <v>147000</v>
      </c>
    </row>
    <row r="246" spans="1:9" x14ac:dyDescent="0.25">
      <c r="A246" s="12">
        <v>470</v>
      </c>
      <c r="B246">
        <v>1993</v>
      </c>
      <c r="C246">
        <v>1993</v>
      </c>
      <c r="D246">
        <v>187000</v>
      </c>
      <c r="F246" s="12">
        <v>490</v>
      </c>
      <c r="G246">
        <v>1970</v>
      </c>
      <c r="H246">
        <v>2002</v>
      </c>
      <c r="I246">
        <v>86000</v>
      </c>
    </row>
    <row r="247" spans="1:9" x14ac:dyDescent="0.25">
      <c r="A247" s="12">
        <v>471</v>
      </c>
      <c r="B247">
        <v>1985</v>
      </c>
      <c r="C247">
        <v>1985</v>
      </c>
      <c r="D247">
        <v>212000</v>
      </c>
      <c r="F247" s="12">
        <v>493</v>
      </c>
      <c r="G247">
        <v>2006</v>
      </c>
      <c r="H247">
        <v>2006</v>
      </c>
      <c r="I247">
        <v>172785</v>
      </c>
    </row>
    <row r="248" spans="1:9" x14ac:dyDescent="0.25">
      <c r="A248" s="12">
        <v>472</v>
      </c>
      <c r="B248">
        <v>1977</v>
      </c>
      <c r="C248">
        <v>1977</v>
      </c>
      <c r="D248">
        <v>190000</v>
      </c>
      <c r="F248" s="12">
        <v>495</v>
      </c>
      <c r="G248">
        <v>1938</v>
      </c>
      <c r="H248">
        <v>1996</v>
      </c>
      <c r="I248">
        <v>91300</v>
      </c>
    </row>
    <row r="249" spans="1:9" x14ac:dyDescent="0.25">
      <c r="A249" s="12">
        <v>476</v>
      </c>
      <c r="B249">
        <v>1963</v>
      </c>
      <c r="C249">
        <v>1963</v>
      </c>
      <c r="D249">
        <v>132500</v>
      </c>
      <c r="F249" s="12">
        <v>499</v>
      </c>
      <c r="G249">
        <v>1967</v>
      </c>
      <c r="H249">
        <v>2004</v>
      </c>
      <c r="I249">
        <v>130000</v>
      </c>
    </row>
    <row r="250" spans="1:9" x14ac:dyDescent="0.25">
      <c r="A250" s="12">
        <v>487</v>
      </c>
      <c r="B250">
        <v>1965</v>
      </c>
      <c r="C250">
        <v>1965</v>
      </c>
      <c r="D250">
        <v>156000</v>
      </c>
      <c r="F250" s="12">
        <v>502</v>
      </c>
      <c r="G250">
        <v>2005</v>
      </c>
      <c r="H250">
        <v>2005</v>
      </c>
      <c r="I250">
        <v>226700</v>
      </c>
    </row>
    <row r="251" spans="1:9" x14ac:dyDescent="0.25">
      <c r="A251" s="12">
        <v>488</v>
      </c>
      <c r="B251">
        <v>1971</v>
      </c>
      <c r="C251">
        <v>1971</v>
      </c>
      <c r="D251">
        <v>175000</v>
      </c>
      <c r="F251" s="12">
        <v>504</v>
      </c>
      <c r="G251">
        <v>1959</v>
      </c>
      <c r="H251">
        <v>1997</v>
      </c>
      <c r="I251">
        <v>289000</v>
      </c>
    </row>
    <row r="252" spans="1:9" x14ac:dyDescent="0.25">
      <c r="A252" s="12">
        <v>489</v>
      </c>
      <c r="B252">
        <v>1900</v>
      </c>
      <c r="C252">
        <v>1970</v>
      </c>
      <c r="D252">
        <v>160000</v>
      </c>
      <c r="F252" s="12">
        <v>508</v>
      </c>
      <c r="G252">
        <v>2009</v>
      </c>
      <c r="H252">
        <v>2009</v>
      </c>
      <c r="I252">
        <v>208300</v>
      </c>
    </row>
    <row r="253" spans="1:9" x14ac:dyDescent="0.25">
      <c r="A253" s="12">
        <v>491</v>
      </c>
      <c r="B253">
        <v>1976</v>
      </c>
      <c r="C253">
        <v>1976</v>
      </c>
      <c r="D253">
        <v>115000</v>
      </c>
      <c r="F253" s="12">
        <v>509</v>
      </c>
      <c r="G253">
        <v>1928</v>
      </c>
      <c r="H253">
        <v>2005</v>
      </c>
      <c r="I253">
        <v>161000</v>
      </c>
    </row>
    <row r="254" spans="1:9" x14ac:dyDescent="0.25">
      <c r="A254" s="12">
        <v>492</v>
      </c>
      <c r="B254">
        <v>1941</v>
      </c>
      <c r="C254">
        <v>1950</v>
      </c>
      <c r="D254">
        <v>133000</v>
      </c>
      <c r="F254" s="12">
        <v>511</v>
      </c>
      <c r="G254">
        <v>1951</v>
      </c>
      <c r="H254">
        <v>2000</v>
      </c>
      <c r="I254">
        <v>164900</v>
      </c>
    </row>
    <row r="255" spans="1:9" x14ac:dyDescent="0.25">
      <c r="A255" s="12">
        <v>494</v>
      </c>
      <c r="B255">
        <v>1960</v>
      </c>
      <c r="C255">
        <v>1960</v>
      </c>
      <c r="D255">
        <v>155000</v>
      </c>
      <c r="F255" s="12">
        <v>512</v>
      </c>
      <c r="G255">
        <v>2005</v>
      </c>
      <c r="H255">
        <v>2006</v>
      </c>
      <c r="I255">
        <v>202665</v>
      </c>
    </row>
    <row r="256" spans="1:9" x14ac:dyDescent="0.25">
      <c r="A256" s="12">
        <v>496</v>
      </c>
      <c r="B256">
        <v>1920</v>
      </c>
      <c r="C256">
        <v>1950</v>
      </c>
      <c r="D256">
        <v>34900</v>
      </c>
      <c r="F256" s="12">
        <v>516</v>
      </c>
      <c r="G256">
        <v>2009</v>
      </c>
      <c r="H256">
        <v>2009</v>
      </c>
      <c r="I256">
        <v>402861</v>
      </c>
    </row>
    <row r="257" spans="1:9" x14ac:dyDescent="0.25">
      <c r="A257" s="12">
        <v>497</v>
      </c>
      <c r="B257">
        <v>1992</v>
      </c>
      <c r="C257">
        <v>1993</v>
      </c>
      <c r="D257">
        <v>430000</v>
      </c>
      <c r="F257" s="12">
        <v>518</v>
      </c>
      <c r="G257">
        <v>1996</v>
      </c>
      <c r="H257">
        <v>1997</v>
      </c>
      <c r="I257">
        <v>265000</v>
      </c>
    </row>
    <row r="258" spans="1:9" x14ac:dyDescent="0.25">
      <c r="A258" s="12">
        <v>498</v>
      </c>
      <c r="B258">
        <v>1925</v>
      </c>
      <c r="C258">
        <v>1950</v>
      </c>
      <c r="D258">
        <v>184000</v>
      </c>
      <c r="F258" s="12">
        <v>519</v>
      </c>
      <c r="G258">
        <v>1998</v>
      </c>
      <c r="H258">
        <v>1998</v>
      </c>
      <c r="I258">
        <v>211000</v>
      </c>
    </row>
    <row r="259" spans="1:9" x14ac:dyDescent="0.25">
      <c r="A259" s="12">
        <v>500</v>
      </c>
      <c r="B259">
        <v>1958</v>
      </c>
      <c r="C259">
        <v>1985</v>
      </c>
      <c r="D259">
        <v>120000</v>
      </c>
      <c r="F259" s="12">
        <v>520</v>
      </c>
      <c r="G259">
        <v>1926</v>
      </c>
      <c r="H259">
        <v>2004</v>
      </c>
      <c r="I259">
        <v>234000</v>
      </c>
    </row>
    <row r="260" spans="1:9" x14ac:dyDescent="0.25">
      <c r="A260" s="12">
        <v>501</v>
      </c>
      <c r="B260">
        <v>1973</v>
      </c>
      <c r="C260">
        <v>1973</v>
      </c>
      <c r="D260">
        <v>113000</v>
      </c>
      <c r="F260" s="12">
        <v>521</v>
      </c>
      <c r="G260">
        <v>1900</v>
      </c>
      <c r="H260">
        <v>2000</v>
      </c>
      <c r="I260">
        <v>106250</v>
      </c>
    </row>
    <row r="261" spans="1:9" x14ac:dyDescent="0.25">
      <c r="A261" s="12">
        <v>503</v>
      </c>
      <c r="B261">
        <v>1965</v>
      </c>
      <c r="C261">
        <v>1965</v>
      </c>
      <c r="D261">
        <v>140000</v>
      </c>
      <c r="F261" s="12">
        <v>524</v>
      </c>
      <c r="G261">
        <v>2007</v>
      </c>
      <c r="H261">
        <v>2008</v>
      </c>
      <c r="I261">
        <v>184750</v>
      </c>
    </row>
    <row r="262" spans="1:9" x14ac:dyDescent="0.25">
      <c r="A262" s="12">
        <v>505</v>
      </c>
      <c r="B262">
        <v>1974</v>
      </c>
      <c r="C262">
        <v>1974</v>
      </c>
      <c r="D262">
        <v>147000</v>
      </c>
      <c r="F262" s="12">
        <v>525</v>
      </c>
      <c r="G262">
        <v>1996</v>
      </c>
      <c r="H262">
        <v>1997</v>
      </c>
      <c r="I262">
        <v>315750</v>
      </c>
    </row>
    <row r="263" spans="1:9" x14ac:dyDescent="0.25">
      <c r="A263" s="12">
        <v>506</v>
      </c>
      <c r="B263">
        <v>1952</v>
      </c>
      <c r="C263">
        <v>1952</v>
      </c>
      <c r="D263">
        <v>124500</v>
      </c>
      <c r="F263" s="12">
        <v>526</v>
      </c>
      <c r="G263">
        <v>2005</v>
      </c>
      <c r="H263">
        <v>2005</v>
      </c>
      <c r="I263">
        <v>176000</v>
      </c>
    </row>
    <row r="264" spans="1:9" x14ac:dyDescent="0.25">
      <c r="A264" s="12">
        <v>507</v>
      </c>
      <c r="B264">
        <v>1993</v>
      </c>
      <c r="C264">
        <v>1994</v>
      </c>
      <c r="D264">
        <v>215000</v>
      </c>
      <c r="F264" s="12">
        <v>527</v>
      </c>
      <c r="G264">
        <v>1956</v>
      </c>
      <c r="H264">
        <v>2000</v>
      </c>
      <c r="I264">
        <v>132000</v>
      </c>
    </row>
    <row r="265" spans="1:9" x14ac:dyDescent="0.25">
      <c r="A265" s="12">
        <v>510</v>
      </c>
      <c r="B265">
        <v>1959</v>
      </c>
      <c r="C265">
        <v>1959</v>
      </c>
      <c r="D265">
        <v>124500</v>
      </c>
      <c r="F265" s="12">
        <v>528</v>
      </c>
      <c r="G265">
        <v>2008</v>
      </c>
      <c r="H265">
        <v>2008</v>
      </c>
      <c r="I265">
        <v>446261</v>
      </c>
    </row>
    <row r="266" spans="1:9" x14ac:dyDescent="0.25">
      <c r="A266" s="12">
        <v>513</v>
      </c>
      <c r="B266">
        <v>1958</v>
      </c>
      <c r="C266">
        <v>1958</v>
      </c>
      <c r="D266">
        <v>129900</v>
      </c>
      <c r="F266" s="12">
        <v>529</v>
      </c>
      <c r="G266">
        <v>1920</v>
      </c>
      <c r="H266">
        <v>2002</v>
      </c>
      <c r="I266">
        <v>86000</v>
      </c>
    </row>
    <row r="267" spans="1:9" x14ac:dyDescent="0.25">
      <c r="A267" s="12">
        <v>514</v>
      </c>
      <c r="B267">
        <v>1983</v>
      </c>
      <c r="C267">
        <v>1983</v>
      </c>
      <c r="D267">
        <v>134000</v>
      </c>
      <c r="F267" s="12">
        <v>532</v>
      </c>
      <c r="G267">
        <v>1920</v>
      </c>
      <c r="H267">
        <v>1999</v>
      </c>
      <c r="I267">
        <v>128000</v>
      </c>
    </row>
    <row r="268" spans="1:9" x14ac:dyDescent="0.25">
      <c r="A268" s="12">
        <v>515</v>
      </c>
      <c r="B268">
        <v>1926</v>
      </c>
      <c r="C268">
        <v>1950</v>
      </c>
      <c r="D268">
        <v>96500</v>
      </c>
      <c r="F268" s="12">
        <v>533</v>
      </c>
      <c r="G268">
        <v>1955</v>
      </c>
      <c r="H268">
        <v>2007</v>
      </c>
      <c r="I268">
        <v>107500</v>
      </c>
    </row>
    <row r="269" spans="1:9" x14ac:dyDescent="0.25">
      <c r="A269" s="12">
        <v>517</v>
      </c>
      <c r="B269">
        <v>1972</v>
      </c>
      <c r="C269">
        <v>1972</v>
      </c>
      <c r="D269">
        <v>158000</v>
      </c>
      <c r="F269" s="12">
        <v>535</v>
      </c>
      <c r="G269">
        <v>2004</v>
      </c>
      <c r="H269">
        <v>2004</v>
      </c>
      <c r="I269">
        <v>178000</v>
      </c>
    </row>
    <row r="270" spans="1:9" x14ac:dyDescent="0.25">
      <c r="A270" s="12">
        <v>522</v>
      </c>
      <c r="B270">
        <v>1957</v>
      </c>
      <c r="C270">
        <v>1957</v>
      </c>
      <c r="D270">
        <v>150000</v>
      </c>
      <c r="F270" s="12">
        <v>537</v>
      </c>
      <c r="G270">
        <v>1998</v>
      </c>
      <c r="H270">
        <v>1999</v>
      </c>
      <c r="I270">
        <v>188000</v>
      </c>
    </row>
    <row r="271" spans="1:9" x14ac:dyDescent="0.25">
      <c r="A271" s="12">
        <v>523</v>
      </c>
      <c r="B271">
        <v>1947</v>
      </c>
      <c r="C271">
        <v>1950</v>
      </c>
      <c r="D271">
        <v>159000</v>
      </c>
      <c r="F271" s="12">
        <v>540</v>
      </c>
      <c r="G271">
        <v>2001</v>
      </c>
      <c r="H271">
        <v>2002</v>
      </c>
      <c r="I271">
        <v>272000</v>
      </c>
    </row>
    <row r="272" spans="1:9" x14ac:dyDescent="0.25">
      <c r="A272" s="12">
        <v>530</v>
      </c>
      <c r="B272">
        <v>1957</v>
      </c>
      <c r="C272">
        <v>1975</v>
      </c>
      <c r="D272">
        <v>200624</v>
      </c>
      <c r="F272" s="12">
        <v>541</v>
      </c>
      <c r="G272">
        <v>2006</v>
      </c>
      <c r="H272">
        <v>2006</v>
      </c>
      <c r="I272">
        <v>315000</v>
      </c>
    </row>
    <row r="273" spans="1:9" x14ac:dyDescent="0.25">
      <c r="A273" s="12">
        <v>531</v>
      </c>
      <c r="B273">
        <v>1988</v>
      </c>
      <c r="C273">
        <v>1989</v>
      </c>
      <c r="D273">
        <v>175000</v>
      </c>
      <c r="F273" s="12">
        <v>542</v>
      </c>
      <c r="G273">
        <v>2000</v>
      </c>
      <c r="H273">
        <v>2000</v>
      </c>
      <c r="I273">
        <v>248000</v>
      </c>
    </row>
    <row r="274" spans="1:9" x14ac:dyDescent="0.25">
      <c r="A274" s="12">
        <v>534</v>
      </c>
      <c r="B274">
        <v>1946</v>
      </c>
      <c r="C274">
        <v>1950</v>
      </c>
      <c r="D274">
        <v>39300</v>
      </c>
      <c r="F274" s="12">
        <v>543</v>
      </c>
      <c r="G274">
        <v>1998</v>
      </c>
      <c r="H274">
        <v>1999</v>
      </c>
      <c r="I274">
        <v>213250</v>
      </c>
    </row>
    <row r="275" spans="1:9" x14ac:dyDescent="0.25">
      <c r="A275" s="12">
        <v>536</v>
      </c>
      <c r="B275">
        <v>1910</v>
      </c>
      <c r="C275">
        <v>1991</v>
      </c>
      <c r="D275">
        <v>107500</v>
      </c>
      <c r="F275" s="12">
        <v>544</v>
      </c>
      <c r="G275">
        <v>1998</v>
      </c>
      <c r="H275">
        <v>1998</v>
      </c>
      <c r="I275">
        <v>133000</v>
      </c>
    </row>
    <row r="276" spans="1:9" x14ac:dyDescent="0.25">
      <c r="A276" s="12">
        <v>538</v>
      </c>
      <c r="B276">
        <v>1972</v>
      </c>
      <c r="C276">
        <v>1972</v>
      </c>
      <c r="D276">
        <v>111250</v>
      </c>
      <c r="F276" s="12">
        <v>545</v>
      </c>
      <c r="G276">
        <v>2006</v>
      </c>
      <c r="H276">
        <v>2006</v>
      </c>
      <c r="I276">
        <v>179665</v>
      </c>
    </row>
    <row r="277" spans="1:9" x14ac:dyDescent="0.25">
      <c r="A277" s="12">
        <v>539</v>
      </c>
      <c r="B277">
        <v>1968</v>
      </c>
      <c r="C277">
        <v>1968</v>
      </c>
      <c r="D277">
        <v>158000</v>
      </c>
      <c r="F277" s="12">
        <v>549</v>
      </c>
      <c r="G277">
        <v>1955</v>
      </c>
      <c r="H277">
        <v>1995</v>
      </c>
      <c r="I277">
        <v>125000</v>
      </c>
    </row>
    <row r="278" spans="1:9" x14ac:dyDescent="0.25">
      <c r="A278" s="12">
        <v>546</v>
      </c>
      <c r="B278">
        <v>1988</v>
      </c>
      <c r="C278">
        <v>1988</v>
      </c>
      <c r="D278">
        <v>229000</v>
      </c>
      <c r="F278" s="12">
        <v>550</v>
      </c>
      <c r="G278">
        <v>2003</v>
      </c>
      <c r="H278">
        <v>2004</v>
      </c>
      <c r="I278">
        <v>263000</v>
      </c>
    </row>
    <row r="279" spans="1:9" x14ac:dyDescent="0.25">
      <c r="A279" s="12">
        <v>547</v>
      </c>
      <c r="B279">
        <v>1923</v>
      </c>
      <c r="C279">
        <v>1950</v>
      </c>
      <c r="D279">
        <v>210000</v>
      </c>
      <c r="F279" s="12">
        <v>553</v>
      </c>
      <c r="G279">
        <v>2006</v>
      </c>
      <c r="H279">
        <v>2006</v>
      </c>
      <c r="I279">
        <v>255500</v>
      </c>
    </row>
    <row r="280" spans="1:9" x14ac:dyDescent="0.25">
      <c r="A280" s="12">
        <v>548</v>
      </c>
      <c r="B280">
        <v>1970</v>
      </c>
      <c r="C280">
        <v>1970</v>
      </c>
      <c r="D280">
        <v>129500</v>
      </c>
      <c r="F280" s="12">
        <v>554</v>
      </c>
      <c r="G280">
        <v>1949</v>
      </c>
      <c r="H280">
        <v>2003</v>
      </c>
      <c r="I280">
        <v>108000</v>
      </c>
    </row>
    <row r="281" spans="1:9" x14ac:dyDescent="0.25">
      <c r="A281" s="12">
        <v>551</v>
      </c>
      <c r="B281">
        <v>1977</v>
      </c>
      <c r="C281">
        <v>1977</v>
      </c>
      <c r="D281">
        <v>140000</v>
      </c>
      <c r="F281" s="12">
        <v>555</v>
      </c>
      <c r="G281">
        <v>2003</v>
      </c>
      <c r="H281">
        <v>2004</v>
      </c>
      <c r="I281">
        <v>284000</v>
      </c>
    </row>
    <row r="282" spans="1:9" x14ac:dyDescent="0.25">
      <c r="A282" s="12">
        <v>552</v>
      </c>
      <c r="B282">
        <v>1957</v>
      </c>
      <c r="C282">
        <v>1957</v>
      </c>
      <c r="D282">
        <v>112500</v>
      </c>
      <c r="F282" s="12">
        <v>559</v>
      </c>
      <c r="G282">
        <v>1996</v>
      </c>
      <c r="H282">
        <v>1997</v>
      </c>
      <c r="I282">
        <v>175000</v>
      </c>
    </row>
    <row r="283" spans="1:9" x14ac:dyDescent="0.25">
      <c r="A283" s="12">
        <v>556</v>
      </c>
      <c r="B283">
        <v>1922</v>
      </c>
      <c r="C283">
        <v>1950</v>
      </c>
      <c r="D283">
        <v>113000</v>
      </c>
      <c r="F283" s="12">
        <v>560</v>
      </c>
      <c r="G283">
        <v>2003</v>
      </c>
      <c r="H283">
        <v>2004</v>
      </c>
      <c r="I283">
        <v>234000</v>
      </c>
    </row>
    <row r="284" spans="1:9" x14ac:dyDescent="0.25">
      <c r="A284" s="12">
        <v>557</v>
      </c>
      <c r="B284">
        <v>1957</v>
      </c>
      <c r="C284">
        <v>1957</v>
      </c>
      <c r="D284">
        <v>141000</v>
      </c>
      <c r="F284" s="12">
        <v>561</v>
      </c>
      <c r="G284">
        <v>1957</v>
      </c>
      <c r="H284">
        <v>1996</v>
      </c>
      <c r="I284">
        <v>121500</v>
      </c>
    </row>
    <row r="285" spans="1:9" x14ac:dyDescent="0.25">
      <c r="A285" s="12">
        <v>558</v>
      </c>
      <c r="B285">
        <v>1920</v>
      </c>
      <c r="C285">
        <v>1950</v>
      </c>
      <c r="D285">
        <v>108000</v>
      </c>
      <c r="F285" s="12">
        <v>565</v>
      </c>
      <c r="G285">
        <v>1992</v>
      </c>
      <c r="H285">
        <v>2000</v>
      </c>
      <c r="I285">
        <v>268000</v>
      </c>
    </row>
    <row r="286" spans="1:9" x14ac:dyDescent="0.25">
      <c r="A286" s="12">
        <v>562</v>
      </c>
      <c r="B286">
        <v>1974</v>
      </c>
      <c r="C286">
        <v>1975</v>
      </c>
      <c r="D286">
        <v>170000</v>
      </c>
      <c r="F286" s="12">
        <v>567</v>
      </c>
      <c r="G286">
        <v>2005</v>
      </c>
      <c r="H286">
        <v>2007</v>
      </c>
      <c r="I286">
        <v>325000</v>
      </c>
    </row>
    <row r="287" spans="1:9" x14ac:dyDescent="0.25">
      <c r="A287" s="12">
        <v>563</v>
      </c>
      <c r="B287">
        <v>1940</v>
      </c>
      <c r="C287">
        <v>1969</v>
      </c>
      <c r="D287">
        <v>108000</v>
      </c>
      <c r="F287" s="12">
        <v>568</v>
      </c>
      <c r="G287">
        <v>2004</v>
      </c>
      <c r="H287">
        <v>2004</v>
      </c>
      <c r="I287">
        <v>214000</v>
      </c>
    </row>
    <row r="288" spans="1:9" x14ac:dyDescent="0.25">
      <c r="A288" s="12">
        <v>564</v>
      </c>
      <c r="B288">
        <v>1918</v>
      </c>
      <c r="C288">
        <v>1950</v>
      </c>
      <c r="D288">
        <v>185000</v>
      </c>
      <c r="F288" s="12">
        <v>569</v>
      </c>
      <c r="G288">
        <v>1983</v>
      </c>
      <c r="H288">
        <v>2009</v>
      </c>
      <c r="I288">
        <v>316600</v>
      </c>
    </row>
    <row r="289" spans="1:9" x14ac:dyDescent="0.25">
      <c r="A289" s="12">
        <v>566</v>
      </c>
      <c r="B289">
        <v>1915</v>
      </c>
      <c r="C289">
        <v>1950</v>
      </c>
      <c r="D289">
        <v>128000</v>
      </c>
      <c r="F289" s="12">
        <v>573</v>
      </c>
      <c r="G289">
        <v>2009</v>
      </c>
      <c r="H289">
        <v>2009</v>
      </c>
      <c r="I289">
        <v>224500</v>
      </c>
    </row>
    <row r="290" spans="1:9" x14ac:dyDescent="0.25">
      <c r="A290" s="12">
        <v>570</v>
      </c>
      <c r="B290">
        <v>1979</v>
      </c>
      <c r="C290">
        <v>1979</v>
      </c>
      <c r="D290">
        <v>135960</v>
      </c>
      <c r="F290" s="12">
        <v>574</v>
      </c>
      <c r="G290">
        <v>2000</v>
      </c>
      <c r="H290">
        <v>2000</v>
      </c>
      <c r="I290">
        <v>170000</v>
      </c>
    </row>
    <row r="291" spans="1:9" x14ac:dyDescent="0.25">
      <c r="A291" s="12">
        <v>571</v>
      </c>
      <c r="B291">
        <v>1965</v>
      </c>
      <c r="C291">
        <v>1965</v>
      </c>
      <c r="D291">
        <v>142600</v>
      </c>
      <c r="F291" s="12">
        <v>575</v>
      </c>
      <c r="G291">
        <v>1971</v>
      </c>
      <c r="H291">
        <v>2005</v>
      </c>
      <c r="I291">
        <v>139000</v>
      </c>
    </row>
    <row r="292" spans="1:9" x14ac:dyDescent="0.25">
      <c r="A292" s="12">
        <v>572</v>
      </c>
      <c r="B292">
        <v>1959</v>
      </c>
      <c r="C292">
        <v>1959</v>
      </c>
      <c r="D292">
        <v>120000</v>
      </c>
      <c r="F292" s="12">
        <v>579</v>
      </c>
      <c r="G292">
        <v>2007</v>
      </c>
      <c r="H292">
        <v>2007</v>
      </c>
      <c r="I292">
        <v>146000</v>
      </c>
    </row>
    <row r="293" spans="1:9" x14ac:dyDescent="0.25">
      <c r="A293" s="12">
        <v>576</v>
      </c>
      <c r="B293">
        <v>1947</v>
      </c>
      <c r="C293">
        <v>1950</v>
      </c>
      <c r="D293">
        <v>118500</v>
      </c>
      <c r="F293" s="12">
        <v>582</v>
      </c>
      <c r="G293">
        <v>2008</v>
      </c>
      <c r="H293">
        <v>2009</v>
      </c>
      <c r="I293">
        <v>253293</v>
      </c>
    </row>
    <row r="294" spans="1:9" x14ac:dyDescent="0.25">
      <c r="A294" s="12">
        <v>577</v>
      </c>
      <c r="B294">
        <v>1928</v>
      </c>
      <c r="C294">
        <v>1950</v>
      </c>
      <c r="D294">
        <v>145000</v>
      </c>
      <c r="F294" s="12">
        <v>584</v>
      </c>
      <c r="G294">
        <v>1893</v>
      </c>
      <c r="H294">
        <v>2000</v>
      </c>
      <c r="I294">
        <v>325000</v>
      </c>
    </row>
    <row r="295" spans="1:9" x14ac:dyDescent="0.25">
      <c r="A295" s="12">
        <v>578</v>
      </c>
      <c r="B295">
        <v>1966</v>
      </c>
      <c r="C295">
        <v>1966</v>
      </c>
      <c r="D295">
        <v>164500</v>
      </c>
      <c r="F295" s="12">
        <v>585</v>
      </c>
      <c r="G295">
        <v>1935</v>
      </c>
      <c r="H295">
        <v>1995</v>
      </c>
      <c r="I295">
        <v>133000</v>
      </c>
    </row>
    <row r="296" spans="1:9" x14ac:dyDescent="0.25">
      <c r="A296" s="12">
        <v>580</v>
      </c>
      <c r="B296">
        <v>1954</v>
      </c>
      <c r="C296">
        <v>1954</v>
      </c>
      <c r="D296">
        <v>131500</v>
      </c>
      <c r="F296" s="12">
        <v>586</v>
      </c>
      <c r="G296">
        <v>2005</v>
      </c>
      <c r="H296">
        <v>2006</v>
      </c>
      <c r="I296">
        <v>369900</v>
      </c>
    </row>
    <row r="297" spans="1:9" x14ac:dyDescent="0.25">
      <c r="A297" s="12">
        <v>581</v>
      </c>
      <c r="B297">
        <v>1960</v>
      </c>
      <c r="C297">
        <v>1987</v>
      </c>
      <c r="D297">
        <v>181900</v>
      </c>
      <c r="F297" s="12">
        <v>587</v>
      </c>
      <c r="G297">
        <v>1918</v>
      </c>
      <c r="H297">
        <v>2000</v>
      </c>
      <c r="I297">
        <v>130000</v>
      </c>
    </row>
    <row r="298" spans="1:9" x14ac:dyDescent="0.25">
      <c r="A298" s="12">
        <v>583</v>
      </c>
      <c r="B298">
        <v>1990</v>
      </c>
      <c r="C298">
        <v>1990</v>
      </c>
      <c r="D298">
        <v>118500</v>
      </c>
      <c r="F298" s="12">
        <v>589</v>
      </c>
      <c r="G298">
        <v>1968</v>
      </c>
      <c r="H298">
        <v>2003</v>
      </c>
      <c r="I298">
        <v>143000</v>
      </c>
    </row>
    <row r="299" spans="1:9" x14ac:dyDescent="0.25">
      <c r="A299" s="12">
        <v>588</v>
      </c>
      <c r="B299">
        <v>1982</v>
      </c>
      <c r="C299">
        <v>1982</v>
      </c>
      <c r="D299">
        <v>137000</v>
      </c>
      <c r="F299" s="12">
        <v>591</v>
      </c>
      <c r="G299">
        <v>2004</v>
      </c>
      <c r="H299">
        <v>2004</v>
      </c>
      <c r="I299">
        <v>185900</v>
      </c>
    </row>
    <row r="300" spans="1:9" x14ac:dyDescent="0.25">
      <c r="A300" s="12">
        <v>590</v>
      </c>
      <c r="B300">
        <v>1930</v>
      </c>
      <c r="C300">
        <v>1960</v>
      </c>
      <c r="D300">
        <v>79500</v>
      </c>
      <c r="F300" s="12">
        <v>592</v>
      </c>
      <c r="G300">
        <v>2008</v>
      </c>
      <c r="H300">
        <v>2008</v>
      </c>
      <c r="I300">
        <v>451950</v>
      </c>
    </row>
    <row r="301" spans="1:9" x14ac:dyDescent="0.25">
      <c r="A301" s="12">
        <v>595</v>
      </c>
      <c r="B301">
        <v>1975</v>
      </c>
      <c r="C301">
        <v>1975</v>
      </c>
      <c r="D301">
        <v>110000</v>
      </c>
      <c r="F301" s="12">
        <v>593</v>
      </c>
      <c r="G301">
        <v>1982</v>
      </c>
      <c r="H301">
        <v>2003</v>
      </c>
      <c r="I301">
        <v>138000</v>
      </c>
    </row>
    <row r="302" spans="1:9" x14ac:dyDescent="0.25">
      <c r="A302" s="12">
        <v>597</v>
      </c>
      <c r="B302">
        <v>1910</v>
      </c>
      <c r="C302">
        <v>1993</v>
      </c>
      <c r="D302">
        <v>114504</v>
      </c>
      <c r="F302" s="12">
        <v>594</v>
      </c>
      <c r="G302">
        <v>2003</v>
      </c>
      <c r="H302">
        <v>2003</v>
      </c>
      <c r="I302">
        <v>140000</v>
      </c>
    </row>
    <row r="303" spans="1:9" x14ac:dyDescent="0.25">
      <c r="A303" s="12">
        <v>599</v>
      </c>
      <c r="B303">
        <v>1977</v>
      </c>
      <c r="C303">
        <v>1977</v>
      </c>
      <c r="D303">
        <v>217500</v>
      </c>
      <c r="F303" s="12">
        <v>596</v>
      </c>
      <c r="G303">
        <v>2005</v>
      </c>
      <c r="H303">
        <v>2006</v>
      </c>
      <c r="I303">
        <v>319000</v>
      </c>
    </row>
    <row r="304" spans="1:9" x14ac:dyDescent="0.25">
      <c r="A304" s="12">
        <v>600</v>
      </c>
      <c r="B304">
        <v>1980</v>
      </c>
      <c r="C304">
        <v>1980</v>
      </c>
      <c r="D304">
        <v>151000</v>
      </c>
      <c r="F304" s="12">
        <v>598</v>
      </c>
      <c r="G304">
        <v>2006</v>
      </c>
      <c r="H304">
        <v>2007</v>
      </c>
      <c r="I304">
        <v>194201</v>
      </c>
    </row>
    <row r="305" spans="1:9" x14ac:dyDescent="0.25">
      <c r="A305" s="12">
        <v>602</v>
      </c>
      <c r="B305">
        <v>1937</v>
      </c>
      <c r="C305">
        <v>1950</v>
      </c>
      <c r="D305">
        <v>141000</v>
      </c>
      <c r="F305" s="12">
        <v>601</v>
      </c>
      <c r="G305">
        <v>2005</v>
      </c>
      <c r="H305">
        <v>2005</v>
      </c>
      <c r="I305">
        <v>275000</v>
      </c>
    </row>
    <row r="306" spans="1:9" x14ac:dyDescent="0.25">
      <c r="A306" s="12">
        <v>603</v>
      </c>
      <c r="B306">
        <v>1992</v>
      </c>
      <c r="C306">
        <v>1992</v>
      </c>
      <c r="D306">
        <v>220000</v>
      </c>
      <c r="F306" s="12">
        <v>604</v>
      </c>
      <c r="G306">
        <v>2004</v>
      </c>
      <c r="H306">
        <v>2005</v>
      </c>
      <c r="I306">
        <v>151000</v>
      </c>
    </row>
    <row r="307" spans="1:9" x14ac:dyDescent="0.25">
      <c r="A307" s="12">
        <v>606</v>
      </c>
      <c r="B307">
        <v>1965</v>
      </c>
      <c r="C307">
        <v>1990</v>
      </c>
      <c r="D307">
        <v>205000</v>
      </c>
      <c r="F307" s="12">
        <v>605</v>
      </c>
      <c r="G307">
        <v>2002</v>
      </c>
      <c r="H307">
        <v>2002</v>
      </c>
      <c r="I307">
        <v>221000</v>
      </c>
    </row>
    <row r="308" spans="1:9" x14ac:dyDescent="0.25">
      <c r="A308" s="12">
        <v>610</v>
      </c>
      <c r="B308">
        <v>1961</v>
      </c>
      <c r="C308">
        <v>1961</v>
      </c>
      <c r="D308">
        <v>118500</v>
      </c>
      <c r="F308" s="12">
        <v>607</v>
      </c>
      <c r="G308">
        <v>1996</v>
      </c>
      <c r="H308">
        <v>1996</v>
      </c>
      <c r="I308">
        <v>152000</v>
      </c>
    </row>
    <row r="309" spans="1:9" x14ac:dyDescent="0.25">
      <c r="A309" s="12">
        <v>612</v>
      </c>
      <c r="B309">
        <v>1978</v>
      </c>
      <c r="C309">
        <v>1978</v>
      </c>
      <c r="D309">
        <v>148000</v>
      </c>
      <c r="F309" s="12">
        <v>608</v>
      </c>
      <c r="G309">
        <v>1948</v>
      </c>
      <c r="H309">
        <v>2002</v>
      </c>
      <c r="I309">
        <v>225000</v>
      </c>
    </row>
    <row r="310" spans="1:9" x14ac:dyDescent="0.25">
      <c r="A310" s="12">
        <v>615</v>
      </c>
      <c r="B310">
        <v>1972</v>
      </c>
      <c r="C310">
        <v>1972</v>
      </c>
      <c r="D310">
        <v>75500</v>
      </c>
      <c r="F310" s="12">
        <v>609</v>
      </c>
      <c r="G310">
        <v>1934</v>
      </c>
      <c r="H310">
        <v>1998</v>
      </c>
      <c r="I310">
        <v>359100</v>
      </c>
    </row>
    <row r="311" spans="1:9" x14ac:dyDescent="0.25">
      <c r="A311" s="12">
        <v>616</v>
      </c>
      <c r="B311">
        <v>1963</v>
      </c>
      <c r="C311">
        <v>1963</v>
      </c>
      <c r="D311">
        <v>137500</v>
      </c>
      <c r="F311" s="12">
        <v>611</v>
      </c>
      <c r="G311">
        <v>2000</v>
      </c>
      <c r="H311">
        <v>2000</v>
      </c>
      <c r="I311">
        <v>313000</v>
      </c>
    </row>
    <row r="312" spans="1:9" x14ac:dyDescent="0.25">
      <c r="A312" s="12">
        <v>618</v>
      </c>
      <c r="B312">
        <v>1954</v>
      </c>
      <c r="C312">
        <v>1954</v>
      </c>
      <c r="D312">
        <v>105500</v>
      </c>
      <c r="F312" s="12">
        <v>613</v>
      </c>
      <c r="G312">
        <v>2001</v>
      </c>
      <c r="H312">
        <v>2001</v>
      </c>
      <c r="I312">
        <v>261500</v>
      </c>
    </row>
    <row r="313" spans="1:9" x14ac:dyDescent="0.25">
      <c r="A313" s="12">
        <v>621</v>
      </c>
      <c r="B313">
        <v>1914</v>
      </c>
      <c r="C313">
        <v>1950</v>
      </c>
      <c r="D313">
        <v>67000</v>
      </c>
      <c r="F313" s="12">
        <v>614</v>
      </c>
      <c r="G313">
        <v>2007</v>
      </c>
      <c r="H313">
        <v>2007</v>
      </c>
      <c r="I313">
        <v>147000</v>
      </c>
    </row>
    <row r="314" spans="1:9" x14ac:dyDescent="0.25">
      <c r="A314" s="12">
        <v>623</v>
      </c>
      <c r="B314">
        <v>1977</v>
      </c>
      <c r="C314">
        <v>1977</v>
      </c>
      <c r="D314">
        <v>135000</v>
      </c>
      <c r="F314" s="12">
        <v>617</v>
      </c>
      <c r="G314">
        <v>2002</v>
      </c>
      <c r="H314">
        <v>2003</v>
      </c>
      <c r="I314">
        <v>183200</v>
      </c>
    </row>
    <row r="315" spans="1:9" x14ac:dyDescent="0.25">
      <c r="A315" s="12">
        <v>625</v>
      </c>
      <c r="B315">
        <v>1972</v>
      </c>
      <c r="C315">
        <v>1972</v>
      </c>
      <c r="D315">
        <v>165150</v>
      </c>
      <c r="F315" s="12">
        <v>619</v>
      </c>
      <c r="G315">
        <v>2007</v>
      </c>
      <c r="H315">
        <v>2007</v>
      </c>
      <c r="I315">
        <v>314813</v>
      </c>
    </row>
    <row r="316" spans="1:9" x14ac:dyDescent="0.25">
      <c r="A316" s="12">
        <v>626</v>
      </c>
      <c r="B316">
        <v>1962</v>
      </c>
      <c r="C316">
        <v>1962</v>
      </c>
      <c r="D316">
        <v>160000</v>
      </c>
      <c r="F316" s="12">
        <v>620</v>
      </c>
      <c r="G316">
        <v>2003</v>
      </c>
      <c r="H316">
        <v>2003</v>
      </c>
      <c r="I316">
        <v>305000</v>
      </c>
    </row>
    <row r="317" spans="1:9" x14ac:dyDescent="0.25">
      <c r="A317" s="12">
        <v>627</v>
      </c>
      <c r="B317">
        <v>1960</v>
      </c>
      <c r="C317">
        <v>1978</v>
      </c>
      <c r="D317">
        <v>139900</v>
      </c>
      <c r="F317" s="12">
        <v>622</v>
      </c>
      <c r="G317">
        <v>1974</v>
      </c>
      <c r="H317">
        <v>1997</v>
      </c>
      <c r="I317">
        <v>240000</v>
      </c>
    </row>
    <row r="318" spans="1:9" x14ac:dyDescent="0.25">
      <c r="A318" s="12">
        <v>628</v>
      </c>
      <c r="B318">
        <v>1955</v>
      </c>
      <c r="C318">
        <v>1972</v>
      </c>
      <c r="D318">
        <v>153000</v>
      </c>
      <c r="F318" s="12">
        <v>624</v>
      </c>
      <c r="G318">
        <v>2000</v>
      </c>
      <c r="H318">
        <v>2000</v>
      </c>
      <c r="I318">
        <v>168500</v>
      </c>
    </row>
    <row r="319" spans="1:9" x14ac:dyDescent="0.25">
      <c r="A319" s="12">
        <v>629</v>
      </c>
      <c r="B319">
        <v>1969</v>
      </c>
      <c r="C319">
        <v>1969</v>
      </c>
      <c r="D319">
        <v>135000</v>
      </c>
      <c r="F319" s="12">
        <v>632</v>
      </c>
      <c r="G319">
        <v>2006</v>
      </c>
      <c r="H319">
        <v>2006</v>
      </c>
      <c r="I319">
        <v>209500</v>
      </c>
    </row>
    <row r="320" spans="1:9" x14ac:dyDescent="0.25">
      <c r="A320" s="12">
        <v>630</v>
      </c>
      <c r="B320">
        <v>1964</v>
      </c>
      <c r="C320">
        <v>1964</v>
      </c>
      <c r="D320">
        <v>168500</v>
      </c>
      <c r="F320" s="12">
        <v>634</v>
      </c>
      <c r="G320">
        <v>1954</v>
      </c>
      <c r="H320">
        <v>2005</v>
      </c>
      <c r="I320">
        <v>139400</v>
      </c>
    </row>
    <row r="321" spans="1:9" x14ac:dyDescent="0.25">
      <c r="A321" s="12">
        <v>631</v>
      </c>
      <c r="B321">
        <v>1880</v>
      </c>
      <c r="C321">
        <v>1991</v>
      </c>
      <c r="D321">
        <v>124000</v>
      </c>
      <c r="F321" s="12">
        <v>636</v>
      </c>
      <c r="G321">
        <v>1914</v>
      </c>
      <c r="H321">
        <v>1995</v>
      </c>
      <c r="I321">
        <v>200000</v>
      </c>
    </row>
    <row r="322" spans="1:9" x14ac:dyDescent="0.25">
      <c r="A322" s="12">
        <v>633</v>
      </c>
      <c r="B322">
        <v>1977</v>
      </c>
      <c r="C322">
        <v>1977</v>
      </c>
      <c r="D322">
        <v>82500</v>
      </c>
      <c r="F322" s="12">
        <v>640</v>
      </c>
      <c r="G322">
        <v>2006</v>
      </c>
      <c r="H322">
        <v>2006</v>
      </c>
      <c r="I322">
        <v>264561</v>
      </c>
    </row>
    <row r="323" spans="1:9" x14ac:dyDescent="0.25">
      <c r="A323" s="12">
        <v>635</v>
      </c>
      <c r="B323">
        <v>1980</v>
      </c>
      <c r="C323">
        <v>1980</v>
      </c>
      <c r="D323">
        <v>144000</v>
      </c>
      <c r="F323" s="12">
        <v>641</v>
      </c>
      <c r="G323">
        <v>2003</v>
      </c>
      <c r="H323">
        <v>2004</v>
      </c>
      <c r="I323">
        <v>274000</v>
      </c>
    </row>
    <row r="324" spans="1:9" x14ac:dyDescent="0.25">
      <c r="A324" s="12">
        <v>637</v>
      </c>
      <c r="B324">
        <v>1936</v>
      </c>
      <c r="C324">
        <v>1950</v>
      </c>
      <c r="D324">
        <v>60000</v>
      </c>
      <c r="F324" s="12">
        <v>642</v>
      </c>
      <c r="G324">
        <v>2001</v>
      </c>
      <c r="H324">
        <v>2001</v>
      </c>
      <c r="I324">
        <v>226000</v>
      </c>
    </row>
    <row r="325" spans="1:9" x14ac:dyDescent="0.25">
      <c r="A325" s="12">
        <v>638</v>
      </c>
      <c r="B325">
        <v>1954</v>
      </c>
      <c r="C325">
        <v>1954</v>
      </c>
      <c r="D325">
        <v>93000</v>
      </c>
      <c r="F325" s="12">
        <v>643</v>
      </c>
      <c r="G325">
        <v>1972</v>
      </c>
      <c r="H325">
        <v>1995</v>
      </c>
      <c r="I325">
        <v>345000</v>
      </c>
    </row>
    <row r="326" spans="1:9" x14ac:dyDescent="0.25">
      <c r="A326" s="12">
        <v>639</v>
      </c>
      <c r="B326">
        <v>1910</v>
      </c>
      <c r="C326">
        <v>1950</v>
      </c>
      <c r="D326">
        <v>85000</v>
      </c>
      <c r="F326" s="12">
        <v>645</v>
      </c>
      <c r="G326">
        <v>2009</v>
      </c>
      <c r="H326">
        <v>2009</v>
      </c>
      <c r="I326">
        <v>370878</v>
      </c>
    </row>
    <row r="327" spans="1:9" x14ac:dyDescent="0.25">
      <c r="A327" s="12">
        <v>644</v>
      </c>
      <c r="B327">
        <v>1969</v>
      </c>
      <c r="C327">
        <v>1969</v>
      </c>
      <c r="D327">
        <v>152000</v>
      </c>
      <c r="F327" s="12">
        <v>651</v>
      </c>
      <c r="G327">
        <v>2007</v>
      </c>
      <c r="H327">
        <v>2007</v>
      </c>
      <c r="I327">
        <v>205950</v>
      </c>
    </row>
    <row r="328" spans="1:9" x14ac:dyDescent="0.25">
      <c r="A328" s="12">
        <v>646</v>
      </c>
      <c r="B328">
        <v>1971</v>
      </c>
      <c r="C328">
        <v>1971</v>
      </c>
      <c r="D328">
        <v>143250</v>
      </c>
      <c r="F328" s="12">
        <v>653</v>
      </c>
      <c r="G328">
        <v>1996</v>
      </c>
      <c r="H328">
        <v>1996</v>
      </c>
      <c r="I328">
        <v>191000</v>
      </c>
    </row>
    <row r="329" spans="1:9" x14ac:dyDescent="0.25">
      <c r="A329" s="12">
        <v>647</v>
      </c>
      <c r="B329">
        <v>1950</v>
      </c>
      <c r="C329">
        <v>1950</v>
      </c>
      <c r="D329">
        <v>98300</v>
      </c>
      <c r="F329" s="12">
        <v>654</v>
      </c>
      <c r="G329">
        <v>1906</v>
      </c>
      <c r="H329">
        <v>1995</v>
      </c>
      <c r="I329">
        <v>135000</v>
      </c>
    </row>
    <row r="330" spans="1:9" x14ac:dyDescent="0.25">
      <c r="A330" s="12">
        <v>648</v>
      </c>
      <c r="B330">
        <v>1953</v>
      </c>
      <c r="C330">
        <v>1953</v>
      </c>
      <c r="D330">
        <v>155000</v>
      </c>
      <c r="F330" s="12">
        <v>655</v>
      </c>
      <c r="G330">
        <v>1995</v>
      </c>
      <c r="H330">
        <v>1995</v>
      </c>
      <c r="I330">
        <v>350000</v>
      </c>
    </row>
    <row r="331" spans="1:9" x14ac:dyDescent="0.25">
      <c r="A331" s="12">
        <v>649</v>
      </c>
      <c r="B331">
        <v>1966</v>
      </c>
      <c r="C331">
        <v>1966</v>
      </c>
      <c r="D331">
        <v>155000</v>
      </c>
      <c r="F331" s="12">
        <v>657</v>
      </c>
      <c r="G331">
        <v>1959</v>
      </c>
      <c r="H331">
        <v>2006</v>
      </c>
      <c r="I331">
        <v>145500</v>
      </c>
    </row>
    <row r="332" spans="1:9" x14ac:dyDescent="0.25">
      <c r="A332" s="12">
        <v>650</v>
      </c>
      <c r="B332">
        <v>1970</v>
      </c>
      <c r="C332">
        <v>1970</v>
      </c>
      <c r="D332">
        <v>84500</v>
      </c>
      <c r="F332" s="12">
        <v>658</v>
      </c>
      <c r="G332">
        <v>1931</v>
      </c>
      <c r="H332">
        <v>2000</v>
      </c>
      <c r="I332">
        <v>149000</v>
      </c>
    </row>
    <row r="333" spans="1:9" x14ac:dyDescent="0.25">
      <c r="A333" s="12">
        <v>652</v>
      </c>
      <c r="B333">
        <v>1940</v>
      </c>
      <c r="C333">
        <v>1950</v>
      </c>
      <c r="D333">
        <v>108000</v>
      </c>
      <c r="F333" s="12">
        <v>660</v>
      </c>
      <c r="G333">
        <v>1964</v>
      </c>
      <c r="H333">
        <v>1999</v>
      </c>
      <c r="I333">
        <v>167000</v>
      </c>
    </row>
    <row r="334" spans="1:9" x14ac:dyDescent="0.25">
      <c r="A334" s="12">
        <v>656</v>
      </c>
      <c r="B334">
        <v>1971</v>
      </c>
      <c r="C334">
        <v>1971</v>
      </c>
      <c r="D334">
        <v>88000</v>
      </c>
      <c r="F334" s="12">
        <v>662</v>
      </c>
      <c r="G334">
        <v>1994</v>
      </c>
      <c r="H334">
        <v>2005</v>
      </c>
      <c r="I334">
        <v>402000</v>
      </c>
    </row>
    <row r="335" spans="1:9" x14ac:dyDescent="0.25">
      <c r="A335" s="12">
        <v>659</v>
      </c>
      <c r="B335">
        <v>1948</v>
      </c>
      <c r="C335">
        <v>1950</v>
      </c>
      <c r="D335">
        <v>97500</v>
      </c>
      <c r="F335" s="12">
        <v>665</v>
      </c>
      <c r="G335">
        <v>2005</v>
      </c>
      <c r="H335">
        <v>2006</v>
      </c>
      <c r="I335">
        <v>423000</v>
      </c>
    </row>
    <row r="336" spans="1:9" x14ac:dyDescent="0.25">
      <c r="A336" s="12">
        <v>661</v>
      </c>
      <c r="B336">
        <v>1976</v>
      </c>
      <c r="C336">
        <v>1976</v>
      </c>
      <c r="D336">
        <v>197900</v>
      </c>
      <c r="F336" s="12">
        <v>666</v>
      </c>
      <c r="G336">
        <v>2000</v>
      </c>
      <c r="H336">
        <v>2000</v>
      </c>
      <c r="I336">
        <v>230500</v>
      </c>
    </row>
    <row r="337" spans="1:9" x14ac:dyDescent="0.25">
      <c r="A337" s="12">
        <v>663</v>
      </c>
      <c r="B337">
        <v>1968</v>
      </c>
      <c r="C337">
        <v>1968</v>
      </c>
      <c r="D337">
        <v>110000</v>
      </c>
      <c r="F337" s="12">
        <v>668</v>
      </c>
      <c r="G337">
        <v>1994</v>
      </c>
      <c r="H337">
        <v>1998</v>
      </c>
      <c r="I337">
        <v>193500</v>
      </c>
    </row>
    <row r="338" spans="1:9" x14ac:dyDescent="0.25">
      <c r="A338" s="12">
        <v>664</v>
      </c>
      <c r="B338">
        <v>1972</v>
      </c>
      <c r="C338">
        <v>1972</v>
      </c>
      <c r="D338">
        <v>137500</v>
      </c>
      <c r="F338" s="12">
        <v>671</v>
      </c>
      <c r="G338">
        <v>2005</v>
      </c>
      <c r="H338">
        <v>2005</v>
      </c>
      <c r="I338">
        <v>173500</v>
      </c>
    </row>
    <row r="339" spans="1:9" x14ac:dyDescent="0.25">
      <c r="A339" s="12">
        <v>667</v>
      </c>
      <c r="B339">
        <v>1965</v>
      </c>
      <c r="C339">
        <v>1979</v>
      </c>
      <c r="D339">
        <v>129000</v>
      </c>
      <c r="F339" s="12">
        <v>674</v>
      </c>
      <c r="G339">
        <v>1957</v>
      </c>
      <c r="H339">
        <v>2004</v>
      </c>
      <c r="I339">
        <v>257500</v>
      </c>
    </row>
    <row r="340" spans="1:9" x14ac:dyDescent="0.25">
      <c r="A340" s="12">
        <v>669</v>
      </c>
      <c r="B340">
        <v>1956</v>
      </c>
      <c r="C340">
        <v>1987</v>
      </c>
      <c r="D340">
        <v>168000</v>
      </c>
      <c r="F340" s="12">
        <v>678</v>
      </c>
      <c r="G340">
        <v>1924</v>
      </c>
      <c r="H340">
        <v>2006</v>
      </c>
      <c r="I340">
        <v>109500</v>
      </c>
    </row>
    <row r="341" spans="1:9" x14ac:dyDescent="0.25">
      <c r="A341" s="12">
        <v>670</v>
      </c>
      <c r="B341">
        <v>1922</v>
      </c>
      <c r="C341">
        <v>1950</v>
      </c>
      <c r="D341">
        <v>137500</v>
      </c>
      <c r="F341" s="12">
        <v>679</v>
      </c>
      <c r="G341">
        <v>2008</v>
      </c>
      <c r="H341">
        <v>2008</v>
      </c>
      <c r="I341">
        <v>372500</v>
      </c>
    </row>
    <row r="342" spans="1:9" x14ac:dyDescent="0.25">
      <c r="A342" s="12">
        <v>672</v>
      </c>
      <c r="B342">
        <v>1925</v>
      </c>
      <c r="C342">
        <v>1950</v>
      </c>
      <c r="D342">
        <v>103600</v>
      </c>
      <c r="F342" s="12">
        <v>682</v>
      </c>
      <c r="G342">
        <v>1932</v>
      </c>
      <c r="H342">
        <v>2000</v>
      </c>
      <c r="I342">
        <v>159434</v>
      </c>
    </row>
    <row r="343" spans="1:9" x14ac:dyDescent="0.25">
      <c r="A343" s="12">
        <v>673</v>
      </c>
      <c r="B343">
        <v>1977</v>
      </c>
      <c r="C343">
        <v>1977</v>
      </c>
      <c r="D343">
        <v>165000</v>
      </c>
      <c r="F343" s="12">
        <v>683</v>
      </c>
      <c r="G343">
        <v>1996</v>
      </c>
      <c r="H343">
        <v>1997</v>
      </c>
      <c r="I343">
        <v>173000</v>
      </c>
    </row>
    <row r="344" spans="1:9" x14ac:dyDescent="0.25">
      <c r="A344" s="12">
        <v>675</v>
      </c>
      <c r="B344">
        <v>1965</v>
      </c>
      <c r="C344">
        <v>1965</v>
      </c>
      <c r="D344">
        <v>140000</v>
      </c>
      <c r="F344" s="12">
        <v>684</v>
      </c>
      <c r="G344">
        <v>2002</v>
      </c>
      <c r="H344">
        <v>2002</v>
      </c>
      <c r="I344">
        <v>285000</v>
      </c>
    </row>
    <row r="345" spans="1:9" x14ac:dyDescent="0.25">
      <c r="A345" s="12">
        <v>676</v>
      </c>
      <c r="B345">
        <v>1978</v>
      </c>
      <c r="C345">
        <v>1978</v>
      </c>
      <c r="D345">
        <v>148500</v>
      </c>
      <c r="F345" s="12">
        <v>685</v>
      </c>
      <c r="G345">
        <v>1998</v>
      </c>
      <c r="H345">
        <v>1998</v>
      </c>
      <c r="I345">
        <v>221000</v>
      </c>
    </row>
    <row r="346" spans="1:9" x14ac:dyDescent="0.25">
      <c r="A346" s="12">
        <v>677</v>
      </c>
      <c r="B346">
        <v>1900</v>
      </c>
      <c r="C346">
        <v>1950</v>
      </c>
      <c r="D346">
        <v>87000</v>
      </c>
      <c r="F346" s="12">
        <v>687</v>
      </c>
      <c r="G346">
        <v>2007</v>
      </c>
      <c r="H346">
        <v>2007</v>
      </c>
      <c r="I346">
        <v>227875</v>
      </c>
    </row>
    <row r="347" spans="1:9" x14ac:dyDescent="0.25">
      <c r="A347" s="12">
        <v>680</v>
      </c>
      <c r="B347">
        <v>1961</v>
      </c>
      <c r="C347">
        <v>1961</v>
      </c>
      <c r="D347">
        <v>128500</v>
      </c>
      <c r="F347" s="12">
        <v>688</v>
      </c>
      <c r="G347">
        <v>2004</v>
      </c>
      <c r="H347">
        <v>2004</v>
      </c>
      <c r="I347">
        <v>148800</v>
      </c>
    </row>
    <row r="348" spans="1:9" x14ac:dyDescent="0.25">
      <c r="A348" s="12">
        <v>681</v>
      </c>
      <c r="B348">
        <v>1980</v>
      </c>
      <c r="C348">
        <v>1980</v>
      </c>
      <c r="D348">
        <v>143000</v>
      </c>
      <c r="F348" s="12">
        <v>689</v>
      </c>
      <c r="G348">
        <v>2007</v>
      </c>
      <c r="H348">
        <v>2007</v>
      </c>
      <c r="I348">
        <v>392000</v>
      </c>
    </row>
    <row r="349" spans="1:9" x14ac:dyDescent="0.25">
      <c r="A349" s="12">
        <v>686</v>
      </c>
      <c r="B349">
        <v>1984</v>
      </c>
      <c r="C349">
        <v>1984</v>
      </c>
      <c r="D349">
        <v>207500</v>
      </c>
      <c r="F349" s="12">
        <v>690</v>
      </c>
      <c r="G349">
        <v>2005</v>
      </c>
      <c r="H349">
        <v>2006</v>
      </c>
      <c r="I349">
        <v>194700</v>
      </c>
    </row>
    <row r="350" spans="1:9" x14ac:dyDescent="0.25">
      <c r="A350" s="12">
        <v>693</v>
      </c>
      <c r="B350">
        <v>1989</v>
      </c>
      <c r="C350">
        <v>1990</v>
      </c>
      <c r="D350">
        <v>335000</v>
      </c>
      <c r="F350" s="12">
        <v>691</v>
      </c>
      <c r="G350">
        <v>2004</v>
      </c>
      <c r="H350">
        <v>2004</v>
      </c>
      <c r="I350">
        <v>141000</v>
      </c>
    </row>
    <row r="351" spans="1:9" x14ac:dyDescent="0.25">
      <c r="A351" s="12">
        <v>694</v>
      </c>
      <c r="B351">
        <v>1921</v>
      </c>
      <c r="C351">
        <v>1968</v>
      </c>
      <c r="D351">
        <v>108480</v>
      </c>
      <c r="F351" s="12">
        <v>692</v>
      </c>
      <c r="G351">
        <v>1994</v>
      </c>
      <c r="H351">
        <v>1995</v>
      </c>
      <c r="I351">
        <v>755000</v>
      </c>
    </row>
    <row r="352" spans="1:9" x14ac:dyDescent="0.25">
      <c r="A352" s="12">
        <v>695</v>
      </c>
      <c r="B352">
        <v>1936</v>
      </c>
      <c r="C352">
        <v>1950</v>
      </c>
      <c r="D352">
        <v>141500</v>
      </c>
      <c r="F352" s="12">
        <v>699</v>
      </c>
      <c r="G352">
        <v>1965</v>
      </c>
      <c r="H352">
        <v>2009</v>
      </c>
      <c r="I352">
        <v>138500</v>
      </c>
    </row>
    <row r="353" spans="1:9" x14ac:dyDescent="0.25">
      <c r="A353" s="12">
        <v>696</v>
      </c>
      <c r="B353">
        <v>1987</v>
      </c>
      <c r="C353">
        <v>1987</v>
      </c>
      <c r="D353">
        <v>176000</v>
      </c>
      <c r="F353" s="12">
        <v>700</v>
      </c>
      <c r="G353">
        <v>2004</v>
      </c>
      <c r="H353">
        <v>2004</v>
      </c>
      <c r="I353">
        <v>196000</v>
      </c>
    </row>
    <row r="354" spans="1:9" x14ac:dyDescent="0.25">
      <c r="A354" s="12">
        <v>697</v>
      </c>
      <c r="B354">
        <v>1921</v>
      </c>
      <c r="C354">
        <v>1950</v>
      </c>
      <c r="D354">
        <v>89000</v>
      </c>
      <c r="F354" s="12">
        <v>701</v>
      </c>
      <c r="G354">
        <v>2002</v>
      </c>
      <c r="H354">
        <v>2002</v>
      </c>
      <c r="I354">
        <v>312500</v>
      </c>
    </row>
    <row r="355" spans="1:9" x14ac:dyDescent="0.25">
      <c r="A355" s="12">
        <v>698</v>
      </c>
      <c r="B355">
        <v>1952</v>
      </c>
      <c r="C355">
        <v>1952</v>
      </c>
      <c r="D355">
        <v>123500</v>
      </c>
      <c r="F355" s="12">
        <v>703</v>
      </c>
      <c r="G355">
        <v>2006</v>
      </c>
      <c r="H355">
        <v>2006</v>
      </c>
      <c r="I355">
        <v>361919</v>
      </c>
    </row>
    <row r="356" spans="1:9" x14ac:dyDescent="0.25">
      <c r="A356" s="12">
        <v>702</v>
      </c>
      <c r="B356">
        <v>1969</v>
      </c>
      <c r="C356">
        <v>1969</v>
      </c>
      <c r="D356">
        <v>140000</v>
      </c>
      <c r="F356" s="12">
        <v>704</v>
      </c>
      <c r="G356">
        <v>1900</v>
      </c>
      <c r="H356">
        <v>1996</v>
      </c>
      <c r="I356">
        <v>140000</v>
      </c>
    </row>
    <row r="357" spans="1:9" x14ac:dyDescent="0.25">
      <c r="A357" s="12">
        <v>706</v>
      </c>
      <c r="B357">
        <v>1930</v>
      </c>
      <c r="C357">
        <v>1950</v>
      </c>
      <c r="D357">
        <v>55000</v>
      </c>
      <c r="F357" s="12">
        <v>705</v>
      </c>
      <c r="G357">
        <v>2004</v>
      </c>
      <c r="H357">
        <v>2005</v>
      </c>
      <c r="I357">
        <v>213000</v>
      </c>
    </row>
    <row r="358" spans="1:9" x14ac:dyDescent="0.25">
      <c r="A358" s="12">
        <v>710</v>
      </c>
      <c r="B358">
        <v>1966</v>
      </c>
      <c r="C358">
        <v>1966</v>
      </c>
      <c r="D358">
        <v>109900</v>
      </c>
      <c r="F358" s="12">
        <v>707</v>
      </c>
      <c r="G358">
        <v>1971</v>
      </c>
      <c r="H358">
        <v>2002</v>
      </c>
      <c r="I358">
        <v>302000</v>
      </c>
    </row>
    <row r="359" spans="1:9" x14ac:dyDescent="0.25">
      <c r="A359" s="12">
        <v>712</v>
      </c>
      <c r="B359">
        <v>1900</v>
      </c>
      <c r="C359">
        <v>1950</v>
      </c>
      <c r="D359">
        <v>102776</v>
      </c>
      <c r="F359" s="12">
        <v>708</v>
      </c>
      <c r="G359">
        <v>2006</v>
      </c>
      <c r="H359">
        <v>2006</v>
      </c>
      <c r="I359">
        <v>254000</v>
      </c>
    </row>
    <row r="360" spans="1:9" x14ac:dyDescent="0.25">
      <c r="A360" s="12">
        <v>713</v>
      </c>
      <c r="B360">
        <v>1988</v>
      </c>
      <c r="C360">
        <v>1989</v>
      </c>
      <c r="D360">
        <v>189000</v>
      </c>
      <c r="F360" s="12">
        <v>709</v>
      </c>
      <c r="G360">
        <v>2007</v>
      </c>
      <c r="H360">
        <v>2007</v>
      </c>
      <c r="I360">
        <v>179540</v>
      </c>
    </row>
    <row r="361" spans="1:9" x14ac:dyDescent="0.25">
      <c r="A361" s="12">
        <v>714</v>
      </c>
      <c r="B361">
        <v>1970</v>
      </c>
      <c r="C361">
        <v>1970</v>
      </c>
      <c r="D361">
        <v>129000</v>
      </c>
      <c r="F361" s="12">
        <v>711</v>
      </c>
      <c r="G361">
        <v>1935</v>
      </c>
      <c r="H361">
        <v>2003</v>
      </c>
      <c r="I361">
        <v>52000</v>
      </c>
    </row>
    <row r="362" spans="1:9" x14ac:dyDescent="0.25">
      <c r="A362" s="12">
        <v>716</v>
      </c>
      <c r="B362">
        <v>1974</v>
      </c>
      <c r="C362">
        <v>1974</v>
      </c>
      <c r="D362">
        <v>165000</v>
      </c>
      <c r="F362" s="12">
        <v>715</v>
      </c>
      <c r="G362">
        <v>1976</v>
      </c>
      <c r="H362">
        <v>2005</v>
      </c>
      <c r="I362">
        <v>130500</v>
      </c>
    </row>
    <row r="363" spans="1:9" x14ac:dyDescent="0.25">
      <c r="A363" s="12">
        <v>719</v>
      </c>
      <c r="B363">
        <v>1993</v>
      </c>
      <c r="C363">
        <v>1994</v>
      </c>
      <c r="D363">
        <v>341000</v>
      </c>
      <c r="F363" s="12">
        <v>717</v>
      </c>
      <c r="G363">
        <v>1890</v>
      </c>
      <c r="H363">
        <v>1998</v>
      </c>
      <c r="I363">
        <v>159500</v>
      </c>
    </row>
    <row r="364" spans="1:9" x14ac:dyDescent="0.25">
      <c r="A364" s="12">
        <v>720</v>
      </c>
      <c r="B364">
        <v>1969</v>
      </c>
      <c r="C364">
        <v>1969</v>
      </c>
      <c r="D364">
        <v>128500</v>
      </c>
      <c r="F364" s="12">
        <v>718</v>
      </c>
      <c r="G364">
        <v>1973</v>
      </c>
      <c r="H364">
        <v>2000</v>
      </c>
      <c r="I364">
        <v>157000</v>
      </c>
    </row>
    <row r="365" spans="1:9" x14ac:dyDescent="0.25">
      <c r="A365" s="12">
        <v>721</v>
      </c>
      <c r="B365">
        <v>1985</v>
      </c>
      <c r="C365">
        <v>1985</v>
      </c>
      <c r="D365">
        <v>275000</v>
      </c>
      <c r="F365" s="12">
        <v>722</v>
      </c>
      <c r="G365">
        <v>2004</v>
      </c>
      <c r="H365">
        <v>2004</v>
      </c>
      <c r="I365">
        <v>143000</v>
      </c>
    </row>
    <row r="366" spans="1:9" x14ac:dyDescent="0.25">
      <c r="A366" s="12">
        <v>723</v>
      </c>
      <c r="B366">
        <v>1970</v>
      </c>
      <c r="C366">
        <v>1970</v>
      </c>
      <c r="D366">
        <v>124500</v>
      </c>
      <c r="F366" s="12">
        <v>725</v>
      </c>
      <c r="G366">
        <v>2007</v>
      </c>
      <c r="H366">
        <v>2008</v>
      </c>
      <c r="I366">
        <v>320000</v>
      </c>
    </row>
    <row r="367" spans="1:9" x14ac:dyDescent="0.25">
      <c r="A367" s="12">
        <v>724</v>
      </c>
      <c r="B367">
        <v>1954</v>
      </c>
      <c r="C367">
        <v>1972</v>
      </c>
      <c r="D367">
        <v>135000</v>
      </c>
      <c r="F367" s="12">
        <v>727</v>
      </c>
      <c r="G367">
        <v>1988</v>
      </c>
      <c r="H367">
        <v>2007</v>
      </c>
      <c r="I367">
        <v>222000</v>
      </c>
    </row>
    <row r="368" spans="1:9" x14ac:dyDescent="0.25">
      <c r="A368" s="12">
        <v>726</v>
      </c>
      <c r="B368">
        <v>1970</v>
      </c>
      <c r="C368">
        <v>1970</v>
      </c>
      <c r="D368">
        <v>120500</v>
      </c>
      <c r="F368" s="12">
        <v>728</v>
      </c>
      <c r="G368">
        <v>2007</v>
      </c>
      <c r="H368">
        <v>2007</v>
      </c>
      <c r="I368">
        <v>194500</v>
      </c>
    </row>
    <row r="369" spans="1:9" x14ac:dyDescent="0.25">
      <c r="A369" s="12">
        <v>729</v>
      </c>
      <c r="B369">
        <v>1958</v>
      </c>
      <c r="C369">
        <v>1958</v>
      </c>
      <c r="D369">
        <v>110000</v>
      </c>
      <c r="F369" s="12">
        <v>731</v>
      </c>
      <c r="G369">
        <v>1995</v>
      </c>
      <c r="H369">
        <v>1996</v>
      </c>
      <c r="I369">
        <v>236500</v>
      </c>
    </row>
    <row r="370" spans="1:9" x14ac:dyDescent="0.25">
      <c r="A370" s="12">
        <v>730</v>
      </c>
      <c r="B370">
        <v>1925</v>
      </c>
      <c r="C370">
        <v>1950</v>
      </c>
      <c r="D370">
        <v>103000</v>
      </c>
      <c r="F370" s="12">
        <v>732</v>
      </c>
      <c r="G370">
        <v>2003</v>
      </c>
      <c r="H370">
        <v>2003</v>
      </c>
      <c r="I370">
        <v>187500</v>
      </c>
    </row>
    <row r="371" spans="1:9" x14ac:dyDescent="0.25">
      <c r="A371" s="12">
        <v>734</v>
      </c>
      <c r="B371">
        <v>1961</v>
      </c>
      <c r="C371">
        <v>1983</v>
      </c>
      <c r="D371">
        <v>131400</v>
      </c>
      <c r="F371" s="12">
        <v>733</v>
      </c>
      <c r="G371">
        <v>1998</v>
      </c>
      <c r="H371">
        <v>1999</v>
      </c>
      <c r="I371">
        <v>222500</v>
      </c>
    </row>
    <row r="372" spans="1:9" x14ac:dyDescent="0.25">
      <c r="A372" s="12">
        <v>735</v>
      </c>
      <c r="B372">
        <v>1968</v>
      </c>
      <c r="C372">
        <v>1968</v>
      </c>
      <c r="D372">
        <v>108000</v>
      </c>
      <c r="F372" s="12">
        <v>738</v>
      </c>
      <c r="G372">
        <v>2005</v>
      </c>
      <c r="H372">
        <v>2005</v>
      </c>
      <c r="I372">
        <v>239900</v>
      </c>
    </row>
    <row r="373" spans="1:9" x14ac:dyDescent="0.25">
      <c r="A373" s="12">
        <v>736</v>
      </c>
      <c r="B373">
        <v>1914</v>
      </c>
      <c r="C373">
        <v>1970</v>
      </c>
      <c r="D373">
        <v>163000</v>
      </c>
      <c r="F373" s="12">
        <v>740</v>
      </c>
      <c r="G373">
        <v>2004</v>
      </c>
      <c r="H373">
        <v>2004</v>
      </c>
      <c r="I373">
        <v>190000</v>
      </c>
    </row>
    <row r="374" spans="1:9" x14ac:dyDescent="0.25">
      <c r="A374" s="12">
        <v>737</v>
      </c>
      <c r="B374">
        <v>1950</v>
      </c>
      <c r="C374">
        <v>1950</v>
      </c>
      <c r="D374">
        <v>93500</v>
      </c>
      <c r="F374" s="12">
        <v>741</v>
      </c>
      <c r="G374">
        <v>1910</v>
      </c>
      <c r="H374">
        <v>2002</v>
      </c>
      <c r="I374">
        <v>132000</v>
      </c>
    </row>
    <row r="375" spans="1:9" x14ac:dyDescent="0.25">
      <c r="A375" s="12">
        <v>739</v>
      </c>
      <c r="B375">
        <v>1987</v>
      </c>
      <c r="C375">
        <v>1988</v>
      </c>
      <c r="D375">
        <v>179000</v>
      </c>
      <c r="F375" s="12">
        <v>742</v>
      </c>
      <c r="G375">
        <v>1961</v>
      </c>
      <c r="H375">
        <v>1996</v>
      </c>
      <c r="I375">
        <v>142000</v>
      </c>
    </row>
    <row r="376" spans="1:9" x14ac:dyDescent="0.25">
      <c r="A376" s="12">
        <v>745</v>
      </c>
      <c r="B376">
        <v>1993</v>
      </c>
      <c r="C376">
        <v>1993</v>
      </c>
      <c r="D376">
        <v>180000</v>
      </c>
      <c r="F376" s="12">
        <v>743</v>
      </c>
      <c r="G376">
        <v>2000</v>
      </c>
      <c r="H376">
        <v>2001</v>
      </c>
      <c r="I376">
        <v>179000</v>
      </c>
    </row>
    <row r="377" spans="1:9" x14ac:dyDescent="0.25">
      <c r="A377" s="12">
        <v>750</v>
      </c>
      <c r="B377">
        <v>1945</v>
      </c>
      <c r="C377">
        <v>1950</v>
      </c>
      <c r="D377">
        <v>98000</v>
      </c>
      <c r="F377" s="12">
        <v>744</v>
      </c>
      <c r="G377">
        <v>1963</v>
      </c>
      <c r="H377">
        <v>1999</v>
      </c>
      <c r="I377">
        <v>175000</v>
      </c>
    </row>
    <row r="378" spans="1:9" x14ac:dyDescent="0.25">
      <c r="A378" s="12">
        <v>758</v>
      </c>
      <c r="B378">
        <v>1978</v>
      </c>
      <c r="C378">
        <v>1978</v>
      </c>
      <c r="D378">
        <v>158900</v>
      </c>
      <c r="F378" s="12">
        <v>746</v>
      </c>
      <c r="G378">
        <v>1976</v>
      </c>
      <c r="H378">
        <v>1996</v>
      </c>
      <c r="I378">
        <v>299800</v>
      </c>
    </row>
    <row r="379" spans="1:9" x14ac:dyDescent="0.25">
      <c r="A379" s="12">
        <v>761</v>
      </c>
      <c r="B379">
        <v>1959</v>
      </c>
      <c r="C379">
        <v>1959</v>
      </c>
      <c r="D379">
        <v>127500</v>
      </c>
      <c r="F379" s="12">
        <v>747</v>
      </c>
      <c r="G379">
        <v>2000</v>
      </c>
      <c r="H379">
        <v>2000</v>
      </c>
      <c r="I379">
        <v>236000</v>
      </c>
    </row>
    <row r="380" spans="1:9" x14ac:dyDescent="0.25">
      <c r="A380" s="12">
        <v>762</v>
      </c>
      <c r="B380">
        <v>1924</v>
      </c>
      <c r="C380">
        <v>1950</v>
      </c>
      <c r="D380">
        <v>100000</v>
      </c>
      <c r="F380" s="12">
        <v>748</v>
      </c>
      <c r="G380">
        <v>1880</v>
      </c>
      <c r="H380">
        <v>2003</v>
      </c>
      <c r="I380">
        <v>265979</v>
      </c>
    </row>
    <row r="381" spans="1:9" x14ac:dyDescent="0.25">
      <c r="A381" s="12">
        <v>767</v>
      </c>
      <c r="B381">
        <v>1988</v>
      </c>
      <c r="C381">
        <v>1988</v>
      </c>
      <c r="D381">
        <v>196500</v>
      </c>
      <c r="F381" s="12">
        <v>749</v>
      </c>
      <c r="G381">
        <v>1996</v>
      </c>
      <c r="H381">
        <v>1996</v>
      </c>
      <c r="I381">
        <v>260400</v>
      </c>
    </row>
    <row r="382" spans="1:9" x14ac:dyDescent="0.25">
      <c r="A382" s="12">
        <v>768</v>
      </c>
      <c r="B382">
        <v>1940</v>
      </c>
      <c r="C382">
        <v>1985</v>
      </c>
      <c r="D382">
        <v>160000</v>
      </c>
      <c r="F382" s="12">
        <v>751</v>
      </c>
      <c r="G382">
        <v>1910</v>
      </c>
      <c r="H382">
        <v>2004</v>
      </c>
      <c r="I382">
        <v>96500</v>
      </c>
    </row>
    <row r="383" spans="1:9" x14ac:dyDescent="0.25">
      <c r="A383" s="12">
        <v>771</v>
      </c>
      <c r="B383">
        <v>1982</v>
      </c>
      <c r="C383">
        <v>1982</v>
      </c>
      <c r="D383">
        <v>134900</v>
      </c>
      <c r="F383" s="12">
        <v>752</v>
      </c>
      <c r="G383">
        <v>2003</v>
      </c>
      <c r="H383">
        <v>2003</v>
      </c>
      <c r="I383">
        <v>162000</v>
      </c>
    </row>
    <row r="384" spans="1:9" x14ac:dyDescent="0.25">
      <c r="A384" s="12">
        <v>772</v>
      </c>
      <c r="B384">
        <v>1951</v>
      </c>
      <c r="C384">
        <v>1951</v>
      </c>
      <c r="D384">
        <v>102000</v>
      </c>
      <c r="F384" s="12">
        <v>753</v>
      </c>
      <c r="G384">
        <v>1997</v>
      </c>
      <c r="H384">
        <v>1997</v>
      </c>
      <c r="I384">
        <v>217000</v>
      </c>
    </row>
    <row r="385" spans="1:9" x14ac:dyDescent="0.25">
      <c r="A385" s="12">
        <v>773</v>
      </c>
      <c r="B385">
        <v>1976</v>
      </c>
      <c r="C385">
        <v>1976</v>
      </c>
      <c r="D385">
        <v>107000</v>
      </c>
      <c r="F385" s="12">
        <v>754</v>
      </c>
      <c r="G385">
        <v>2005</v>
      </c>
      <c r="H385">
        <v>2005</v>
      </c>
      <c r="I385">
        <v>275500</v>
      </c>
    </row>
    <row r="386" spans="1:9" x14ac:dyDescent="0.25">
      <c r="A386" s="12">
        <v>774</v>
      </c>
      <c r="B386">
        <v>1958</v>
      </c>
      <c r="C386">
        <v>1958</v>
      </c>
      <c r="D386">
        <v>114500</v>
      </c>
      <c r="F386" s="12">
        <v>755</v>
      </c>
      <c r="G386">
        <v>1969</v>
      </c>
      <c r="H386">
        <v>2005</v>
      </c>
      <c r="I386">
        <v>156000</v>
      </c>
    </row>
    <row r="387" spans="1:9" x14ac:dyDescent="0.25">
      <c r="A387" s="12">
        <v>778</v>
      </c>
      <c r="B387">
        <v>1974</v>
      </c>
      <c r="C387">
        <v>1974</v>
      </c>
      <c r="D387">
        <v>142500</v>
      </c>
      <c r="F387" s="12">
        <v>756</v>
      </c>
      <c r="G387">
        <v>1999</v>
      </c>
      <c r="H387">
        <v>1999</v>
      </c>
      <c r="I387">
        <v>172500</v>
      </c>
    </row>
    <row r="388" spans="1:9" x14ac:dyDescent="0.25">
      <c r="A388" s="12">
        <v>779</v>
      </c>
      <c r="B388">
        <v>1977</v>
      </c>
      <c r="C388">
        <v>1977</v>
      </c>
      <c r="D388">
        <v>144000</v>
      </c>
      <c r="F388" s="12">
        <v>757</v>
      </c>
      <c r="G388">
        <v>2007</v>
      </c>
      <c r="H388">
        <v>2007</v>
      </c>
      <c r="I388">
        <v>212000</v>
      </c>
    </row>
    <row r="389" spans="1:9" x14ac:dyDescent="0.25">
      <c r="A389" s="12">
        <v>780</v>
      </c>
      <c r="B389">
        <v>1977</v>
      </c>
      <c r="C389">
        <v>1977</v>
      </c>
      <c r="D389">
        <v>135000</v>
      </c>
      <c r="F389" s="12">
        <v>759</v>
      </c>
      <c r="G389">
        <v>1999</v>
      </c>
      <c r="H389">
        <v>1999</v>
      </c>
      <c r="I389">
        <v>179400</v>
      </c>
    </row>
    <row r="390" spans="1:9" x14ac:dyDescent="0.25">
      <c r="A390" s="12">
        <v>782</v>
      </c>
      <c r="B390">
        <v>1992</v>
      </c>
      <c r="C390">
        <v>1992</v>
      </c>
      <c r="D390">
        <v>175900</v>
      </c>
      <c r="F390" s="12">
        <v>760</v>
      </c>
      <c r="G390">
        <v>1995</v>
      </c>
      <c r="H390">
        <v>1995</v>
      </c>
      <c r="I390">
        <v>290000</v>
      </c>
    </row>
    <row r="391" spans="1:9" x14ac:dyDescent="0.25">
      <c r="A391" s="12">
        <v>784</v>
      </c>
      <c r="B391">
        <v>1978</v>
      </c>
      <c r="C391">
        <v>1978</v>
      </c>
      <c r="D391">
        <v>165500</v>
      </c>
      <c r="F391" s="12">
        <v>763</v>
      </c>
      <c r="G391">
        <v>2009</v>
      </c>
      <c r="H391">
        <v>2009</v>
      </c>
      <c r="I391">
        <v>215200</v>
      </c>
    </row>
    <row r="392" spans="1:9" x14ac:dyDescent="0.25">
      <c r="A392" s="12">
        <v>786</v>
      </c>
      <c r="B392">
        <v>1967</v>
      </c>
      <c r="C392">
        <v>1967</v>
      </c>
      <c r="D392">
        <v>161500</v>
      </c>
      <c r="F392" s="12">
        <v>764</v>
      </c>
      <c r="G392">
        <v>1999</v>
      </c>
      <c r="H392">
        <v>1999</v>
      </c>
      <c r="I392">
        <v>337000</v>
      </c>
    </row>
    <row r="393" spans="1:9" x14ac:dyDescent="0.25">
      <c r="A393" s="12">
        <v>787</v>
      </c>
      <c r="B393">
        <v>1915</v>
      </c>
      <c r="C393">
        <v>1950</v>
      </c>
      <c r="D393">
        <v>139000</v>
      </c>
      <c r="F393" s="12">
        <v>765</v>
      </c>
      <c r="G393">
        <v>1995</v>
      </c>
      <c r="H393">
        <v>1996</v>
      </c>
      <c r="I393">
        <v>270000</v>
      </c>
    </row>
    <row r="394" spans="1:9" x14ac:dyDescent="0.25">
      <c r="A394" s="12">
        <v>792</v>
      </c>
      <c r="B394">
        <v>1976</v>
      </c>
      <c r="C394">
        <v>1976</v>
      </c>
      <c r="D394">
        <v>146800</v>
      </c>
      <c r="F394" s="12">
        <v>766</v>
      </c>
      <c r="G394">
        <v>2008</v>
      </c>
      <c r="H394">
        <v>2008</v>
      </c>
      <c r="I394">
        <v>264132</v>
      </c>
    </row>
    <row r="395" spans="1:9" x14ac:dyDescent="0.25">
      <c r="A395" s="12">
        <v>796</v>
      </c>
      <c r="B395">
        <v>1980</v>
      </c>
      <c r="C395">
        <v>1981</v>
      </c>
      <c r="D395">
        <v>171000</v>
      </c>
      <c r="F395" s="12">
        <v>769</v>
      </c>
      <c r="G395">
        <v>2004</v>
      </c>
      <c r="H395">
        <v>2005</v>
      </c>
      <c r="I395">
        <v>216837</v>
      </c>
    </row>
    <row r="396" spans="1:9" x14ac:dyDescent="0.25">
      <c r="A396" s="12">
        <v>797</v>
      </c>
      <c r="B396">
        <v>1977</v>
      </c>
      <c r="C396">
        <v>1977</v>
      </c>
      <c r="D396">
        <v>143500</v>
      </c>
      <c r="F396" s="12">
        <v>770</v>
      </c>
      <c r="G396">
        <v>2003</v>
      </c>
      <c r="H396">
        <v>2003</v>
      </c>
      <c r="I396">
        <v>538000</v>
      </c>
    </row>
    <row r="397" spans="1:9" x14ac:dyDescent="0.25">
      <c r="A397" s="12">
        <v>798</v>
      </c>
      <c r="B397">
        <v>1953</v>
      </c>
      <c r="C397">
        <v>1953</v>
      </c>
      <c r="D397">
        <v>110000</v>
      </c>
      <c r="F397" s="12">
        <v>775</v>
      </c>
      <c r="G397">
        <v>2006</v>
      </c>
      <c r="H397">
        <v>2006</v>
      </c>
      <c r="I397">
        <v>395000</v>
      </c>
    </row>
    <row r="398" spans="1:9" x14ac:dyDescent="0.25">
      <c r="A398" s="12">
        <v>800</v>
      </c>
      <c r="B398">
        <v>1937</v>
      </c>
      <c r="C398">
        <v>1950</v>
      </c>
      <c r="D398">
        <v>175000</v>
      </c>
      <c r="F398" s="12">
        <v>776</v>
      </c>
      <c r="G398">
        <v>1998</v>
      </c>
      <c r="H398">
        <v>1998</v>
      </c>
      <c r="I398">
        <v>162000</v>
      </c>
    </row>
    <row r="399" spans="1:9" x14ac:dyDescent="0.25">
      <c r="A399" s="12">
        <v>802</v>
      </c>
      <c r="B399">
        <v>1916</v>
      </c>
      <c r="C399">
        <v>1990</v>
      </c>
      <c r="D399">
        <v>109900</v>
      </c>
      <c r="F399" s="12">
        <v>777</v>
      </c>
      <c r="G399">
        <v>2005</v>
      </c>
      <c r="H399">
        <v>2006</v>
      </c>
      <c r="I399">
        <v>221500</v>
      </c>
    </row>
    <row r="400" spans="1:9" x14ac:dyDescent="0.25">
      <c r="A400" s="12">
        <v>805</v>
      </c>
      <c r="B400">
        <v>1954</v>
      </c>
      <c r="C400">
        <v>1954</v>
      </c>
      <c r="D400">
        <v>118000</v>
      </c>
      <c r="F400" s="12">
        <v>781</v>
      </c>
      <c r="G400">
        <v>1995</v>
      </c>
      <c r="H400">
        <v>1996</v>
      </c>
      <c r="I400">
        <v>176000</v>
      </c>
    </row>
    <row r="401" spans="1:9" x14ac:dyDescent="0.25">
      <c r="A401" s="12">
        <v>807</v>
      </c>
      <c r="B401">
        <v>1967</v>
      </c>
      <c r="C401">
        <v>1967</v>
      </c>
      <c r="D401">
        <v>135500</v>
      </c>
      <c r="F401" s="12">
        <v>783</v>
      </c>
      <c r="G401">
        <v>2001</v>
      </c>
      <c r="H401">
        <v>2002</v>
      </c>
      <c r="I401">
        <v>187100</v>
      </c>
    </row>
    <row r="402" spans="1:9" x14ac:dyDescent="0.25">
      <c r="A402" s="12">
        <v>809</v>
      </c>
      <c r="B402">
        <v>1966</v>
      </c>
      <c r="C402">
        <v>1966</v>
      </c>
      <c r="D402">
        <v>159950</v>
      </c>
      <c r="F402" s="12">
        <v>785</v>
      </c>
      <c r="G402">
        <v>1914</v>
      </c>
      <c r="H402">
        <v>2001</v>
      </c>
      <c r="I402">
        <v>128000</v>
      </c>
    </row>
    <row r="403" spans="1:9" x14ac:dyDescent="0.25">
      <c r="A403" s="12">
        <v>810</v>
      </c>
      <c r="B403">
        <v>1898</v>
      </c>
      <c r="C403">
        <v>1965</v>
      </c>
      <c r="D403">
        <v>106000</v>
      </c>
      <c r="F403" s="12">
        <v>788</v>
      </c>
      <c r="G403">
        <v>2004</v>
      </c>
      <c r="H403">
        <v>2004</v>
      </c>
      <c r="I403">
        <v>233000</v>
      </c>
    </row>
    <row r="404" spans="1:9" x14ac:dyDescent="0.25">
      <c r="A404" s="12">
        <v>813</v>
      </c>
      <c r="B404">
        <v>1952</v>
      </c>
      <c r="C404">
        <v>1952</v>
      </c>
      <c r="D404">
        <v>55993</v>
      </c>
      <c r="F404" s="12">
        <v>789</v>
      </c>
      <c r="G404">
        <v>1954</v>
      </c>
      <c r="H404">
        <v>2000</v>
      </c>
      <c r="I404">
        <v>107900</v>
      </c>
    </row>
    <row r="405" spans="1:9" x14ac:dyDescent="0.25">
      <c r="A405" s="12">
        <v>814</v>
      </c>
      <c r="B405">
        <v>1958</v>
      </c>
      <c r="C405">
        <v>1958</v>
      </c>
      <c r="D405">
        <v>157900</v>
      </c>
      <c r="F405" s="12">
        <v>790</v>
      </c>
      <c r="G405">
        <v>1966</v>
      </c>
      <c r="H405">
        <v>2007</v>
      </c>
      <c r="I405">
        <v>187500</v>
      </c>
    </row>
    <row r="406" spans="1:9" x14ac:dyDescent="0.25">
      <c r="A406" s="12">
        <v>815</v>
      </c>
      <c r="B406">
        <v>1918</v>
      </c>
      <c r="C406">
        <v>1950</v>
      </c>
      <c r="D406">
        <v>116000</v>
      </c>
      <c r="F406" s="12">
        <v>791</v>
      </c>
      <c r="G406">
        <v>2005</v>
      </c>
      <c r="H406">
        <v>2006</v>
      </c>
      <c r="I406">
        <v>160200</v>
      </c>
    </row>
    <row r="407" spans="1:9" x14ac:dyDescent="0.25">
      <c r="A407" s="12">
        <v>817</v>
      </c>
      <c r="B407">
        <v>1954</v>
      </c>
      <c r="C407">
        <v>1954</v>
      </c>
      <c r="D407">
        <v>137000</v>
      </c>
      <c r="F407" s="12">
        <v>793</v>
      </c>
      <c r="G407">
        <v>1996</v>
      </c>
      <c r="H407">
        <v>1997</v>
      </c>
      <c r="I407">
        <v>269790</v>
      </c>
    </row>
    <row r="408" spans="1:9" x14ac:dyDescent="0.25">
      <c r="A408" s="12">
        <v>819</v>
      </c>
      <c r="B408">
        <v>1971</v>
      </c>
      <c r="C408">
        <v>1971</v>
      </c>
      <c r="D408">
        <v>155000</v>
      </c>
      <c r="F408" s="12">
        <v>794</v>
      </c>
      <c r="G408">
        <v>2007</v>
      </c>
      <c r="H408">
        <v>2007</v>
      </c>
      <c r="I408">
        <v>225000</v>
      </c>
    </row>
    <row r="409" spans="1:9" x14ac:dyDescent="0.25">
      <c r="A409" s="12">
        <v>822</v>
      </c>
      <c r="B409">
        <v>1953</v>
      </c>
      <c r="C409">
        <v>1953</v>
      </c>
      <c r="D409">
        <v>93000</v>
      </c>
      <c r="F409" s="12">
        <v>795</v>
      </c>
      <c r="G409">
        <v>1994</v>
      </c>
      <c r="H409">
        <v>1996</v>
      </c>
      <c r="I409">
        <v>194500</v>
      </c>
    </row>
    <row r="410" spans="1:9" x14ac:dyDescent="0.25">
      <c r="A410" s="12">
        <v>824</v>
      </c>
      <c r="B410">
        <v>1940</v>
      </c>
      <c r="C410">
        <v>1950</v>
      </c>
      <c r="D410">
        <v>139500</v>
      </c>
      <c r="F410" s="12">
        <v>799</v>
      </c>
      <c r="G410">
        <v>2008</v>
      </c>
      <c r="H410">
        <v>2009</v>
      </c>
      <c r="I410">
        <v>485000</v>
      </c>
    </row>
    <row r="411" spans="1:9" x14ac:dyDescent="0.25">
      <c r="A411" s="12">
        <v>827</v>
      </c>
      <c r="B411">
        <v>1924</v>
      </c>
      <c r="C411">
        <v>1950</v>
      </c>
      <c r="D411">
        <v>109500</v>
      </c>
      <c r="F411" s="12">
        <v>801</v>
      </c>
      <c r="G411">
        <v>1997</v>
      </c>
      <c r="H411">
        <v>1997</v>
      </c>
      <c r="I411">
        <v>200000</v>
      </c>
    </row>
    <row r="412" spans="1:9" x14ac:dyDescent="0.25">
      <c r="A412" s="12">
        <v>829</v>
      </c>
      <c r="B412">
        <v>1967</v>
      </c>
      <c r="C412">
        <v>1967</v>
      </c>
      <c r="D412">
        <v>185000</v>
      </c>
      <c r="F412" s="12">
        <v>803</v>
      </c>
      <c r="G412">
        <v>2005</v>
      </c>
      <c r="H412">
        <v>2005</v>
      </c>
      <c r="I412">
        <v>189000</v>
      </c>
    </row>
    <row r="413" spans="1:9" x14ac:dyDescent="0.25">
      <c r="A413" s="12">
        <v>831</v>
      </c>
      <c r="B413">
        <v>1957</v>
      </c>
      <c r="C413">
        <v>1957</v>
      </c>
      <c r="D413">
        <v>166000</v>
      </c>
      <c r="F413" s="12">
        <v>804</v>
      </c>
      <c r="G413">
        <v>2008</v>
      </c>
      <c r="H413">
        <v>2009</v>
      </c>
      <c r="I413">
        <v>582933</v>
      </c>
    </row>
    <row r="414" spans="1:9" x14ac:dyDescent="0.25">
      <c r="A414" s="12">
        <v>834</v>
      </c>
      <c r="B414">
        <v>1964</v>
      </c>
      <c r="C414">
        <v>1964</v>
      </c>
      <c r="D414">
        <v>167000</v>
      </c>
      <c r="F414" s="12">
        <v>806</v>
      </c>
      <c r="G414">
        <v>2008</v>
      </c>
      <c r="H414">
        <v>2008</v>
      </c>
      <c r="I414">
        <v>227680</v>
      </c>
    </row>
    <row r="415" spans="1:9" x14ac:dyDescent="0.25">
      <c r="A415" s="12">
        <v>835</v>
      </c>
      <c r="B415">
        <v>1961</v>
      </c>
      <c r="C415">
        <v>1961</v>
      </c>
      <c r="D415">
        <v>139950</v>
      </c>
      <c r="F415" s="12">
        <v>808</v>
      </c>
      <c r="G415">
        <v>1923</v>
      </c>
      <c r="H415">
        <v>2004</v>
      </c>
      <c r="I415">
        <v>223500</v>
      </c>
    </row>
    <row r="416" spans="1:9" x14ac:dyDescent="0.25">
      <c r="A416" s="12">
        <v>837</v>
      </c>
      <c r="B416">
        <v>1948</v>
      </c>
      <c r="C416">
        <v>1973</v>
      </c>
      <c r="D416">
        <v>153500</v>
      </c>
      <c r="F416" s="12">
        <v>811</v>
      </c>
      <c r="G416">
        <v>1974</v>
      </c>
      <c r="H416">
        <v>1999</v>
      </c>
      <c r="I416">
        <v>181000</v>
      </c>
    </row>
    <row r="417" spans="1:9" x14ac:dyDescent="0.25">
      <c r="A417" s="12">
        <v>838</v>
      </c>
      <c r="B417">
        <v>1973</v>
      </c>
      <c r="C417">
        <v>1973</v>
      </c>
      <c r="D417">
        <v>100000</v>
      </c>
      <c r="F417" s="12">
        <v>812</v>
      </c>
      <c r="G417">
        <v>2004</v>
      </c>
      <c r="H417">
        <v>2004</v>
      </c>
      <c r="I417">
        <v>144500</v>
      </c>
    </row>
    <row r="418" spans="1:9" x14ac:dyDescent="0.25">
      <c r="A418" s="12">
        <v>841</v>
      </c>
      <c r="B418">
        <v>1925</v>
      </c>
      <c r="C418">
        <v>1950</v>
      </c>
      <c r="D418">
        <v>140000</v>
      </c>
      <c r="F418" s="12">
        <v>816</v>
      </c>
      <c r="G418">
        <v>1998</v>
      </c>
      <c r="H418">
        <v>1998</v>
      </c>
      <c r="I418">
        <v>224900</v>
      </c>
    </row>
    <row r="419" spans="1:9" x14ac:dyDescent="0.25">
      <c r="A419" s="12">
        <v>843</v>
      </c>
      <c r="B419">
        <v>1966</v>
      </c>
      <c r="C419">
        <v>1966</v>
      </c>
      <c r="D419">
        <v>174900</v>
      </c>
      <c r="F419" s="12">
        <v>818</v>
      </c>
      <c r="G419">
        <v>2002</v>
      </c>
      <c r="H419">
        <v>2002</v>
      </c>
      <c r="I419">
        <v>271000</v>
      </c>
    </row>
    <row r="420" spans="1:9" x14ac:dyDescent="0.25">
      <c r="A420" s="12">
        <v>844</v>
      </c>
      <c r="B420">
        <v>1961</v>
      </c>
      <c r="C420">
        <v>1961</v>
      </c>
      <c r="D420">
        <v>141000</v>
      </c>
      <c r="F420" s="12">
        <v>820</v>
      </c>
      <c r="G420">
        <v>2009</v>
      </c>
      <c r="H420">
        <v>2010</v>
      </c>
      <c r="I420">
        <v>224000</v>
      </c>
    </row>
    <row r="421" spans="1:9" x14ac:dyDescent="0.25">
      <c r="A421" s="12">
        <v>845</v>
      </c>
      <c r="B421">
        <v>1915</v>
      </c>
      <c r="C421">
        <v>1950</v>
      </c>
      <c r="D421">
        <v>153900</v>
      </c>
      <c r="F421" s="12">
        <v>821</v>
      </c>
      <c r="G421">
        <v>2003</v>
      </c>
      <c r="H421">
        <v>2003</v>
      </c>
      <c r="I421">
        <v>183000</v>
      </c>
    </row>
    <row r="422" spans="1:9" x14ac:dyDescent="0.25">
      <c r="A422" s="12">
        <v>846</v>
      </c>
      <c r="B422">
        <v>1975</v>
      </c>
      <c r="C422">
        <v>1981</v>
      </c>
      <c r="D422">
        <v>171000</v>
      </c>
      <c r="F422" s="12">
        <v>823</v>
      </c>
      <c r="G422">
        <v>2003</v>
      </c>
      <c r="H422">
        <v>2003</v>
      </c>
      <c r="I422">
        <v>225000</v>
      </c>
    </row>
    <row r="423" spans="1:9" x14ac:dyDescent="0.25">
      <c r="A423" s="12">
        <v>847</v>
      </c>
      <c r="B423">
        <v>1993</v>
      </c>
      <c r="C423">
        <v>1993</v>
      </c>
      <c r="D423">
        <v>213000</v>
      </c>
      <c r="F423" s="12">
        <v>825</v>
      </c>
      <c r="G423">
        <v>2006</v>
      </c>
      <c r="H423">
        <v>2006</v>
      </c>
      <c r="I423">
        <v>232600</v>
      </c>
    </row>
    <row r="424" spans="1:9" x14ac:dyDescent="0.25">
      <c r="A424" s="12">
        <v>848</v>
      </c>
      <c r="B424">
        <v>1972</v>
      </c>
      <c r="C424">
        <v>1972</v>
      </c>
      <c r="D424">
        <v>133500</v>
      </c>
      <c r="F424" s="12">
        <v>826</v>
      </c>
      <c r="G424">
        <v>2007</v>
      </c>
      <c r="H424">
        <v>2008</v>
      </c>
      <c r="I424">
        <v>385000</v>
      </c>
    </row>
    <row r="425" spans="1:9" x14ac:dyDescent="0.25">
      <c r="A425" s="12">
        <v>850</v>
      </c>
      <c r="B425">
        <v>1976</v>
      </c>
      <c r="C425">
        <v>1994</v>
      </c>
      <c r="D425">
        <v>187000</v>
      </c>
      <c r="F425" s="12">
        <v>828</v>
      </c>
      <c r="G425">
        <v>2001</v>
      </c>
      <c r="H425">
        <v>2001</v>
      </c>
      <c r="I425">
        <v>189000</v>
      </c>
    </row>
    <row r="426" spans="1:9" x14ac:dyDescent="0.25">
      <c r="A426" s="12">
        <v>853</v>
      </c>
      <c r="B426">
        <v>1941</v>
      </c>
      <c r="C426">
        <v>1950</v>
      </c>
      <c r="D426">
        <v>164000</v>
      </c>
      <c r="F426" s="12">
        <v>830</v>
      </c>
      <c r="G426">
        <v>2005</v>
      </c>
      <c r="H426">
        <v>2005</v>
      </c>
      <c r="I426">
        <v>147400</v>
      </c>
    </row>
    <row r="427" spans="1:9" x14ac:dyDescent="0.25">
      <c r="A427" s="12">
        <v>854</v>
      </c>
      <c r="B427">
        <v>1964</v>
      </c>
      <c r="C427">
        <v>1964</v>
      </c>
      <c r="D427">
        <v>158000</v>
      </c>
      <c r="F427" s="12">
        <v>832</v>
      </c>
      <c r="G427">
        <v>2005</v>
      </c>
      <c r="H427">
        <v>2005</v>
      </c>
      <c r="I427">
        <v>151000</v>
      </c>
    </row>
    <row r="428" spans="1:9" x14ac:dyDescent="0.25">
      <c r="A428" s="12">
        <v>855</v>
      </c>
      <c r="B428">
        <v>1955</v>
      </c>
      <c r="C428">
        <v>1974</v>
      </c>
      <c r="D428">
        <v>170000</v>
      </c>
      <c r="F428" s="12">
        <v>833</v>
      </c>
      <c r="G428">
        <v>2003</v>
      </c>
      <c r="H428">
        <v>2003</v>
      </c>
      <c r="I428">
        <v>237000</v>
      </c>
    </row>
    <row r="429" spans="1:9" x14ac:dyDescent="0.25">
      <c r="A429" s="12">
        <v>857</v>
      </c>
      <c r="B429">
        <v>1978</v>
      </c>
      <c r="C429">
        <v>1978</v>
      </c>
      <c r="D429">
        <v>147000</v>
      </c>
      <c r="F429" s="12">
        <v>836</v>
      </c>
      <c r="G429">
        <v>1950</v>
      </c>
      <c r="H429">
        <v>1995</v>
      </c>
      <c r="I429">
        <v>128000</v>
      </c>
    </row>
    <row r="430" spans="1:9" x14ac:dyDescent="0.25">
      <c r="A430" s="12">
        <v>859</v>
      </c>
      <c r="B430">
        <v>1976</v>
      </c>
      <c r="C430">
        <v>1976</v>
      </c>
      <c r="D430">
        <v>152000</v>
      </c>
      <c r="F430" s="12">
        <v>839</v>
      </c>
      <c r="G430">
        <v>1995</v>
      </c>
      <c r="H430">
        <v>2006</v>
      </c>
      <c r="I430">
        <v>144000</v>
      </c>
    </row>
    <row r="431" spans="1:9" x14ac:dyDescent="0.25">
      <c r="A431" s="12">
        <v>860</v>
      </c>
      <c r="B431">
        <v>1968</v>
      </c>
      <c r="C431">
        <v>1984</v>
      </c>
      <c r="D431">
        <v>250000</v>
      </c>
      <c r="F431" s="12">
        <v>840</v>
      </c>
      <c r="G431">
        <v>1946</v>
      </c>
      <c r="H431">
        <v>1995</v>
      </c>
      <c r="I431">
        <v>130500</v>
      </c>
    </row>
    <row r="432" spans="1:9" x14ac:dyDescent="0.25">
      <c r="A432" s="12">
        <v>862</v>
      </c>
      <c r="B432">
        <v>1965</v>
      </c>
      <c r="C432">
        <v>1965</v>
      </c>
      <c r="D432">
        <v>131500</v>
      </c>
      <c r="F432" s="12">
        <v>842</v>
      </c>
      <c r="G432">
        <v>1904</v>
      </c>
      <c r="H432">
        <v>2002</v>
      </c>
      <c r="I432">
        <v>157500</v>
      </c>
    </row>
    <row r="433" spans="1:9" x14ac:dyDescent="0.25">
      <c r="A433" s="12">
        <v>863</v>
      </c>
      <c r="B433">
        <v>1984</v>
      </c>
      <c r="C433">
        <v>1985</v>
      </c>
      <c r="D433">
        <v>152000</v>
      </c>
      <c r="F433" s="12">
        <v>849</v>
      </c>
      <c r="G433">
        <v>1908</v>
      </c>
      <c r="H433">
        <v>1997</v>
      </c>
      <c r="I433">
        <v>240000</v>
      </c>
    </row>
    <row r="434" spans="1:9" x14ac:dyDescent="0.25">
      <c r="A434" s="12">
        <v>864</v>
      </c>
      <c r="B434">
        <v>1959</v>
      </c>
      <c r="C434">
        <v>1959</v>
      </c>
      <c r="D434">
        <v>132500</v>
      </c>
      <c r="F434" s="12">
        <v>851</v>
      </c>
      <c r="G434">
        <v>2003</v>
      </c>
      <c r="H434">
        <v>2003</v>
      </c>
      <c r="I434">
        <v>131500</v>
      </c>
    </row>
    <row r="435" spans="1:9" x14ac:dyDescent="0.25">
      <c r="A435" s="12">
        <v>866</v>
      </c>
      <c r="B435">
        <v>1970</v>
      </c>
      <c r="C435">
        <v>1970</v>
      </c>
      <c r="D435">
        <v>148500</v>
      </c>
      <c r="F435" s="12">
        <v>852</v>
      </c>
      <c r="G435">
        <v>2003</v>
      </c>
      <c r="H435">
        <v>2003</v>
      </c>
      <c r="I435">
        <v>215000</v>
      </c>
    </row>
    <row r="436" spans="1:9" x14ac:dyDescent="0.25">
      <c r="A436" s="12">
        <v>868</v>
      </c>
      <c r="B436">
        <v>1961</v>
      </c>
      <c r="C436">
        <v>1961</v>
      </c>
      <c r="D436">
        <v>129000</v>
      </c>
      <c r="F436" s="12">
        <v>856</v>
      </c>
      <c r="G436">
        <v>1962</v>
      </c>
      <c r="H436">
        <v>2010</v>
      </c>
      <c r="I436">
        <v>127000</v>
      </c>
    </row>
    <row r="437" spans="1:9" x14ac:dyDescent="0.25">
      <c r="A437" s="12">
        <v>869</v>
      </c>
      <c r="B437">
        <v>1948</v>
      </c>
      <c r="C437">
        <v>1950</v>
      </c>
      <c r="D437">
        <v>169000</v>
      </c>
      <c r="F437" s="12">
        <v>858</v>
      </c>
      <c r="G437">
        <v>1994</v>
      </c>
      <c r="H437">
        <v>1995</v>
      </c>
      <c r="I437">
        <v>174000</v>
      </c>
    </row>
    <row r="438" spans="1:9" x14ac:dyDescent="0.25">
      <c r="A438" s="12">
        <v>870</v>
      </c>
      <c r="B438">
        <v>1993</v>
      </c>
      <c r="C438">
        <v>1994</v>
      </c>
      <c r="D438">
        <v>236000</v>
      </c>
      <c r="F438" s="12">
        <v>861</v>
      </c>
      <c r="G438">
        <v>1918</v>
      </c>
      <c r="H438">
        <v>1998</v>
      </c>
      <c r="I438">
        <v>189950</v>
      </c>
    </row>
    <row r="439" spans="1:9" x14ac:dyDescent="0.25">
      <c r="A439" s="12">
        <v>871</v>
      </c>
      <c r="B439">
        <v>1962</v>
      </c>
      <c r="C439">
        <v>1962</v>
      </c>
      <c r="D439">
        <v>109500</v>
      </c>
      <c r="F439" s="12">
        <v>865</v>
      </c>
      <c r="G439">
        <v>2007</v>
      </c>
      <c r="H439">
        <v>2008</v>
      </c>
      <c r="I439">
        <v>250580</v>
      </c>
    </row>
    <row r="440" spans="1:9" x14ac:dyDescent="0.25">
      <c r="A440" s="12">
        <v>874</v>
      </c>
      <c r="B440">
        <v>1949</v>
      </c>
      <c r="C440">
        <v>1950</v>
      </c>
      <c r="D440">
        <v>133000</v>
      </c>
      <c r="F440" s="12">
        <v>867</v>
      </c>
      <c r="G440">
        <v>2006</v>
      </c>
      <c r="H440">
        <v>2007</v>
      </c>
      <c r="I440">
        <v>248900</v>
      </c>
    </row>
    <row r="441" spans="1:9" x14ac:dyDescent="0.25">
      <c r="A441" s="12">
        <v>875</v>
      </c>
      <c r="B441">
        <v>1941</v>
      </c>
      <c r="C441">
        <v>1950</v>
      </c>
      <c r="D441">
        <v>66500</v>
      </c>
      <c r="F441" s="12">
        <v>872</v>
      </c>
      <c r="G441">
        <v>1998</v>
      </c>
      <c r="H441">
        <v>1998</v>
      </c>
      <c r="I441">
        <v>200500</v>
      </c>
    </row>
    <row r="442" spans="1:9" x14ac:dyDescent="0.25">
      <c r="A442" s="12">
        <v>877</v>
      </c>
      <c r="B442">
        <v>1963</v>
      </c>
      <c r="C442">
        <v>1963</v>
      </c>
      <c r="D442">
        <v>132250</v>
      </c>
      <c r="F442" s="12">
        <v>873</v>
      </c>
      <c r="G442">
        <v>1953</v>
      </c>
      <c r="H442">
        <v>1996</v>
      </c>
      <c r="I442">
        <v>116000</v>
      </c>
    </row>
    <row r="443" spans="1:9" x14ac:dyDescent="0.25">
      <c r="A443" s="12">
        <v>882</v>
      </c>
      <c r="B443">
        <v>1990</v>
      </c>
      <c r="C443">
        <v>1991</v>
      </c>
      <c r="D443">
        <v>187500</v>
      </c>
      <c r="F443" s="12">
        <v>876</v>
      </c>
      <c r="G443">
        <v>2007</v>
      </c>
      <c r="H443">
        <v>2007</v>
      </c>
      <c r="I443">
        <v>303477</v>
      </c>
    </row>
    <row r="444" spans="1:9" x14ac:dyDescent="0.25">
      <c r="A444" s="12">
        <v>883</v>
      </c>
      <c r="B444">
        <v>1992</v>
      </c>
      <c r="C444">
        <v>1993</v>
      </c>
      <c r="D444">
        <v>178000</v>
      </c>
      <c r="F444" s="12">
        <v>878</v>
      </c>
      <c r="G444">
        <v>2004</v>
      </c>
      <c r="H444">
        <v>2005</v>
      </c>
      <c r="I444">
        <v>350000</v>
      </c>
    </row>
    <row r="445" spans="1:9" x14ac:dyDescent="0.25">
      <c r="A445" s="12">
        <v>884</v>
      </c>
      <c r="B445">
        <v>1912</v>
      </c>
      <c r="C445">
        <v>1950</v>
      </c>
      <c r="D445">
        <v>118500</v>
      </c>
      <c r="F445" s="12">
        <v>879</v>
      </c>
      <c r="G445">
        <v>1961</v>
      </c>
      <c r="H445">
        <v>1995</v>
      </c>
      <c r="I445">
        <v>148000</v>
      </c>
    </row>
    <row r="446" spans="1:9" x14ac:dyDescent="0.25">
      <c r="A446" s="12">
        <v>885</v>
      </c>
      <c r="B446">
        <v>1967</v>
      </c>
      <c r="C446">
        <v>1967</v>
      </c>
      <c r="D446">
        <v>100000</v>
      </c>
      <c r="F446" s="12">
        <v>880</v>
      </c>
      <c r="G446">
        <v>1978</v>
      </c>
      <c r="H446">
        <v>2005</v>
      </c>
      <c r="I446">
        <v>136500</v>
      </c>
    </row>
    <row r="447" spans="1:9" x14ac:dyDescent="0.25">
      <c r="A447" s="12">
        <v>888</v>
      </c>
      <c r="B447">
        <v>1955</v>
      </c>
      <c r="C447">
        <v>1955</v>
      </c>
      <c r="D447">
        <v>135500</v>
      </c>
      <c r="F447" s="12">
        <v>881</v>
      </c>
      <c r="G447">
        <v>2005</v>
      </c>
      <c r="H447">
        <v>2006</v>
      </c>
      <c r="I447">
        <v>157000</v>
      </c>
    </row>
    <row r="448" spans="1:9" x14ac:dyDescent="0.25">
      <c r="A448" s="12">
        <v>889</v>
      </c>
      <c r="B448">
        <v>1970</v>
      </c>
      <c r="C448">
        <v>1970</v>
      </c>
      <c r="D448">
        <v>268000</v>
      </c>
      <c r="F448" s="12">
        <v>886</v>
      </c>
      <c r="G448">
        <v>1999</v>
      </c>
      <c r="H448">
        <v>2000</v>
      </c>
      <c r="I448">
        <v>328900</v>
      </c>
    </row>
    <row r="449" spans="1:9" x14ac:dyDescent="0.25">
      <c r="A449" s="12">
        <v>890</v>
      </c>
      <c r="B449">
        <v>1953</v>
      </c>
      <c r="C449">
        <v>1953</v>
      </c>
      <c r="D449">
        <v>149500</v>
      </c>
      <c r="F449" s="12">
        <v>887</v>
      </c>
      <c r="G449">
        <v>1959</v>
      </c>
      <c r="H449">
        <v>2005</v>
      </c>
      <c r="I449">
        <v>145000</v>
      </c>
    </row>
    <row r="450" spans="1:9" x14ac:dyDescent="0.25">
      <c r="A450" s="12">
        <v>892</v>
      </c>
      <c r="B450">
        <v>1978</v>
      </c>
      <c r="C450">
        <v>1978</v>
      </c>
      <c r="D450">
        <v>172500</v>
      </c>
      <c r="F450" s="12">
        <v>891</v>
      </c>
      <c r="G450">
        <v>1949</v>
      </c>
      <c r="H450">
        <v>2006</v>
      </c>
      <c r="I450">
        <v>122900</v>
      </c>
    </row>
    <row r="451" spans="1:9" x14ac:dyDescent="0.25">
      <c r="A451" s="12">
        <v>894</v>
      </c>
      <c r="B451">
        <v>1954</v>
      </c>
      <c r="C451">
        <v>1954</v>
      </c>
      <c r="D451">
        <v>165000</v>
      </c>
      <c r="F451" s="12">
        <v>893</v>
      </c>
      <c r="G451">
        <v>1963</v>
      </c>
      <c r="H451">
        <v>2003</v>
      </c>
      <c r="I451">
        <v>154500</v>
      </c>
    </row>
    <row r="452" spans="1:9" x14ac:dyDescent="0.25">
      <c r="A452" s="12">
        <v>895</v>
      </c>
      <c r="B452">
        <v>1979</v>
      </c>
      <c r="C452">
        <v>1979</v>
      </c>
      <c r="D452">
        <v>118858</v>
      </c>
      <c r="F452" s="12">
        <v>899</v>
      </c>
      <c r="G452">
        <v>2009</v>
      </c>
      <c r="H452">
        <v>2010</v>
      </c>
      <c r="I452">
        <v>611657</v>
      </c>
    </row>
    <row r="453" spans="1:9" x14ac:dyDescent="0.25">
      <c r="A453" s="12">
        <v>896</v>
      </c>
      <c r="B453">
        <v>1963</v>
      </c>
      <c r="C453">
        <v>1963</v>
      </c>
      <c r="D453">
        <v>140000</v>
      </c>
      <c r="F453" s="12">
        <v>902</v>
      </c>
      <c r="G453">
        <v>1957</v>
      </c>
      <c r="H453">
        <v>2000</v>
      </c>
      <c r="I453">
        <v>153000</v>
      </c>
    </row>
    <row r="454" spans="1:9" x14ac:dyDescent="0.25">
      <c r="A454" s="12">
        <v>897</v>
      </c>
      <c r="B454">
        <v>1936</v>
      </c>
      <c r="C454">
        <v>1950</v>
      </c>
      <c r="D454">
        <v>106500</v>
      </c>
      <c r="F454" s="12">
        <v>903</v>
      </c>
      <c r="G454">
        <v>2003</v>
      </c>
      <c r="H454">
        <v>2003</v>
      </c>
      <c r="I454">
        <v>180000</v>
      </c>
    </row>
    <row r="455" spans="1:9" x14ac:dyDescent="0.25">
      <c r="A455" s="12">
        <v>898</v>
      </c>
      <c r="B455">
        <v>1979</v>
      </c>
      <c r="C455">
        <v>1979</v>
      </c>
      <c r="D455">
        <v>142953</v>
      </c>
      <c r="F455" s="12">
        <v>904</v>
      </c>
      <c r="G455">
        <v>2006</v>
      </c>
      <c r="H455">
        <v>2006</v>
      </c>
      <c r="I455">
        <v>240000</v>
      </c>
    </row>
    <row r="456" spans="1:9" x14ac:dyDescent="0.25">
      <c r="A456" s="12">
        <v>900</v>
      </c>
      <c r="B456">
        <v>1961</v>
      </c>
      <c r="C456">
        <v>1994</v>
      </c>
      <c r="D456">
        <v>135000</v>
      </c>
      <c r="F456" s="12">
        <v>907</v>
      </c>
      <c r="G456">
        <v>2006</v>
      </c>
      <c r="H456">
        <v>2006</v>
      </c>
      <c r="I456">
        <v>255000</v>
      </c>
    </row>
    <row r="457" spans="1:9" x14ac:dyDescent="0.25">
      <c r="A457" s="12">
        <v>901</v>
      </c>
      <c r="B457">
        <v>1971</v>
      </c>
      <c r="C457">
        <v>1971</v>
      </c>
      <c r="D457">
        <v>110000</v>
      </c>
      <c r="F457" s="12">
        <v>910</v>
      </c>
      <c r="G457">
        <v>2005</v>
      </c>
      <c r="H457">
        <v>2005</v>
      </c>
      <c r="I457">
        <v>174000</v>
      </c>
    </row>
    <row r="458" spans="1:9" x14ac:dyDescent="0.25">
      <c r="A458" s="12">
        <v>905</v>
      </c>
      <c r="B458">
        <v>1967</v>
      </c>
      <c r="C458">
        <v>1967</v>
      </c>
      <c r="D458">
        <v>125500</v>
      </c>
      <c r="F458" s="12">
        <v>915</v>
      </c>
      <c r="G458">
        <v>2009</v>
      </c>
      <c r="H458">
        <v>2009</v>
      </c>
      <c r="I458">
        <v>173733</v>
      </c>
    </row>
    <row r="459" spans="1:9" x14ac:dyDescent="0.25">
      <c r="A459" s="12">
        <v>906</v>
      </c>
      <c r="B459">
        <v>1954</v>
      </c>
      <c r="C459">
        <v>1954</v>
      </c>
      <c r="D459">
        <v>128000</v>
      </c>
      <c r="F459" s="12">
        <v>920</v>
      </c>
      <c r="G459">
        <v>1958</v>
      </c>
      <c r="H459">
        <v>2002</v>
      </c>
      <c r="I459">
        <v>176500</v>
      </c>
    </row>
    <row r="460" spans="1:9" x14ac:dyDescent="0.25">
      <c r="A460" s="12">
        <v>908</v>
      </c>
      <c r="B460">
        <v>1936</v>
      </c>
      <c r="C460">
        <v>1987</v>
      </c>
      <c r="D460">
        <v>250000</v>
      </c>
      <c r="F460" s="12">
        <v>922</v>
      </c>
      <c r="G460">
        <v>1900</v>
      </c>
      <c r="H460">
        <v>2003</v>
      </c>
      <c r="I460">
        <v>145900</v>
      </c>
    </row>
    <row r="461" spans="1:9" x14ac:dyDescent="0.25">
      <c r="A461" s="12">
        <v>909</v>
      </c>
      <c r="B461">
        <v>1983</v>
      </c>
      <c r="C461">
        <v>1983</v>
      </c>
      <c r="D461">
        <v>131000</v>
      </c>
      <c r="F461" s="12">
        <v>923</v>
      </c>
      <c r="G461">
        <v>2005</v>
      </c>
      <c r="H461">
        <v>2006</v>
      </c>
      <c r="I461">
        <v>169990</v>
      </c>
    </row>
    <row r="462" spans="1:9" x14ac:dyDescent="0.25">
      <c r="A462" s="12">
        <v>911</v>
      </c>
      <c r="B462">
        <v>1960</v>
      </c>
      <c r="C462">
        <v>1960</v>
      </c>
      <c r="D462">
        <v>154300</v>
      </c>
      <c r="F462" s="12">
        <v>927</v>
      </c>
      <c r="G462">
        <v>2003</v>
      </c>
      <c r="H462">
        <v>2004</v>
      </c>
      <c r="I462">
        <v>285000</v>
      </c>
    </row>
    <row r="463" spans="1:9" x14ac:dyDescent="0.25">
      <c r="A463" s="12">
        <v>912</v>
      </c>
      <c r="B463">
        <v>1977</v>
      </c>
      <c r="C463">
        <v>1989</v>
      </c>
      <c r="D463">
        <v>143500</v>
      </c>
      <c r="F463" s="12">
        <v>929</v>
      </c>
      <c r="G463">
        <v>2001</v>
      </c>
      <c r="H463">
        <v>2001</v>
      </c>
      <c r="I463">
        <v>236500</v>
      </c>
    </row>
    <row r="464" spans="1:9" x14ac:dyDescent="0.25">
      <c r="A464" s="12">
        <v>913</v>
      </c>
      <c r="B464">
        <v>1925</v>
      </c>
      <c r="C464">
        <v>1950</v>
      </c>
      <c r="D464">
        <v>88000</v>
      </c>
      <c r="F464" s="12">
        <v>930</v>
      </c>
      <c r="G464">
        <v>1997</v>
      </c>
      <c r="H464">
        <v>1997</v>
      </c>
      <c r="I464">
        <v>222000</v>
      </c>
    </row>
    <row r="465" spans="1:9" x14ac:dyDescent="0.25">
      <c r="A465" s="12">
        <v>914</v>
      </c>
      <c r="B465">
        <v>1949</v>
      </c>
      <c r="C465">
        <v>1950</v>
      </c>
      <c r="D465">
        <v>145000</v>
      </c>
      <c r="F465" s="12">
        <v>931</v>
      </c>
      <c r="G465">
        <v>2007</v>
      </c>
      <c r="H465">
        <v>2007</v>
      </c>
      <c r="I465">
        <v>201000</v>
      </c>
    </row>
    <row r="466" spans="1:9" x14ac:dyDescent="0.25">
      <c r="A466" s="12">
        <v>916</v>
      </c>
      <c r="B466">
        <v>1970</v>
      </c>
      <c r="C466">
        <v>1970</v>
      </c>
      <c r="D466">
        <v>75000</v>
      </c>
      <c r="F466" s="12">
        <v>933</v>
      </c>
      <c r="G466">
        <v>2006</v>
      </c>
      <c r="H466">
        <v>2006</v>
      </c>
      <c r="I466">
        <v>320000</v>
      </c>
    </row>
    <row r="467" spans="1:9" x14ac:dyDescent="0.25">
      <c r="A467" s="12">
        <v>917</v>
      </c>
      <c r="B467">
        <v>1949</v>
      </c>
      <c r="C467">
        <v>1950</v>
      </c>
      <c r="D467">
        <v>35311</v>
      </c>
      <c r="F467" s="12">
        <v>934</v>
      </c>
      <c r="G467">
        <v>2004</v>
      </c>
      <c r="H467">
        <v>2004</v>
      </c>
      <c r="I467">
        <v>190000</v>
      </c>
    </row>
    <row r="468" spans="1:9" x14ac:dyDescent="0.25">
      <c r="A468" s="12">
        <v>918</v>
      </c>
      <c r="B468">
        <v>1956</v>
      </c>
      <c r="C468">
        <v>1956</v>
      </c>
      <c r="D468">
        <v>135000</v>
      </c>
      <c r="F468" s="12">
        <v>935</v>
      </c>
      <c r="G468">
        <v>1960</v>
      </c>
      <c r="H468">
        <v>2007</v>
      </c>
      <c r="I468">
        <v>242000</v>
      </c>
    </row>
    <row r="469" spans="1:9" x14ac:dyDescent="0.25">
      <c r="A469" s="12">
        <v>919</v>
      </c>
      <c r="B469">
        <v>1991</v>
      </c>
      <c r="C469">
        <v>1991</v>
      </c>
      <c r="D469">
        <v>238000</v>
      </c>
      <c r="F469" s="12">
        <v>937</v>
      </c>
      <c r="G469">
        <v>2003</v>
      </c>
      <c r="H469">
        <v>2003</v>
      </c>
      <c r="I469">
        <v>184900</v>
      </c>
    </row>
    <row r="470" spans="1:9" x14ac:dyDescent="0.25">
      <c r="A470" s="12">
        <v>921</v>
      </c>
      <c r="B470">
        <v>1994</v>
      </c>
      <c r="C470">
        <v>1994</v>
      </c>
      <c r="D470">
        <v>201000</v>
      </c>
      <c r="F470" s="12">
        <v>938</v>
      </c>
      <c r="G470">
        <v>2005</v>
      </c>
      <c r="H470">
        <v>2005</v>
      </c>
      <c r="I470">
        <v>253000</v>
      </c>
    </row>
    <row r="471" spans="1:9" x14ac:dyDescent="0.25">
      <c r="A471" s="12">
        <v>924</v>
      </c>
      <c r="B471">
        <v>1993</v>
      </c>
      <c r="C471">
        <v>1994</v>
      </c>
      <c r="D471">
        <v>193000</v>
      </c>
      <c r="F471" s="12">
        <v>939</v>
      </c>
      <c r="G471">
        <v>2006</v>
      </c>
      <c r="H471">
        <v>2006</v>
      </c>
      <c r="I471">
        <v>239799</v>
      </c>
    </row>
    <row r="472" spans="1:9" x14ac:dyDescent="0.25">
      <c r="A472" s="12">
        <v>925</v>
      </c>
      <c r="B472">
        <v>1980</v>
      </c>
      <c r="C472">
        <v>1980</v>
      </c>
      <c r="D472">
        <v>207500</v>
      </c>
      <c r="F472" s="12">
        <v>942</v>
      </c>
      <c r="G472">
        <v>1999</v>
      </c>
      <c r="H472">
        <v>1999</v>
      </c>
      <c r="I472">
        <v>214000</v>
      </c>
    </row>
    <row r="473" spans="1:9" x14ac:dyDescent="0.25">
      <c r="A473" s="12">
        <v>926</v>
      </c>
      <c r="B473">
        <v>1977</v>
      </c>
      <c r="C473">
        <v>1977</v>
      </c>
      <c r="D473">
        <v>175000</v>
      </c>
      <c r="F473" s="12">
        <v>946</v>
      </c>
      <c r="G473">
        <v>1890</v>
      </c>
      <c r="H473">
        <v>1996</v>
      </c>
      <c r="I473">
        <v>124900</v>
      </c>
    </row>
    <row r="474" spans="1:9" x14ac:dyDescent="0.25">
      <c r="A474" s="12">
        <v>928</v>
      </c>
      <c r="B474">
        <v>1968</v>
      </c>
      <c r="C474">
        <v>1968</v>
      </c>
      <c r="D474">
        <v>176000</v>
      </c>
      <c r="F474" s="12">
        <v>948</v>
      </c>
      <c r="G474">
        <v>2002</v>
      </c>
      <c r="H474">
        <v>2003</v>
      </c>
      <c r="I474">
        <v>270000</v>
      </c>
    </row>
    <row r="475" spans="1:9" x14ac:dyDescent="0.25">
      <c r="A475" s="12">
        <v>932</v>
      </c>
      <c r="B475">
        <v>1965</v>
      </c>
      <c r="C475">
        <v>1965</v>
      </c>
      <c r="D475">
        <v>117500</v>
      </c>
      <c r="F475" s="12">
        <v>949</v>
      </c>
      <c r="G475">
        <v>2002</v>
      </c>
      <c r="H475">
        <v>2002</v>
      </c>
      <c r="I475">
        <v>192500</v>
      </c>
    </row>
    <row r="476" spans="1:9" x14ac:dyDescent="0.25">
      <c r="A476" s="12">
        <v>936</v>
      </c>
      <c r="B476">
        <v>1926</v>
      </c>
      <c r="C476">
        <v>1953</v>
      </c>
      <c r="D476">
        <v>79900</v>
      </c>
      <c r="F476" s="12">
        <v>950</v>
      </c>
      <c r="G476">
        <v>1972</v>
      </c>
      <c r="H476">
        <v>2006</v>
      </c>
      <c r="I476">
        <v>197500</v>
      </c>
    </row>
    <row r="477" spans="1:9" x14ac:dyDescent="0.25">
      <c r="A477" s="12">
        <v>940</v>
      </c>
      <c r="B477">
        <v>1940</v>
      </c>
      <c r="C477">
        <v>1950</v>
      </c>
      <c r="D477">
        <v>244400</v>
      </c>
      <c r="F477" s="12">
        <v>951</v>
      </c>
      <c r="G477">
        <v>1950</v>
      </c>
      <c r="H477">
        <v>2002</v>
      </c>
      <c r="I477">
        <v>129000</v>
      </c>
    </row>
    <row r="478" spans="1:9" x14ac:dyDescent="0.25">
      <c r="A478" s="12">
        <v>941</v>
      </c>
      <c r="B478">
        <v>1976</v>
      </c>
      <c r="C478">
        <v>1976</v>
      </c>
      <c r="D478">
        <v>150900</v>
      </c>
      <c r="F478" s="12">
        <v>953</v>
      </c>
      <c r="G478">
        <v>1972</v>
      </c>
      <c r="H478">
        <v>2003</v>
      </c>
      <c r="I478">
        <v>133900</v>
      </c>
    </row>
    <row r="479" spans="1:9" x14ac:dyDescent="0.25">
      <c r="A479" s="12">
        <v>943</v>
      </c>
      <c r="B479">
        <v>1977</v>
      </c>
      <c r="C479">
        <v>1977</v>
      </c>
      <c r="D479">
        <v>150000</v>
      </c>
      <c r="F479" s="12">
        <v>959</v>
      </c>
      <c r="G479">
        <v>2003</v>
      </c>
      <c r="H479">
        <v>2003</v>
      </c>
      <c r="I479">
        <v>185000</v>
      </c>
    </row>
    <row r="480" spans="1:9" x14ac:dyDescent="0.25">
      <c r="A480" s="12">
        <v>944</v>
      </c>
      <c r="B480">
        <v>1967</v>
      </c>
      <c r="C480">
        <v>1967</v>
      </c>
      <c r="D480">
        <v>143000</v>
      </c>
      <c r="F480" s="12">
        <v>960</v>
      </c>
      <c r="G480">
        <v>1999</v>
      </c>
      <c r="H480">
        <v>1999</v>
      </c>
      <c r="I480">
        <v>155000</v>
      </c>
    </row>
    <row r="481" spans="1:9" x14ac:dyDescent="0.25">
      <c r="A481" s="12">
        <v>945</v>
      </c>
      <c r="B481">
        <v>1958</v>
      </c>
      <c r="C481">
        <v>1958</v>
      </c>
      <c r="D481">
        <v>137500</v>
      </c>
      <c r="F481" s="12">
        <v>961</v>
      </c>
      <c r="G481">
        <v>1958</v>
      </c>
      <c r="H481">
        <v>2008</v>
      </c>
      <c r="I481">
        <v>116500</v>
      </c>
    </row>
    <row r="482" spans="1:9" x14ac:dyDescent="0.25">
      <c r="A482" s="12">
        <v>947</v>
      </c>
      <c r="B482">
        <v>1959</v>
      </c>
      <c r="C482">
        <v>1959</v>
      </c>
      <c r="D482">
        <v>143000</v>
      </c>
      <c r="F482" s="12">
        <v>962</v>
      </c>
      <c r="G482">
        <v>1977</v>
      </c>
      <c r="H482">
        <v>1995</v>
      </c>
      <c r="I482">
        <v>272000</v>
      </c>
    </row>
    <row r="483" spans="1:9" x14ac:dyDescent="0.25">
      <c r="A483" s="12">
        <v>952</v>
      </c>
      <c r="B483">
        <v>1965</v>
      </c>
      <c r="C483">
        <v>1965</v>
      </c>
      <c r="D483">
        <v>119900</v>
      </c>
      <c r="F483" s="12">
        <v>964</v>
      </c>
      <c r="G483">
        <v>2007</v>
      </c>
      <c r="H483">
        <v>2007</v>
      </c>
      <c r="I483">
        <v>239000</v>
      </c>
    </row>
    <row r="484" spans="1:9" x14ac:dyDescent="0.25">
      <c r="A484" s="12">
        <v>954</v>
      </c>
      <c r="B484">
        <v>1969</v>
      </c>
      <c r="C484">
        <v>1969</v>
      </c>
      <c r="D484">
        <v>172000</v>
      </c>
      <c r="F484" s="12">
        <v>965</v>
      </c>
      <c r="G484">
        <v>2002</v>
      </c>
      <c r="H484">
        <v>2003</v>
      </c>
      <c r="I484">
        <v>214900</v>
      </c>
    </row>
    <row r="485" spans="1:9" x14ac:dyDescent="0.25">
      <c r="A485" s="12">
        <v>955</v>
      </c>
      <c r="B485">
        <v>1975</v>
      </c>
      <c r="C485">
        <v>1975</v>
      </c>
      <c r="D485">
        <v>127500</v>
      </c>
      <c r="F485" s="12">
        <v>966</v>
      </c>
      <c r="G485">
        <v>2005</v>
      </c>
      <c r="H485">
        <v>2007</v>
      </c>
      <c r="I485">
        <v>178900</v>
      </c>
    </row>
    <row r="486" spans="1:9" x14ac:dyDescent="0.25">
      <c r="A486" s="12">
        <v>956</v>
      </c>
      <c r="B486">
        <v>1946</v>
      </c>
      <c r="C486">
        <v>1950</v>
      </c>
      <c r="D486">
        <v>145000</v>
      </c>
      <c r="F486" s="12">
        <v>972</v>
      </c>
      <c r="G486">
        <v>2003</v>
      </c>
      <c r="H486">
        <v>2004</v>
      </c>
      <c r="I486">
        <v>173000</v>
      </c>
    </row>
    <row r="487" spans="1:9" x14ac:dyDescent="0.25">
      <c r="A487" s="12">
        <v>957</v>
      </c>
      <c r="B487">
        <v>1980</v>
      </c>
      <c r="C487">
        <v>1980</v>
      </c>
      <c r="D487">
        <v>124000</v>
      </c>
      <c r="F487" s="12">
        <v>974</v>
      </c>
      <c r="G487">
        <v>2007</v>
      </c>
      <c r="H487">
        <v>2008</v>
      </c>
      <c r="I487">
        <v>182000</v>
      </c>
    </row>
    <row r="488" spans="1:9" x14ac:dyDescent="0.25">
      <c r="A488" s="12">
        <v>958</v>
      </c>
      <c r="B488">
        <v>1962</v>
      </c>
      <c r="C488">
        <v>1962</v>
      </c>
      <c r="D488">
        <v>132000</v>
      </c>
      <c r="F488" s="12">
        <v>976</v>
      </c>
      <c r="G488">
        <v>2000</v>
      </c>
      <c r="H488">
        <v>2000</v>
      </c>
      <c r="I488">
        <v>165000</v>
      </c>
    </row>
    <row r="489" spans="1:9" x14ac:dyDescent="0.25">
      <c r="A489" s="12">
        <v>963</v>
      </c>
      <c r="B489">
        <v>1976</v>
      </c>
      <c r="C489">
        <v>1976</v>
      </c>
      <c r="D489">
        <v>155000</v>
      </c>
      <c r="F489" s="12">
        <v>978</v>
      </c>
      <c r="G489">
        <v>2006</v>
      </c>
      <c r="H489">
        <v>2007</v>
      </c>
      <c r="I489">
        <v>199900</v>
      </c>
    </row>
    <row r="490" spans="1:9" x14ac:dyDescent="0.25">
      <c r="A490" s="12">
        <v>967</v>
      </c>
      <c r="B490">
        <v>1940</v>
      </c>
      <c r="C490">
        <v>1950</v>
      </c>
      <c r="D490">
        <v>160000</v>
      </c>
      <c r="F490" s="12">
        <v>981</v>
      </c>
      <c r="G490">
        <v>1961</v>
      </c>
      <c r="H490">
        <v>2007</v>
      </c>
      <c r="I490">
        <v>178400</v>
      </c>
    </row>
    <row r="491" spans="1:9" x14ac:dyDescent="0.25">
      <c r="A491" s="12">
        <v>968</v>
      </c>
      <c r="B491">
        <v>1955</v>
      </c>
      <c r="C491">
        <v>1955</v>
      </c>
      <c r="D491">
        <v>135000</v>
      </c>
      <c r="F491" s="12">
        <v>982</v>
      </c>
      <c r="G491">
        <v>1998</v>
      </c>
      <c r="H491">
        <v>1999</v>
      </c>
      <c r="I491">
        <v>336000</v>
      </c>
    </row>
    <row r="492" spans="1:9" x14ac:dyDescent="0.25">
      <c r="A492" s="12">
        <v>969</v>
      </c>
      <c r="B492">
        <v>1910</v>
      </c>
      <c r="C492">
        <v>1950</v>
      </c>
      <c r="D492">
        <v>37900</v>
      </c>
      <c r="F492" s="12">
        <v>983</v>
      </c>
      <c r="G492">
        <v>2007</v>
      </c>
      <c r="H492">
        <v>2007</v>
      </c>
      <c r="I492">
        <v>159895</v>
      </c>
    </row>
    <row r="493" spans="1:9" x14ac:dyDescent="0.25">
      <c r="A493" s="12">
        <v>970</v>
      </c>
      <c r="B493">
        <v>1958</v>
      </c>
      <c r="C493">
        <v>1958</v>
      </c>
      <c r="D493">
        <v>140000</v>
      </c>
      <c r="F493" s="12">
        <v>984</v>
      </c>
      <c r="G493">
        <v>2002</v>
      </c>
      <c r="H493">
        <v>2002</v>
      </c>
      <c r="I493">
        <v>255900</v>
      </c>
    </row>
    <row r="494" spans="1:9" x14ac:dyDescent="0.25">
      <c r="A494" s="12">
        <v>971</v>
      </c>
      <c r="B494">
        <v>1949</v>
      </c>
      <c r="C494">
        <v>1950</v>
      </c>
      <c r="D494">
        <v>135000</v>
      </c>
      <c r="F494" s="12">
        <v>987</v>
      </c>
      <c r="G494">
        <v>1910</v>
      </c>
      <c r="H494">
        <v>2003</v>
      </c>
      <c r="I494">
        <v>117000</v>
      </c>
    </row>
    <row r="495" spans="1:9" x14ac:dyDescent="0.25">
      <c r="A495" s="12">
        <v>973</v>
      </c>
      <c r="B495">
        <v>1979</v>
      </c>
      <c r="C495">
        <v>1979</v>
      </c>
      <c r="D495">
        <v>99500</v>
      </c>
      <c r="F495" s="12">
        <v>988</v>
      </c>
      <c r="G495">
        <v>2009</v>
      </c>
      <c r="H495">
        <v>2010</v>
      </c>
      <c r="I495">
        <v>395192</v>
      </c>
    </row>
    <row r="496" spans="1:9" x14ac:dyDescent="0.25">
      <c r="A496" s="12">
        <v>975</v>
      </c>
      <c r="B496">
        <v>1910</v>
      </c>
      <c r="C496">
        <v>1993</v>
      </c>
      <c r="D496">
        <v>167500</v>
      </c>
      <c r="F496" s="12">
        <v>990</v>
      </c>
      <c r="G496">
        <v>2006</v>
      </c>
      <c r="H496">
        <v>2006</v>
      </c>
      <c r="I496">
        <v>197000</v>
      </c>
    </row>
    <row r="497" spans="1:9" x14ac:dyDescent="0.25">
      <c r="A497" s="12">
        <v>977</v>
      </c>
      <c r="B497">
        <v>1923</v>
      </c>
      <c r="C497">
        <v>1958</v>
      </c>
      <c r="D497">
        <v>85500</v>
      </c>
      <c r="F497" s="12">
        <v>991</v>
      </c>
      <c r="G497">
        <v>1997</v>
      </c>
      <c r="H497">
        <v>1998</v>
      </c>
      <c r="I497">
        <v>348000</v>
      </c>
    </row>
    <row r="498" spans="1:9" x14ac:dyDescent="0.25">
      <c r="A498" s="12">
        <v>979</v>
      </c>
      <c r="B498">
        <v>1954</v>
      </c>
      <c r="C498">
        <v>1954</v>
      </c>
      <c r="D498">
        <v>110000</v>
      </c>
      <c r="F498" s="12">
        <v>994</v>
      </c>
      <c r="G498">
        <v>2005</v>
      </c>
      <c r="H498">
        <v>2006</v>
      </c>
      <c r="I498">
        <v>173900</v>
      </c>
    </row>
    <row r="499" spans="1:9" x14ac:dyDescent="0.25">
      <c r="A499" s="12">
        <v>980</v>
      </c>
      <c r="B499">
        <v>1963</v>
      </c>
      <c r="C499">
        <v>1963</v>
      </c>
      <c r="D499">
        <v>139000</v>
      </c>
      <c r="F499" s="12">
        <v>995</v>
      </c>
      <c r="G499">
        <v>2006</v>
      </c>
      <c r="H499">
        <v>2007</v>
      </c>
      <c r="I499">
        <v>337500</v>
      </c>
    </row>
    <row r="500" spans="1:9" x14ac:dyDescent="0.25">
      <c r="A500" s="12">
        <v>985</v>
      </c>
      <c r="B500">
        <v>1977</v>
      </c>
      <c r="C500">
        <v>1977</v>
      </c>
      <c r="D500">
        <v>126000</v>
      </c>
      <c r="F500" s="12">
        <v>1000</v>
      </c>
      <c r="G500">
        <v>2006</v>
      </c>
      <c r="H500">
        <v>2006</v>
      </c>
      <c r="I500">
        <v>206000</v>
      </c>
    </row>
    <row r="501" spans="1:9" x14ac:dyDescent="0.25">
      <c r="A501" s="12">
        <v>986</v>
      </c>
      <c r="B501">
        <v>1950</v>
      </c>
      <c r="C501">
        <v>1950</v>
      </c>
      <c r="D501">
        <v>125000</v>
      </c>
      <c r="F501" s="12">
        <v>1003</v>
      </c>
      <c r="G501">
        <v>2006</v>
      </c>
      <c r="H501">
        <v>2006</v>
      </c>
      <c r="I501">
        <v>232000</v>
      </c>
    </row>
    <row r="502" spans="1:9" x14ac:dyDescent="0.25">
      <c r="A502" s="12">
        <v>989</v>
      </c>
      <c r="B502">
        <v>1976</v>
      </c>
      <c r="C502">
        <v>1976</v>
      </c>
      <c r="D502">
        <v>195000</v>
      </c>
      <c r="F502" s="12">
        <v>1005</v>
      </c>
      <c r="G502">
        <v>2005</v>
      </c>
      <c r="H502">
        <v>2006</v>
      </c>
      <c r="I502">
        <v>181000</v>
      </c>
    </row>
    <row r="503" spans="1:9" x14ac:dyDescent="0.25">
      <c r="A503" s="12">
        <v>992</v>
      </c>
      <c r="B503">
        <v>1882</v>
      </c>
      <c r="C503">
        <v>1986</v>
      </c>
      <c r="D503">
        <v>168000</v>
      </c>
      <c r="F503" s="12">
        <v>1009</v>
      </c>
      <c r="G503">
        <v>2004</v>
      </c>
      <c r="H503">
        <v>2005</v>
      </c>
      <c r="I503">
        <v>240000</v>
      </c>
    </row>
    <row r="504" spans="1:9" x14ac:dyDescent="0.25">
      <c r="A504" s="12">
        <v>993</v>
      </c>
      <c r="B504">
        <v>1964</v>
      </c>
      <c r="C504">
        <v>1993</v>
      </c>
      <c r="D504">
        <v>187000</v>
      </c>
      <c r="F504" s="12">
        <v>1013</v>
      </c>
      <c r="G504">
        <v>1923</v>
      </c>
      <c r="H504">
        <v>1996</v>
      </c>
      <c r="I504">
        <v>165000</v>
      </c>
    </row>
    <row r="505" spans="1:9" x14ac:dyDescent="0.25">
      <c r="A505" s="12">
        <v>996</v>
      </c>
      <c r="B505">
        <v>1946</v>
      </c>
      <c r="C505">
        <v>1950</v>
      </c>
      <c r="D505">
        <v>121600</v>
      </c>
      <c r="F505" s="12">
        <v>1014</v>
      </c>
      <c r="G505">
        <v>1910</v>
      </c>
      <c r="H505">
        <v>2006</v>
      </c>
      <c r="I505">
        <v>85000</v>
      </c>
    </row>
    <row r="506" spans="1:9" x14ac:dyDescent="0.25">
      <c r="A506" s="12">
        <v>997</v>
      </c>
      <c r="B506">
        <v>1961</v>
      </c>
      <c r="C506">
        <v>1961</v>
      </c>
      <c r="D506">
        <v>136500</v>
      </c>
      <c r="F506" s="12">
        <v>1016</v>
      </c>
      <c r="G506">
        <v>2001</v>
      </c>
      <c r="H506">
        <v>2001</v>
      </c>
      <c r="I506">
        <v>227000</v>
      </c>
    </row>
    <row r="507" spans="1:9" x14ac:dyDescent="0.25">
      <c r="A507" s="12">
        <v>998</v>
      </c>
      <c r="B507">
        <v>1970</v>
      </c>
      <c r="C507">
        <v>1970</v>
      </c>
      <c r="D507">
        <v>185000</v>
      </c>
      <c r="F507" s="12">
        <v>1017</v>
      </c>
      <c r="G507">
        <v>1996</v>
      </c>
      <c r="H507">
        <v>1996</v>
      </c>
      <c r="I507">
        <v>203000</v>
      </c>
    </row>
    <row r="508" spans="1:9" x14ac:dyDescent="0.25">
      <c r="A508" s="12">
        <v>999</v>
      </c>
      <c r="B508">
        <v>1922</v>
      </c>
      <c r="C508">
        <v>1950</v>
      </c>
      <c r="D508">
        <v>91000</v>
      </c>
      <c r="F508" s="12">
        <v>1020</v>
      </c>
      <c r="G508">
        <v>2005</v>
      </c>
      <c r="H508">
        <v>2005</v>
      </c>
      <c r="I508">
        <v>213490</v>
      </c>
    </row>
    <row r="509" spans="1:9" x14ac:dyDescent="0.25">
      <c r="A509" s="12">
        <v>1001</v>
      </c>
      <c r="B509">
        <v>1952</v>
      </c>
      <c r="C509">
        <v>1952</v>
      </c>
      <c r="D509">
        <v>82000</v>
      </c>
      <c r="F509" s="12">
        <v>1021</v>
      </c>
      <c r="G509">
        <v>2005</v>
      </c>
      <c r="H509">
        <v>2005</v>
      </c>
      <c r="I509">
        <v>176000</v>
      </c>
    </row>
    <row r="510" spans="1:9" x14ac:dyDescent="0.25">
      <c r="A510" s="12">
        <v>1002</v>
      </c>
      <c r="B510">
        <v>1920</v>
      </c>
      <c r="C510">
        <v>1950</v>
      </c>
      <c r="D510">
        <v>86000</v>
      </c>
      <c r="F510" s="12">
        <v>1022</v>
      </c>
      <c r="G510">
        <v>2006</v>
      </c>
      <c r="H510">
        <v>2006</v>
      </c>
      <c r="I510">
        <v>194000</v>
      </c>
    </row>
    <row r="511" spans="1:9" x14ac:dyDescent="0.25">
      <c r="A511" s="12">
        <v>1004</v>
      </c>
      <c r="B511">
        <v>1976</v>
      </c>
      <c r="C511">
        <v>1976</v>
      </c>
      <c r="D511">
        <v>136905</v>
      </c>
      <c r="F511" s="12">
        <v>1024</v>
      </c>
      <c r="G511">
        <v>2005</v>
      </c>
      <c r="H511">
        <v>2006</v>
      </c>
      <c r="I511">
        <v>191000</v>
      </c>
    </row>
    <row r="512" spans="1:9" x14ac:dyDescent="0.25">
      <c r="A512" s="12">
        <v>1006</v>
      </c>
      <c r="B512">
        <v>1977</v>
      </c>
      <c r="C512">
        <v>1977</v>
      </c>
      <c r="D512">
        <v>149900</v>
      </c>
      <c r="F512" s="12">
        <v>1028</v>
      </c>
      <c r="G512">
        <v>2007</v>
      </c>
      <c r="H512">
        <v>2008</v>
      </c>
      <c r="I512">
        <v>293077</v>
      </c>
    </row>
    <row r="513" spans="1:9" x14ac:dyDescent="0.25">
      <c r="A513" s="12">
        <v>1007</v>
      </c>
      <c r="B513">
        <v>1970</v>
      </c>
      <c r="C513">
        <v>1970</v>
      </c>
      <c r="D513">
        <v>163500</v>
      </c>
      <c r="F513" s="12">
        <v>1031</v>
      </c>
      <c r="G513">
        <v>1916</v>
      </c>
      <c r="H513">
        <v>1995</v>
      </c>
      <c r="I513">
        <v>160000</v>
      </c>
    </row>
    <row r="514" spans="1:9" x14ac:dyDescent="0.25">
      <c r="A514" s="12">
        <v>1008</v>
      </c>
      <c r="B514">
        <v>1970</v>
      </c>
      <c r="C514">
        <v>1970</v>
      </c>
      <c r="D514">
        <v>88000</v>
      </c>
      <c r="F514" s="12">
        <v>1034</v>
      </c>
      <c r="G514">
        <v>2002</v>
      </c>
      <c r="H514">
        <v>2002</v>
      </c>
      <c r="I514">
        <v>230000</v>
      </c>
    </row>
    <row r="515" spans="1:9" x14ac:dyDescent="0.25">
      <c r="A515" s="12">
        <v>1010</v>
      </c>
      <c r="B515">
        <v>1926</v>
      </c>
      <c r="C515">
        <v>1950</v>
      </c>
      <c r="D515">
        <v>102000</v>
      </c>
      <c r="F515" s="12">
        <v>1037</v>
      </c>
      <c r="G515">
        <v>2007</v>
      </c>
      <c r="H515">
        <v>2008</v>
      </c>
      <c r="I515">
        <v>315500</v>
      </c>
    </row>
    <row r="516" spans="1:9" x14ac:dyDescent="0.25">
      <c r="A516" s="12">
        <v>1011</v>
      </c>
      <c r="B516">
        <v>1948</v>
      </c>
      <c r="C516">
        <v>1950</v>
      </c>
      <c r="D516">
        <v>135000</v>
      </c>
      <c r="F516" s="12">
        <v>1038</v>
      </c>
      <c r="G516">
        <v>2001</v>
      </c>
      <c r="H516">
        <v>2002</v>
      </c>
      <c r="I516">
        <v>287000</v>
      </c>
    </row>
    <row r="517" spans="1:9" x14ac:dyDescent="0.25">
      <c r="A517" s="12">
        <v>1012</v>
      </c>
      <c r="B517">
        <v>1965</v>
      </c>
      <c r="C517">
        <v>1965</v>
      </c>
      <c r="D517">
        <v>100000</v>
      </c>
      <c r="F517" s="12">
        <v>1039</v>
      </c>
      <c r="G517">
        <v>1970</v>
      </c>
      <c r="H517">
        <v>2008</v>
      </c>
      <c r="I517">
        <v>97000</v>
      </c>
    </row>
    <row r="518" spans="1:9" x14ac:dyDescent="0.25">
      <c r="A518" s="12">
        <v>1015</v>
      </c>
      <c r="B518">
        <v>1948</v>
      </c>
      <c r="C518">
        <v>1950</v>
      </c>
      <c r="D518">
        <v>119200</v>
      </c>
      <c r="F518" s="12">
        <v>1041</v>
      </c>
      <c r="G518">
        <v>1957</v>
      </c>
      <c r="H518">
        <v>2000</v>
      </c>
      <c r="I518">
        <v>155000</v>
      </c>
    </row>
    <row r="519" spans="1:9" x14ac:dyDescent="0.25">
      <c r="A519" s="12">
        <v>1018</v>
      </c>
      <c r="B519">
        <v>1984</v>
      </c>
      <c r="C519">
        <v>1984</v>
      </c>
      <c r="D519">
        <v>187500</v>
      </c>
      <c r="F519" s="12">
        <v>1042</v>
      </c>
      <c r="G519">
        <v>1966</v>
      </c>
      <c r="H519">
        <v>2000</v>
      </c>
      <c r="I519">
        <v>173000</v>
      </c>
    </row>
    <row r="520" spans="1:9" x14ac:dyDescent="0.25">
      <c r="A520" s="12">
        <v>1019</v>
      </c>
      <c r="B520">
        <v>1991</v>
      </c>
      <c r="C520">
        <v>1992</v>
      </c>
      <c r="D520">
        <v>160000</v>
      </c>
      <c r="F520" s="12">
        <v>1043</v>
      </c>
      <c r="G520">
        <v>2005</v>
      </c>
      <c r="H520">
        <v>2005</v>
      </c>
      <c r="I520">
        <v>196000</v>
      </c>
    </row>
    <row r="521" spans="1:9" x14ac:dyDescent="0.25">
      <c r="A521" s="12">
        <v>1023</v>
      </c>
      <c r="B521">
        <v>1930</v>
      </c>
      <c r="C521">
        <v>1950</v>
      </c>
      <c r="D521">
        <v>87000</v>
      </c>
      <c r="F521" s="12">
        <v>1047</v>
      </c>
      <c r="G521">
        <v>2005</v>
      </c>
      <c r="H521">
        <v>2006</v>
      </c>
      <c r="I521">
        <v>556581</v>
      </c>
    </row>
    <row r="522" spans="1:9" x14ac:dyDescent="0.25">
      <c r="A522" s="12">
        <v>1025</v>
      </c>
      <c r="B522">
        <v>1976</v>
      </c>
      <c r="C522">
        <v>1976</v>
      </c>
      <c r="D522">
        <v>287000</v>
      </c>
      <c r="F522" s="12">
        <v>1048</v>
      </c>
      <c r="G522">
        <v>1994</v>
      </c>
      <c r="H522">
        <v>1995</v>
      </c>
      <c r="I522">
        <v>145000</v>
      </c>
    </row>
    <row r="523" spans="1:9" x14ac:dyDescent="0.25">
      <c r="A523" s="12">
        <v>1026</v>
      </c>
      <c r="B523">
        <v>1972</v>
      </c>
      <c r="C523">
        <v>1972</v>
      </c>
      <c r="D523">
        <v>112500</v>
      </c>
      <c r="F523" s="12">
        <v>1049</v>
      </c>
      <c r="G523">
        <v>1960</v>
      </c>
      <c r="H523">
        <v>2006</v>
      </c>
      <c r="I523">
        <v>115000</v>
      </c>
    </row>
    <row r="524" spans="1:9" x14ac:dyDescent="0.25">
      <c r="A524" s="12">
        <v>1027</v>
      </c>
      <c r="B524">
        <v>1960</v>
      </c>
      <c r="C524">
        <v>1960</v>
      </c>
      <c r="D524">
        <v>167500</v>
      </c>
      <c r="F524" s="12">
        <v>1050</v>
      </c>
      <c r="G524">
        <v>1946</v>
      </c>
      <c r="H524">
        <v>2006</v>
      </c>
      <c r="I524">
        <v>84900</v>
      </c>
    </row>
    <row r="525" spans="1:9" x14ac:dyDescent="0.25">
      <c r="A525" s="12">
        <v>1029</v>
      </c>
      <c r="B525">
        <v>1941</v>
      </c>
      <c r="C525">
        <v>1950</v>
      </c>
      <c r="D525">
        <v>105000</v>
      </c>
      <c r="F525" s="12">
        <v>1051</v>
      </c>
      <c r="G525">
        <v>2007</v>
      </c>
      <c r="H525">
        <v>2007</v>
      </c>
      <c r="I525">
        <v>176485</v>
      </c>
    </row>
    <row r="526" spans="1:9" x14ac:dyDescent="0.25">
      <c r="A526" s="12">
        <v>1030</v>
      </c>
      <c r="B526">
        <v>1972</v>
      </c>
      <c r="C526">
        <v>1972</v>
      </c>
      <c r="D526">
        <v>118000</v>
      </c>
      <c r="F526" s="12">
        <v>1052</v>
      </c>
      <c r="G526">
        <v>2007</v>
      </c>
      <c r="H526">
        <v>2007</v>
      </c>
      <c r="I526">
        <v>200141</v>
      </c>
    </row>
    <row r="527" spans="1:9" x14ac:dyDescent="0.25">
      <c r="A527" s="12">
        <v>1032</v>
      </c>
      <c r="B527">
        <v>1920</v>
      </c>
      <c r="C527">
        <v>1970</v>
      </c>
      <c r="D527">
        <v>197000</v>
      </c>
      <c r="F527" s="12">
        <v>1054</v>
      </c>
      <c r="G527">
        <v>1957</v>
      </c>
      <c r="H527">
        <v>2002</v>
      </c>
      <c r="I527">
        <v>144500</v>
      </c>
    </row>
    <row r="528" spans="1:9" x14ac:dyDescent="0.25">
      <c r="A528" s="12">
        <v>1033</v>
      </c>
      <c r="B528">
        <v>1993</v>
      </c>
      <c r="C528">
        <v>1993</v>
      </c>
      <c r="D528">
        <v>310000</v>
      </c>
      <c r="F528" s="12">
        <v>1055</v>
      </c>
      <c r="G528">
        <v>2002</v>
      </c>
      <c r="H528">
        <v>2002</v>
      </c>
      <c r="I528">
        <v>255000</v>
      </c>
    </row>
    <row r="529" spans="1:9" x14ac:dyDescent="0.25">
      <c r="A529" s="12">
        <v>1035</v>
      </c>
      <c r="B529">
        <v>1938</v>
      </c>
      <c r="C529">
        <v>1950</v>
      </c>
      <c r="D529">
        <v>119750</v>
      </c>
      <c r="F529" s="12">
        <v>1057</v>
      </c>
      <c r="G529">
        <v>2005</v>
      </c>
      <c r="H529">
        <v>2005</v>
      </c>
      <c r="I529">
        <v>185850</v>
      </c>
    </row>
    <row r="530" spans="1:9" x14ac:dyDescent="0.25">
      <c r="A530" s="12">
        <v>1036</v>
      </c>
      <c r="B530">
        <v>1957</v>
      </c>
      <c r="C530">
        <v>1957</v>
      </c>
      <c r="D530">
        <v>84000</v>
      </c>
      <c r="F530" s="12">
        <v>1059</v>
      </c>
      <c r="G530">
        <v>2008</v>
      </c>
      <c r="H530">
        <v>2008</v>
      </c>
      <c r="I530">
        <v>335000</v>
      </c>
    </row>
    <row r="531" spans="1:9" x14ac:dyDescent="0.25">
      <c r="A531" s="12">
        <v>1040</v>
      </c>
      <c r="B531">
        <v>1970</v>
      </c>
      <c r="C531">
        <v>1970</v>
      </c>
      <c r="D531">
        <v>80000</v>
      </c>
      <c r="F531" s="12">
        <v>1061</v>
      </c>
      <c r="G531">
        <v>2001</v>
      </c>
      <c r="H531">
        <v>2001</v>
      </c>
      <c r="I531">
        <v>213500</v>
      </c>
    </row>
    <row r="532" spans="1:9" x14ac:dyDescent="0.25">
      <c r="A532" s="12">
        <v>1044</v>
      </c>
      <c r="B532">
        <v>1990</v>
      </c>
      <c r="C532">
        <v>1990</v>
      </c>
      <c r="D532">
        <v>262280</v>
      </c>
      <c r="F532" s="12">
        <v>1066</v>
      </c>
      <c r="G532">
        <v>1996</v>
      </c>
      <c r="H532">
        <v>1997</v>
      </c>
      <c r="I532">
        <v>328000</v>
      </c>
    </row>
    <row r="533" spans="1:9" x14ac:dyDescent="0.25">
      <c r="A533" s="12">
        <v>1045</v>
      </c>
      <c r="B533">
        <v>1981</v>
      </c>
      <c r="C533">
        <v>1981</v>
      </c>
      <c r="D533">
        <v>278000</v>
      </c>
      <c r="F533" s="12">
        <v>1070</v>
      </c>
      <c r="G533">
        <v>1949</v>
      </c>
      <c r="H533">
        <v>2003</v>
      </c>
      <c r="I533">
        <v>135000</v>
      </c>
    </row>
    <row r="534" spans="1:9" x14ac:dyDescent="0.25">
      <c r="A534" s="12">
        <v>1046</v>
      </c>
      <c r="B534">
        <v>1955</v>
      </c>
      <c r="C534">
        <v>1955</v>
      </c>
      <c r="D534">
        <v>139600</v>
      </c>
      <c r="F534" s="12">
        <v>1075</v>
      </c>
      <c r="G534">
        <v>2006</v>
      </c>
      <c r="H534">
        <v>2006</v>
      </c>
      <c r="I534">
        <v>194000</v>
      </c>
    </row>
    <row r="535" spans="1:9" x14ac:dyDescent="0.25">
      <c r="A535" s="12">
        <v>1053</v>
      </c>
      <c r="B535">
        <v>1964</v>
      </c>
      <c r="C535">
        <v>1978</v>
      </c>
      <c r="D535">
        <v>165000</v>
      </c>
      <c r="F535" s="12">
        <v>1079</v>
      </c>
      <c r="G535">
        <v>2004</v>
      </c>
      <c r="H535">
        <v>2004</v>
      </c>
      <c r="I535">
        <v>155900</v>
      </c>
    </row>
    <row r="536" spans="1:9" x14ac:dyDescent="0.25">
      <c r="A536" s="12">
        <v>1056</v>
      </c>
      <c r="B536">
        <v>1976</v>
      </c>
      <c r="C536">
        <v>1976</v>
      </c>
      <c r="D536">
        <v>180000</v>
      </c>
      <c r="F536" s="12">
        <v>1081</v>
      </c>
      <c r="G536">
        <v>1971</v>
      </c>
      <c r="H536">
        <v>2004</v>
      </c>
      <c r="I536">
        <v>145000</v>
      </c>
    </row>
    <row r="537" spans="1:9" x14ac:dyDescent="0.25">
      <c r="A537" s="12">
        <v>1058</v>
      </c>
      <c r="B537">
        <v>1994</v>
      </c>
      <c r="C537">
        <v>1994</v>
      </c>
      <c r="D537">
        <v>248000</v>
      </c>
      <c r="F537" s="12">
        <v>1083</v>
      </c>
      <c r="G537">
        <v>2002</v>
      </c>
      <c r="H537">
        <v>2002</v>
      </c>
      <c r="I537">
        <v>192000</v>
      </c>
    </row>
    <row r="538" spans="1:9" x14ac:dyDescent="0.25">
      <c r="A538" s="12">
        <v>1060</v>
      </c>
      <c r="B538">
        <v>1932</v>
      </c>
      <c r="C538">
        <v>1950</v>
      </c>
      <c r="D538">
        <v>220000</v>
      </c>
      <c r="F538" s="12">
        <v>1085</v>
      </c>
      <c r="G538">
        <v>1995</v>
      </c>
      <c r="H538">
        <v>1996</v>
      </c>
      <c r="I538">
        <v>187500</v>
      </c>
    </row>
    <row r="539" spans="1:9" x14ac:dyDescent="0.25">
      <c r="A539" s="12">
        <v>1062</v>
      </c>
      <c r="B539">
        <v>1935</v>
      </c>
      <c r="C539">
        <v>1950</v>
      </c>
      <c r="D539">
        <v>81000</v>
      </c>
      <c r="F539" s="12">
        <v>1088</v>
      </c>
      <c r="G539">
        <v>2005</v>
      </c>
      <c r="H539">
        <v>2006</v>
      </c>
      <c r="I539">
        <v>252000</v>
      </c>
    </row>
    <row r="540" spans="1:9" x14ac:dyDescent="0.25">
      <c r="A540" s="12">
        <v>1063</v>
      </c>
      <c r="B540">
        <v>1900</v>
      </c>
      <c r="C540">
        <v>1950</v>
      </c>
      <c r="D540">
        <v>90000</v>
      </c>
      <c r="F540" s="12">
        <v>1089</v>
      </c>
      <c r="G540">
        <v>2004</v>
      </c>
      <c r="H540">
        <v>2004</v>
      </c>
      <c r="I540">
        <v>137500</v>
      </c>
    </row>
    <row r="541" spans="1:9" x14ac:dyDescent="0.25">
      <c r="A541" s="12">
        <v>1064</v>
      </c>
      <c r="B541">
        <v>1925</v>
      </c>
      <c r="C541">
        <v>1980</v>
      </c>
      <c r="D541">
        <v>110500</v>
      </c>
      <c r="F541" s="12">
        <v>1090</v>
      </c>
      <c r="G541">
        <v>2005</v>
      </c>
      <c r="H541">
        <v>2005</v>
      </c>
      <c r="I541">
        <v>197000</v>
      </c>
    </row>
    <row r="542" spans="1:9" x14ac:dyDescent="0.25">
      <c r="A542" s="12">
        <v>1065</v>
      </c>
      <c r="B542">
        <v>1966</v>
      </c>
      <c r="C542">
        <v>1966</v>
      </c>
      <c r="D542">
        <v>154000</v>
      </c>
      <c r="F542" s="12">
        <v>1092</v>
      </c>
      <c r="G542">
        <v>1999</v>
      </c>
      <c r="H542">
        <v>2000</v>
      </c>
      <c r="I542">
        <v>160000</v>
      </c>
    </row>
    <row r="543" spans="1:9" x14ac:dyDescent="0.25">
      <c r="A543" s="12">
        <v>1067</v>
      </c>
      <c r="B543">
        <v>1993</v>
      </c>
      <c r="C543">
        <v>1994</v>
      </c>
      <c r="D543">
        <v>178000</v>
      </c>
      <c r="F543" s="12">
        <v>1094</v>
      </c>
      <c r="G543">
        <v>1965</v>
      </c>
      <c r="H543">
        <v>1998</v>
      </c>
      <c r="I543">
        <v>146000</v>
      </c>
    </row>
    <row r="544" spans="1:9" x14ac:dyDescent="0.25">
      <c r="A544" s="12">
        <v>1068</v>
      </c>
      <c r="B544">
        <v>1964</v>
      </c>
      <c r="C544">
        <v>1964</v>
      </c>
      <c r="D544">
        <v>167900</v>
      </c>
      <c r="F544" s="12">
        <v>1095</v>
      </c>
      <c r="G544">
        <v>1956</v>
      </c>
      <c r="H544">
        <v>2000</v>
      </c>
      <c r="I544">
        <v>129000</v>
      </c>
    </row>
    <row r="545" spans="1:9" x14ac:dyDescent="0.25">
      <c r="A545" s="12">
        <v>1069</v>
      </c>
      <c r="B545">
        <v>1973</v>
      </c>
      <c r="C545">
        <v>1973</v>
      </c>
      <c r="D545">
        <v>151400</v>
      </c>
      <c r="F545" s="12">
        <v>1096</v>
      </c>
      <c r="G545">
        <v>2006</v>
      </c>
      <c r="H545">
        <v>2006</v>
      </c>
      <c r="I545">
        <v>176432</v>
      </c>
    </row>
    <row r="546" spans="1:9" x14ac:dyDescent="0.25">
      <c r="A546" s="12">
        <v>1071</v>
      </c>
      <c r="B546">
        <v>1956</v>
      </c>
      <c r="C546">
        <v>1956</v>
      </c>
      <c r="D546">
        <v>135000</v>
      </c>
      <c r="F546" s="12">
        <v>1097</v>
      </c>
      <c r="G546">
        <v>1914</v>
      </c>
      <c r="H546">
        <v>2006</v>
      </c>
      <c r="I546">
        <v>127000</v>
      </c>
    </row>
    <row r="547" spans="1:9" x14ac:dyDescent="0.25">
      <c r="A547" s="12">
        <v>1072</v>
      </c>
      <c r="B547">
        <v>1968</v>
      </c>
      <c r="C547">
        <v>1968</v>
      </c>
      <c r="D547">
        <v>154000</v>
      </c>
      <c r="F547" s="12">
        <v>1103</v>
      </c>
      <c r="G547">
        <v>1960</v>
      </c>
      <c r="H547">
        <v>2002</v>
      </c>
      <c r="I547">
        <v>135000</v>
      </c>
    </row>
    <row r="548" spans="1:9" x14ac:dyDescent="0.25">
      <c r="A548" s="12">
        <v>1073</v>
      </c>
      <c r="B548">
        <v>1948</v>
      </c>
      <c r="C548">
        <v>1950</v>
      </c>
      <c r="D548">
        <v>91500</v>
      </c>
      <c r="F548" s="12">
        <v>1106</v>
      </c>
      <c r="G548">
        <v>1994</v>
      </c>
      <c r="H548">
        <v>1995</v>
      </c>
      <c r="I548">
        <v>325000</v>
      </c>
    </row>
    <row r="549" spans="1:9" x14ac:dyDescent="0.25">
      <c r="A549" s="12">
        <v>1074</v>
      </c>
      <c r="B549">
        <v>1977</v>
      </c>
      <c r="C549">
        <v>1977</v>
      </c>
      <c r="D549">
        <v>159500</v>
      </c>
      <c r="F549" s="12">
        <v>1108</v>
      </c>
      <c r="G549">
        <v>2006</v>
      </c>
      <c r="H549">
        <v>2006</v>
      </c>
      <c r="I549">
        <v>274725</v>
      </c>
    </row>
    <row r="550" spans="1:9" x14ac:dyDescent="0.25">
      <c r="A550" s="12">
        <v>1076</v>
      </c>
      <c r="B550">
        <v>1940</v>
      </c>
      <c r="C550">
        <v>1984</v>
      </c>
      <c r="D550">
        <v>219500</v>
      </c>
      <c r="F550" s="12">
        <v>1109</v>
      </c>
      <c r="G550">
        <v>2000</v>
      </c>
      <c r="H550">
        <v>2000</v>
      </c>
      <c r="I550">
        <v>181000</v>
      </c>
    </row>
    <row r="551" spans="1:9" x14ac:dyDescent="0.25">
      <c r="A551" s="12">
        <v>1077</v>
      </c>
      <c r="B551">
        <v>1936</v>
      </c>
      <c r="C551">
        <v>1989</v>
      </c>
      <c r="D551">
        <v>170000</v>
      </c>
      <c r="F551" s="12">
        <v>1110</v>
      </c>
      <c r="G551">
        <v>2004</v>
      </c>
      <c r="H551">
        <v>2005</v>
      </c>
      <c r="I551">
        <v>280000</v>
      </c>
    </row>
    <row r="552" spans="1:9" x14ac:dyDescent="0.25">
      <c r="A552" s="12">
        <v>1078</v>
      </c>
      <c r="B552">
        <v>1969</v>
      </c>
      <c r="C552">
        <v>1969</v>
      </c>
      <c r="D552">
        <v>138800</v>
      </c>
      <c r="F552" s="12">
        <v>1111</v>
      </c>
      <c r="G552">
        <v>1995</v>
      </c>
      <c r="H552">
        <v>1996</v>
      </c>
      <c r="I552">
        <v>188000</v>
      </c>
    </row>
    <row r="553" spans="1:9" x14ac:dyDescent="0.25">
      <c r="A553" s="12">
        <v>1080</v>
      </c>
      <c r="B553">
        <v>1994</v>
      </c>
      <c r="C553">
        <v>1994</v>
      </c>
      <c r="D553">
        <v>126000</v>
      </c>
      <c r="F553" s="12">
        <v>1114</v>
      </c>
      <c r="G553">
        <v>1953</v>
      </c>
      <c r="H553">
        <v>2006</v>
      </c>
      <c r="I553">
        <v>134500</v>
      </c>
    </row>
    <row r="554" spans="1:9" x14ac:dyDescent="0.25">
      <c r="A554" s="12">
        <v>1082</v>
      </c>
      <c r="B554">
        <v>1963</v>
      </c>
      <c r="C554">
        <v>1963</v>
      </c>
      <c r="D554">
        <v>133000</v>
      </c>
      <c r="F554" s="12">
        <v>1115</v>
      </c>
      <c r="G554">
        <v>1954</v>
      </c>
      <c r="H554">
        <v>2000</v>
      </c>
      <c r="I554">
        <v>117000</v>
      </c>
    </row>
    <row r="555" spans="1:9" x14ac:dyDescent="0.25">
      <c r="A555" s="12">
        <v>1084</v>
      </c>
      <c r="B555">
        <v>1964</v>
      </c>
      <c r="C555">
        <v>1964</v>
      </c>
      <c r="D555">
        <v>160000</v>
      </c>
      <c r="F555" s="12">
        <v>1116</v>
      </c>
      <c r="G555">
        <v>2007</v>
      </c>
      <c r="H555">
        <v>2007</v>
      </c>
      <c r="I555">
        <v>318000</v>
      </c>
    </row>
    <row r="556" spans="1:9" x14ac:dyDescent="0.25">
      <c r="A556" s="12">
        <v>1086</v>
      </c>
      <c r="B556">
        <v>1992</v>
      </c>
      <c r="C556">
        <v>1992</v>
      </c>
      <c r="D556">
        <v>147000</v>
      </c>
      <c r="F556" s="12">
        <v>1117</v>
      </c>
      <c r="G556">
        <v>2002</v>
      </c>
      <c r="H556">
        <v>2002</v>
      </c>
      <c r="I556">
        <v>184100</v>
      </c>
    </row>
    <row r="557" spans="1:9" x14ac:dyDescent="0.25">
      <c r="A557" s="12">
        <v>1087</v>
      </c>
      <c r="B557">
        <v>1973</v>
      </c>
      <c r="C557">
        <v>1973</v>
      </c>
      <c r="D557">
        <v>83500</v>
      </c>
      <c r="F557" s="12">
        <v>1118</v>
      </c>
      <c r="G557">
        <v>1967</v>
      </c>
      <c r="H557">
        <v>2003</v>
      </c>
      <c r="I557">
        <v>130000</v>
      </c>
    </row>
    <row r="558" spans="1:9" x14ac:dyDescent="0.25">
      <c r="A558" s="12">
        <v>1091</v>
      </c>
      <c r="B558">
        <v>1950</v>
      </c>
      <c r="C558">
        <v>1950</v>
      </c>
      <c r="D558">
        <v>92900</v>
      </c>
      <c r="F558" s="12">
        <v>1122</v>
      </c>
      <c r="G558">
        <v>2005</v>
      </c>
      <c r="H558">
        <v>2006</v>
      </c>
      <c r="I558">
        <v>212900</v>
      </c>
    </row>
    <row r="559" spans="1:9" x14ac:dyDescent="0.25">
      <c r="A559" s="12">
        <v>1093</v>
      </c>
      <c r="B559">
        <v>1925</v>
      </c>
      <c r="C559">
        <v>1950</v>
      </c>
      <c r="D559">
        <v>136500</v>
      </c>
      <c r="F559" s="12">
        <v>1124</v>
      </c>
      <c r="G559">
        <v>1947</v>
      </c>
      <c r="H559">
        <v>2008</v>
      </c>
      <c r="I559">
        <v>118000</v>
      </c>
    </row>
    <row r="560" spans="1:9" x14ac:dyDescent="0.25">
      <c r="A560" s="12">
        <v>1098</v>
      </c>
      <c r="B560">
        <v>1986</v>
      </c>
      <c r="C560">
        <v>1986</v>
      </c>
      <c r="D560">
        <v>170000</v>
      </c>
      <c r="F560" s="12">
        <v>1127</v>
      </c>
      <c r="G560">
        <v>2007</v>
      </c>
      <c r="H560">
        <v>2007</v>
      </c>
      <c r="I560">
        <v>174000</v>
      </c>
    </row>
    <row r="561" spans="1:9" x14ac:dyDescent="0.25">
      <c r="A561" s="12">
        <v>1099</v>
      </c>
      <c r="B561">
        <v>1936</v>
      </c>
      <c r="C561">
        <v>1950</v>
      </c>
      <c r="D561">
        <v>128000</v>
      </c>
      <c r="F561" s="12">
        <v>1128</v>
      </c>
      <c r="G561">
        <v>2004</v>
      </c>
      <c r="H561">
        <v>2004</v>
      </c>
      <c r="I561">
        <v>259000</v>
      </c>
    </row>
    <row r="562" spans="1:9" x14ac:dyDescent="0.25">
      <c r="A562" s="12">
        <v>1100</v>
      </c>
      <c r="B562">
        <v>1978</v>
      </c>
      <c r="C562">
        <v>1978</v>
      </c>
      <c r="D562">
        <v>157000</v>
      </c>
      <c r="F562" s="12">
        <v>1129</v>
      </c>
      <c r="G562">
        <v>2004</v>
      </c>
      <c r="H562">
        <v>2005</v>
      </c>
      <c r="I562">
        <v>215000</v>
      </c>
    </row>
    <row r="563" spans="1:9" x14ac:dyDescent="0.25">
      <c r="A563" s="12">
        <v>1101</v>
      </c>
      <c r="B563">
        <v>1920</v>
      </c>
      <c r="C563">
        <v>1950</v>
      </c>
      <c r="D563">
        <v>60000</v>
      </c>
      <c r="F563" s="12">
        <v>1134</v>
      </c>
      <c r="G563">
        <v>1995</v>
      </c>
      <c r="H563">
        <v>1995</v>
      </c>
      <c r="I563">
        <v>239500</v>
      </c>
    </row>
    <row r="564" spans="1:9" x14ac:dyDescent="0.25">
      <c r="A564" s="12">
        <v>1102</v>
      </c>
      <c r="B564">
        <v>1971</v>
      </c>
      <c r="C564">
        <v>1971</v>
      </c>
      <c r="D564">
        <v>119500</v>
      </c>
      <c r="F564" s="12">
        <v>1135</v>
      </c>
      <c r="G564">
        <v>1997</v>
      </c>
      <c r="H564">
        <v>1997</v>
      </c>
      <c r="I564">
        <v>169000</v>
      </c>
    </row>
    <row r="565" spans="1:9" x14ac:dyDescent="0.25">
      <c r="A565" s="12">
        <v>1104</v>
      </c>
      <c r="B565">
        <v>1959</v>
      </c>
      <c r="C565">
        <v>1959</v>
      </c>
      <c r="D565">
        <v>159500</v>
      </c>
      <c r="F565" s="12">
        <v>1138</v>
      </c>
      <c r="G565">
        <v>1875</v>
      </c>
      <c r="H565">
        <v>1996</v>
      </c>
      <c r="I565">
        <v>94000</v>
      </c>
    </row>
    <row r="566" spans="1:9" x14ac:dyDescent="0.25">
      <c r="A566" s="12">
        <v>1105</v>
      </c>
      <c r="B566">
        <v>1970</v>
      </c>
      <c r="C566">
        <v>1970</v>
      </c>
      <c r="D566">
        <v>106000</v>
      </c>
      <c r="F566" s="12">
        <v>1143</v>
      </c>
      <c r="G566">
        <v>2006</v>
      </c>
      <c r="H566">
        <v>2007</v>
      </c>
      <c r="I566">
        <v>424870</v>
      </c>
    </row>
    <row r="567" spans="1:9" x14ac:dyDescent="0.25">
      <c r="A567" s="12">
        <v>1107</v>
      </c>
      <c r="B567">
        <v>1990</v>
      </c>
      <c r="C567">
        <v>1991</v>
      </c>
      <c r="D567">
        <v>179900</v>
      </c>
      <c r="F567" s="12">
        <v>1153</v>
      </c>
      <c r="G567">
        <v>1956</v>
      </c>
      <c r="H567">
        <v>2004</v>
      </c>
      <c r="I567">
        <v>230000</v>
      </c>
    </row>
    <row r="568" spans="1:9" x14ac:dyDescent="0.25">
      <c r="A568" s="12">
        <v>1112</v>
      </c>
      <c r="B568">
        <v>1976</v>
      </c>
      <c r="C568">
        <v>1976</v>
      </c>
      <c r="D568">
        <v>205000</v>
      </c>
      <c r="F568" s="12">
        <v>1154</v>
      </c>
      <c r="G568">
        <v>1930</v>
      </c>
      <c r="H568">
        <v>2007</v>
      </c>
      <c r="I568">
        <v>120500</v>
      </c>
    </row>
    <row r="569" spans="1:9" x14ac:dyDescent="0.25">
      <c r="A569" s="12">
        <v>1113</v>
      </c>
      <c r="B569">
        <v>1957</v>
      </c>
      <c r="C569">
        <v>1957</v>
      </c>
      <c r="D569">
        <v>129900</v>
      </c>
      <c r="F569" s="12">
        <v>1156</v>
      </c>
      <c r="G569">
        <v>1976</v>
      </c>
      <c r="H569">
        <v>2004</v>
      </c>
      <c r="I569">
        <v>218000</v>
      </c>
    </row>
    <row r="570" spans="1:9" x14ac:dyDescent="0.25">
      <c r="A570" s="12">
        <v>1119</v>
      </c>
      <c r="B570">
        <v>1958</v>
      </c>
      <c r="C570">
        <v>1987</v>
      </c>
      <c r="D570">
        <v>140000</v>
      </c>
      <c r="F570" s="12">
        <v>1157</v>
      </c>
      <c r="G570">
        <v>1965</v>
      </c>
      <c r="H570">
        <v>1999</v>
      </c>
      <c r="I570">
        <v>179900</v>
      </c>
    </row>
    <row r="571" spans="1:9" x14ac:dyDescent="0.25">
      <c r="A571" s="12">
        <v>1120</v>
      </c>
      <c r="B571">
        <v>1959</v>
      </c>
      <c r="C571">
        <v>1959</v>
      </c>
      <c r="D571">
        <v>133700</v>
      </c>
      <c r="F571" s="12">
        <v>1158</v>
      </c>
      <c r="G571">
        <v>2007</v>
      </c>
      <c r="H571">
        <v>2008</v>
      </c>
      <c r="I571">
        <v>230000</v>
      </c>
    </row>
    <row r="572" spans="1:9" x14ac:dyDescent="0.25">
      <c r="A572" s="12">
        <v>1121</v>
      </c>
      <c r="B572">
        <v>1920</v>
      </c>
      <c r="C572">
        <v>1950</v>
      </c>
      <c r="D572">
        <v>118400</v>
      </c>
      <c r="F572" s="12">
        <v>1159</v>
      </c>
      <c r="G572">
        <v>2007</v>
      </c>
      <c r="H572">
        <v>2008</v>
      </c>
      <c r="I572">
        <v>235128</v>
      </c>
    </row>
    <row r="573" spans="1:9" x14ac:dyDescent="0.25">
      <c r="A573" s="12">
        <v>1123</v>
      </c>
      <c r="B573">
        <v>1956</v>
      </c>
      <c r="C573">
        <v>1956</v>
      </c>
      <c r="D573">
        <v>112000</v>
      </c>
      <c r="F573" s="12">
        <v>1162</v>
      </c>
      <c r="G573">
        <v>1954</v>
      </c>
      <c r="H573">
        <v>2006</v>
      </c>
      <c r="I573">
        <v>224000</v>
      </c>
    </row>
    <row r="574" spans="1:9" x14ac:dyDescent="0.25">
      <c r="A574" s="12">
        <v>1125</v>
      </c>
      <c r="B574">
        <v>1992</v>
      </c>
      <c r="C574">
        <v>1992</v>
      </c>
      <c r="D574">
        <v>163900</v>
      </c>
      <c r="F574" s="12">
        <v>1166</v>
      </c>
      <c r="G574">
        <v>2009</v>
      </c>
      <c r="H574">
        <v>2009</v>
      </c>
      <c r="I574">
        <v>233170</v>
      </c>
    </row>
    <row r="575" spans="1:9" x14ac:dyDescent="0.25">
      <c r="A575" s="12">
        <v>1126</v>
      </c>
      <c r="B575">
        <v>1955</v>
      </c>
      <c r="C575">
        <v>1955</v>
      </c>
      <c r="D575">
        <v>115000</v>
      </c>
      <c r="F575" s="12">
        <v>1167</v>
      </c>
      <c r="G575">
        <v>2008</v>
      </c>
      <c r="H575">
        <v>2008</v>
      </c>
      <c r="I575">
        <v>245350</v>
      </c>
    </row>
    <row r="576" spans="1:9" x14ac:dyDescent="0.25">
      <c r="A576" s="12">
        <v>1130</v>
      </c>
      <c r="B576">
        <v>1980</v>
      </c>
      <c r="C576">
        <v>1980</v>
      </c>
      <c r="D576">
        <v>140000</v>
      </c>
      <c r="F576" s="12">
        <v>1168</v>
      </c>
      <c r="G576">
        <v>2000</v>
      </c>
      <c r="H576">
        <v>2000</v>
      </c>
      <c r="I576">
        <v>173000</v>
      </c>
    </row>
    <row r="577" spans="1:9" x14ac:dyDescent="0.25">
      <c r="A577" s="12">
        <v>1131</v>
      </c>
      <c r="B577">
        <v>1928</v>
      </c>
      <c r="C577">
        <v>1950</v>
      </c>
      <c r="D577">
        <v>135000</v>
      </c>
      <c r="F577" s="12">
        <v>1170</v>
      </c>
      <c r="G577">
        <v>1995</v>
      </c>
      <c r="H577">
        <v>1996</v>
      </c>
      <c r="I577">
        <v>625000</v>
      </c>
    </row>
    <row r="578" spans="1:9" x14ac:dyDescent="0.25">
      <c r="A578" s="12">
        <v>1132</v>
      </c>
      <c r="B578">
        <v>1991</v>
      </c>
      <c r="C578">
        <v>1992</v>
      </c>
      <c r="D578">
        <v>93500</v>
      </c>
      <c r="F578" s="12">
        <v>1173</v>
      </c>
      <c r="G578">
        <v>2006</v>
      </c>
      <c r="H578">
        <v>2007</v>
      </c>
      <c r="I578">
        <v>171900</v>
      </c>
    </row>
    <row r="579" spans="1:9" x14ac:dyDescent="0.25">
      <c r="A579" s="12">
        <v>1133</v>
      </c>
      <c r="B579">
        <v>1880</v>
      </c>
      <c r="C579">
        <v>1950</v>
      </c>
      <c r="D579">
        <v>117500</v>
      </c>
      <c r="F579" s="12">
        <v>1176</v>
      </c>
      <c r="G579">
        <v>1992</v>
      </c>
      <c r="H579">
        <v>2000</v>
      </c>
      <c r="I579">
        <v>285000</v>
      </c>
    </row>
    <row r="580" spans="1:9" x14ac:dyDescent="0.25">
      <c r="A580" s="12">
        <v>1136</v>
      </c>
      <c r="B580">
        <v>1926</v>
      </c>
      <c r="C580">
        <v>1950</v>
      </c>
      <c r="D580">
        <v>102000</v>
      </c>
      <c r="F580" s="12">
        <v>1178</v>
      </c>
      <c r="G580">
        <v>1926</v>
      </c>
      <c r="H580">
        <v>2004</v>
      </c>
      <c r="I580">
        <v>115000</v>
      </c>
    </row>
    <row r="581" spans="1:9" x14ac:dyDescent="0.25">
      <c r="A581" s="12">
        <v>1137</v>
      </c>
      <c r="B581">
        <v>1950</v>
      </c>
      <c r="C581">
        <v>1950</v>
      </c>
      <c r="D581">
        <v>119000</v>
      </c>
      <c r="F581" s="12">
        <v>1182</v>
      </c>
      <c r="G581">
        <v>2008</v>
      </c>
      <c r="H581">
        <v>2008</v>
      </c>
      <c r="I581">
        <v>392500</v>
      </c>
    </row>
    <row r="582" spans="1:9" x14ac:dyDescent="0.25">
      <c r="A582" s="12">
        <v>1139</v>
      </c>
      <c r="B582">
        <v>1977</v>
      </c>
      <c r="C582">
        <v>1977</v>
      </c>
      <c r="D582">
        <v>196000</v>
      </c>
      <c r="F582" s="12">
        <v>1183</v>
      </c>
      <c r="G582">
        <v>1996</v>
      </c>
      <c r="H582">
        <v>1996</v>
      </c>
      <c r="I582">
        <v>745000</v>
      </c>
    </row>
    <row r="583" spans="1:9" x14ac:dyDescent="0.25">
      <c r="A583" s="12">
        <v>1140</v>
      </c>
      <c r="B583">
        <v>1920</v>
      </c>
      <c r="C583">
        <v>1950</v>
      </c>
      <c r="D583">
        <v>144000</v>
      </c>
      <c r="F583" s="12">
        <v>1188</v>
      </c>
      <c r="G583">
        <v>1994</v>
      </c>
      <c r="H583">
        <v>1995</v>
      </c>
      <c r="I583">
        <v>262000</v>
      </c>
    </row>
    <row r="584" spans="1:9" x14ac:dyDescent="0.25">
      <c r="A584" s="12">
        <v>1141</v>
      </c>
      <c r="B584">
        <v>1951</v>
      </c>
      <c r="C584">
        <v>1951</v>
      </c>
      <c r="D584">
        <v>139000</v>
      </c>
      <c r="F584" s="12">
        <v>1189</v>
      </c>
      <c r="G584">
        <v>2002</v>
      </c>
      <c r="H584">
        <v>2002</v>
      </c>
      <c r="I584">
        <v>195000</v>
      </c>
    </row>
    <row r="585" spans="1:9" x14ac:dyDescent="0.25">
      <c r="A585" s="12">
        <v>1142</v>
      </c>
      <c r="B585">
        <v>1976</v>
      </c>
      <c r="C585">
        <v>1976</v>
      </c>
      <c r="D585">
        <v>197500</v>
      </c>
      <c r="F585" s="12">
        <v>1190</v>
      </c>
      <c r="G585">
        <v>1999</v>
      </c>
      <c r="H585">
        <v>1999</v>
      </c>
      <c r="I585">
        <v>189000</v>
      </c>
    </row>
    <row r="586" spans="1:9" x14ac:dyDescent="0.25">
      <c r="A586" s="12">
        <v>1144</v>
      </c>
      <c r="B586">
        <v>1959</v>
      </c>
      <c r="C586">
        <v>1959</v>
      </c>
      <c r="D586">
        <v>80000</v>
      </c>
      <c r="F586" s="12">
        <v>1192</v>
      </c>
      <c r="G586">
        <v>1999</v>
      </c>
      <c r="H586">
        <v>2000</v>
      </c>
      <c r="I586">
        <v>174000</v>
      </c>
    </row>
    <row r="587" spans="1:9" x14ac:dyDescent="0.25">
      <c r="A587" s="12">
        <v>1145</v>
      </c>
      <c r="B587">
        <v>1941</v>
      </c>
      <c r="C587">
        <v>1950</v>
      </c>
      <c r="D587">
        <v>80000</v>
      </c>
      <c r="F587" s="12">
        <v>1194</v>
      </c>
      <c r="G587">
        <v>1999</v>
      </c>
      <c r="H587">
        <v>1999</v>
      </c>
      <c r="I587">
        <v>165000</v>
      </c>
    </row>
    <row r="588" spans="1:9" x14ac:dyDescent="0.25">
      <c r="A588" s="12">
        <v>1146</v>
      </c>
      <c r="B588">
        <v>1928</v>
      </c>
      <c r="C588">
        <v>1950</v>
      </c>
      <c r="D588">
        <v>149000</v>
      </c>
      <c r="F588" s="12">
        <v>1196</v>
      </c>
      <c r="G588">
        <v>2005</v>
      </c>
      <c r="H588">
        <v>2005</v>
      </c>
      <c r="I588">
        <v>176000</v>
      </c>
    </row>
    <row r="589" spans="1:9" x14ac:dyDescent="0.25">
      <c r="A589" s="12">
        <v>1147</v>
      </c>
      <c r="B589">
        <v>1985</v>
      </c>
      <c r="C589">
        <v>1985</v>
      </c>
      <c r="D589">
        <v>180000</v>
      </c>
      <c r="F589" s="12">
        <v>1197</v>
      </c>
      <c r="G589">
        <v>2006</v>
      </c>
      <c r="H589">
        <v>2006</v>
      </c>
      <c r="I589">
        <v>219210</v>
      </c>
    </row>
    <row r="590" spans="1:9" x14ac:dyDescent="0.25">
      <c r="A590" s="12">
        <v>1148</v>
      </c>
      <c r="B590">
        <v>1941</v>
      </c>
      <c r="C590">
        <v>1950</v>
      </c>
      <c r="D590">
        <v>174500</v>
      </c>
      <c r="F590" s="12">
        <v>1199</v>
      </c>
      <c r="G590">
        <v>2001</v>
      </c>
      <c r="H590">
        <v>2001</v>
      </c>
      <c r="I590">
        <v>178000</v>
      </c>
    </row>
    <row r="591" spans="1:9" x14ac:dyDescent="0.25">
      <c r="A591" s="12">
        <v>1149</v>
      </c>
      <c r="B591">
        <v>1926</v>
      </c>
      <c r="C591">
        <v>1950</v>
      </c>
      <c r="D591">
        <v>116900</v>
      </c>
      <c r="F591" s="12">
        <v>1202</v>
      </c>
      <c r="G591">
        <v>1998</v>
      </c>
      <c r="H591">
        <v>1998</v>
      </c>
      <c r="I591">
        <v>197900</v>
      </c>
    </row>
    <row r="592" spans="1:9" x14ac:dyDescent="0.25">
      <c r="A592" s="12">
        <v>1150</v>
      </c>
      <c r="B592">
        <v>1920</v>
      </c>
      <c r="C592">
        <v>1988</v>
      </c>
      <c r="D592">
        <v>143000</v>
      </c>
      <c r="F592" s="12">
        <v>1203</v>
      </c>
      <c r="G592">
        <v>1925</v>
      </c>
      <c r="H592">
        <v>1997</v>
      </c>
      <c r="I592">
        <v>117000</v>
      </c>
    </row>
    <row r="593" spans="1:9" x14ac:dyDescent="0.25">
      <c r="A593" s="12">
        <v>1151</v>
      </c>
      <c r="B593">
        <v>1950</v>
      </c>
      <c r="C593">
        <v>1950</v>
      </c>
      <c r="D593">
        <v>124000</v>
      </c>
      <c r="F593" s="12">
        <v>1204</v>
      </c>
      <c r="G593">
        <v>2000</v>
      </c>
      <c r="H593">
        <v>2001</v>
      </c>
      <c r="I593">
        <v>213000</v>
      </c>
    </row>
    <row r="594" spans="1:9" x14ac:dyDescent="0.25">
      <c r="A594" s="12">
        <v>1152</v>
      </c>
      <c r="B594">
        <v>1959</v>
      </c>
      <c r="C594">
        <v>1959</v>
      </c>
      <c r="D594">
        <v>149900</v>
      </c>
      <c r="F594" s="12">
        <v>1208</v>
      </c>
      <c r="G594">
        <v>2003</v>
      </c>
      <c r="H594">
        <v>2003</v>
      </c>
      <c r="I594">
        <v>200000</v>
      </c>
    </row>
    <row r="595" spans="1:9" x14ac:dyDescent="0.25">
      <c r="A595" s="12">
        <v>1155</v>
      </c>
      <c r="B595">
        <v>1965</v>
      </c>
      <c r="C595">
        <v>1988</v>
      </c>
      <c r="D595">
        <v>201800</v>
      </c>
      <c r="F595" s="12">
        <v>1210</v>
      </c>
      <c r="G595">
        <v>2006</v>
      </c>
      <c r="H595">
        <v>2006</v>
      </c>
      <c r="I595">
        <v>290000</v>
      </c>
    </row>
    <row r="596" spans="1:9" x14ac:dyDescent="0.25">
      <c r="A596" s="12">
        <v>1160</v>
      </c>
      <c r="B596">
        <v>1974</v>
      </c>
      <c r="C596">
        <v>1974</v>
      </c>
      <c r="D596">
        <v>185000</v>
      </c>
      <c r="F596" s="12">
        <v>1212</v>
      </c>
      <c r="G596">
        <v>1988</v>
      </c>
      <c r="H596">
        <v>2005</v>
      </c>
      <c r="I596">
        <v>164000</v>
      </c>
    </row>
    <row r="597" spans="1:9" x14ac:dyDescent="0.25">
      <c r="A597" s="12">
        <v>1161</v>
      </c>
      <c r="B597">
        <v>1978</v>
      </c>
      <c r="C597">
        <v>1978</v>
      </c>
      <c r="D597">
        <v>146000</v>
      </c>
      <c r="F597" s="12">
        <v>1214</v>
      </c>
      <c r="G597">
        <v>1965</v>
      </c>
      <c r="H597">
        <v>2001</v>
      </c>
      <c r="I597">
        <v>145000</v>
      </c>
    </row>
    <row r="598" spans="1:9" x14ac:dyDescent="0.25">
      <c r="A598" s="12">
        <v>1163</v>
      </c>
      <c r="B598">
        <v>1968</v>
      </c>
      <c r="C598">
        <v>1968</v>
      </c>
      <c r="D598">
        <v>129000</v>
      </c>
      <c r="F598" s="12">
        <v>1218</v>
      </c>
      <c r="G598">
        <v>2009</v>
      </c>
      <c r="H598">
        <v>2009</v>
      </c>
      <c r="I598">
        <v>229456</v>
      </c>
    </row>
    <row r="599" spans="1:9" x14ac:dyDescent="0.25">
      <c r="A599" s="12">
        <v>1164</v>
      </c>
      <c r="B599">
        <v>1969</v>
      </c>
      <c r="C599">
        <v>1969</v>
      </c>
      <c r="D599">
        <v>108959</v>
      </c>
      <c r="F599" s="12">
        <v>1225</v>
      </c>
      <c r="G599">
        <v>2004</v>
      </c>
      <c r="H599">
        <v>2005</v>
      </c>
      <c r="I599">
        <v>184000</v>
      </c>
    </row>
    <row r="600" spans="1:9" x14ac:dyDescent="0.25">
      <c r="A600" s="12">
        <v>1165</v>
      </c>
      <c r="B600">
        <v>1978</v>
      </c>
      <c r="C600">
        <v>1978</v>
      </c>
      <c r="D600">
        <v>194000</v>
      </c>
      <c r="F600" s="12">
        <v>1227</v>
      </c>
      <c r="G600">
        <v>2007</v>
      </c>
      <c r="H600">
        <v>2007</v>
      </c>
      <c r="I600">
        <v>214000</v>
      </c>
    </row>
    <row r="601" spans="1:9" x14ac:dyDescent="0.25">
      <c r="A601" s="12">
        <v>1169</v>
      </c>
      <c r="B601">
        <v>1935</v>
      </c>
      <c r="C601">
        <v>1986</v>
      </c>
      <c r="D601">
        <v>235000</v>
      </c>
      <c r="F601" s="12">
        <v>1228</v>
      </c>
      <c r="G601">
        <v>1965</v>
      </c>
      <c r="H601">
        <v>2008</v>
      </c>
      <c r="I601">
        <v>147000</v>
      </c>
    </row>
    <row r="602" spans="1:9" x14ac:dyDescent="0.25">
      <c r="A602" s="12">
        <v>1171</v>
      </c>
      <c r="B602">
        <v>1977</v>
      </c>
      <c r="C602">
        <v>1977</v>
      </c>
      <c r="D602">
        <v>171000</v>
      </c>
      <c r="F602" s="12">
        <v>1229</v>
      </c>
      <c r="G602">
        <v>2008</v>
      </c>
      <c r="H602">
        <v>2008</v>
      </c>
      <c r="I602">
        <v>367294</v>
      </c>
    </row>
    <row r="603" spans="1:9" x14ac:dyDescent="0.25">
      <c r="A603" s="12">
        <v>1172</v>
      </c>
      <c r="B603">
        <v>1958</v>
      </c>
      <c r="C603">
        <v>1958</v>
      </c>
      <c r="D603">
        <v>163000</v>
      </c>
      <c r="F603" s="12">
        <v>1237</v>
      </c>
      <c r="G603">
        <v>2003</v>
      </c>
      <c r="H603">
        <v>2003</v>
      </c>
      <c r="I603">
        <v>175500</v>
      </c>
    </row>
    <row r="604" spans="1:9" x14ac:dyDescent="0.25">
      <c r="A604" s="12">
        <v>1174</v>
      </c>
      <c r="B604">
        <v>1946</v>
      </c>
      <c r="C604">
        <v>1994</v>
      </c>
      <c r="D604">
        <v>200500</v>
      </c>
      <c r="F604" s="12">
        <v>1238</v>
      </c>
      <c r="G604">
        <v>2004</v>
      </c>
      <c r="H604">
        <v>2005</v>
      </c>
      <c r="I604">
        <v>195000</v>
      </c>
    </row>
    <row r="605" spans="1:9" x14ac:dyDescent="0.25">
      <c r="A605" s="12">
        <v>1175</v>
      </c>
      <c r="B605">
        <v>1932</v>
      </c>
      <c r="C605">
        <v>1950</v>
      </c>
      <c r="D605">
        <v>239000</v>
      </c>
      <c r="F605" s="12">
        <v>1239</v>
      </c>
      <c r="G605">
        <v>2005</v>
      </c>
      <c r="H605">
        <v>2005</v>
      </c>
      <c r="I605">
        <v>142500</v>
      </c>
    </row>
    <row r="606" spans="1:9" x14ac:dyDescent="0.25">
      <c r="A606" s="12">
        <v>1177</v>
      </c>
      <c r="B606">
        <v>1984</v>
      </c>
      <c r="C606">
        <v>1985</v>
      </c>
      <c r="D606">
        <v>119500</v>
      </c>
      <c r="F606" s="12">
        <v>1240</v>
      </c>
      <c r="G606">
        <v>2006</v>
      </c>
      <c r="H606">
        <v>2006</v>
      </c>
      <c r="I606">
        <v>265900</v>
      </c>
    </row>
    <row r="607" spans="1:9" x14ac:dyDescent="0.25">
      <c r="A607" s="12">
        <v>1179</v>
      </c>
      <c r="B607">
        <v>1921</v>
      </c>
      <c r="C607">
        <v>1950</v>
      </c>
      <c r="D607">
        <v>154900</v>
      </c>
      <c r="F607" s="12">
        <v>1241</v>
      </c>
      <c r="G607">
        <v>2003</v>
      </c>
      <c r="H607">
        <v>2003</v>
      </c>
      <c r="I607">
        <v>224900</v>
      </c>
    </row>
    <row r="608" spans="1:9" x14ac:dyDescent="0.25">
      <c r="A608" s="12">
        <v>1180</v>
      </c>
      <c r="B608">
        <v>1954</v>
      </c>
      <c r="C608">
        <v>1954</v>
      </c>
      <c r="D608">
        <v>93000</v>
      </c>
      <c r="F608" s="12">
        <v>1242</v>
      </c>
      <c r="G608">
        <v>2007</v>
      </c>
      <c r="H608">
        <v>2007</v>
      </c>
      <c r="I608">
        <v>248328</v>
      </c>
    </row>
    <row r="609" spans="1:9" x14ac:dyDescent="0.25">
      <c r="A609" s="12">
        <v>1181</v>
      </c>
      <c r="B609">
        <v>1990</v>
      </c>
      <c r="C609">
        <v>1991</v>
      </c>
      <c r="D609">
        <v>250000</v>
      </c>
      <c r="F609" s="12">
        <v>1244</v>
      </c>
      <c r="G609">
        <v>2006</v>
      </c>
      <c r="H609">
        <v>2006</v>
      </c>
      <c r="I609">
        <v>465000</v>
      </c>
    </row>
    <row r="610" spans="1:9" x14ac:dyDescent="0.25">
      <c r="A610" s="12">
        <v>1184</v>
      </c>
      <c r="B610">
        <v>1920</v>
      </c>
      <c r="C610">
        <v>1950</v>
      </c>
      <c r="D610">
        <v>120000</v>
      </c>
      <c r="F610" s="12">
        <v>1246</v>
      </c>
      <c r="G610">
        <v>1984</v>
      </c>
      <c r="H610">
        <v>2003</v>
      </c>
      <c r="I610">
        <v>178000</v>
      </c>
    </row>
    <row r="611" spans="1:9" x14ac:dyDescent="0.25">
      <c r="A611" s="12">
        <v>1185</v>
      </c>
      <c r="B611">
        <v>1963</v>
      </c>
      <c r="C611">
        <v>1963</v>
      </c>
      <c r="D611">
        <v>186700</v>
      </c>
      <c r="F611" s="12">
        <v>1247</v>
      </c>
      <c r="G611">
        <v>2005</v>
      </c>
      <c r="H611">
        <v>2006</v>
      </c>
      <c r="I611">
        <v>186500</v>
      </c>
    </row>
    <row r="612" spans="1:9" x14ac:dyDescent="0.25">
      <c r="A612" s="12">
        <v>1186</v>
      </c>
      <c r="B612">
        <v>1924</v>
      </c>
      <c r="C612">
        <v>1950</v>
      </c>
      <c r="D612">
        <v>104900</v>
      </c>
      <c r="F612" s="12">
        <v>1252</v>
      </c>
      <c r="G612">
        <v>2003</v>
      </c>
      <c r="H612">
        <v>2003</v>
      </c>
      <c r="I612">
        <v>171750</v>
      </c>
    </row>
    <row r="613" spans="1:9" x14ac:dyDescent="0.25">
      <c r="A613" s="12">
        <v>1187</v>
      </c>
      <c r="B613">
        <v>1900</v>
      </c>
      <c r="C613">
        <v>1970</v>
      </c>
      <c r="D613">
        <v>95000</v>
      </c>
      <c r="F613" s="12">
        <v>1254</v>
      </c>
      <c r="G613">
        <v>1974</v>
      </c>
      <c r="H613">
        <v>2003</v>
      </c>
      <c r="I613">
        <v>294000</v>
      </c>
    </row>
    <row r="614" spans="1:9" x14ac:dyDescent="0.25">
      <c r="A614" s="12">
        <v>1191</v>
      </c>
      <c r="B614">
        <v>1961</v>
      </c>
      <c r="C614">
        <v>1975</v>
      </c>
      <c r="D614">
        <v>168000</v>
      </c>
      <c r="F614" s="12">
        <v>1255</v>
      </c>
      <c r="G614">
        <v>2003</v>
      </c>
      <c r="H614">
        <v>2004</v>
      </c>
      <c r="I614">
        <v>165400</v>
      </c>
    </row>
    <row r="615" spans="1:9" x14ac:dyDescent="0.25">
      <c r="A615" s="12">
        <v>1193</v>
      </c>
      <c r="B615">
        <v>1925</v>
      </c>
      <c r="C615">
        <v>1994</v>
      </c>
      <c r="D615">
        <v>125000</v>
      </c>
      <c r="F615" s="12">
        <v>1259</v>
      </c>
      <c r="G615">
        <v>2005</v>
      </c>
      <c r="H615">
        <v>2005</v>
      </c>
      <c r="I615">
        <v>190000</v>
      </c>
    </row>
    <row r="616" spans="1:9" x14ac:dyDescent="0.25">
      <c r="A616" s="12">
        <v>1195</v>
      </c>
      <c r="B616">
        <v>1969</v>
      </c>
      <c r="C616">
        <v>1969</v>
      </c>
      <c r="D616">
        <v>158000</v>
      </c>
      <c r="F616" s="12">
        <v>1261</v>
      </c>
      <c r="G616">
        <v>1999</v>
      </c>
      <c r="H616">
        <v>1999</v>
      </c>
      <c r="I616">
        <v>181000</v>
      </c>
    </row>
    <row r="617" spans="1:9" x14ac:dyDescent="0.25">
      <c r="A617" s="12">
        <v>1198</v>
      </c>
      <c r="B617">
        <v>1916</v>
      </c>
      <c r="C617">
        <v>1950</v>
      </c>
      <c r="D617">
        <v>144000</v>
      </c>
      <c r="F617" s="12">
        <v>1265</v>
      </c>
      <c r="G617">
        <v>1998</v>
      </c>
      <c r="H617">
        <v>1999</v>
      </c>
      <c r="I617">
        <v>181000</v>
      </c>
    </row>
    <row r="618" spans="1:9" x14ac:dyDescent="0.25">
      <c r="A618" s="12">
        <v>1200</v>
      </c>
      <c r="B618">
        <v>1963</v>
      </c>
      <c r="C618">
        <v>1979</v>
      </c>
      <c r="D618">
        <v>148000</v>
      </c>
      <c r="F618" s="12">
        <v>1266</v>
      </c>
      <c r="G618">
        <v>1999</v>
      </c>
      <c r="H618">
        <v>1999</v>
      </c>
      <c r="I618">
        <v>183900</v>
      </c>
    </row>
    <row r="619" spans="1:9" x14ac:dyDescent="0.25">
      <c r="A619" s="12">
        <v>1201</v>
      </c>
      <c r="B619">
        <v>1970</v>
      </c>
      <c r="C619">
        <v>1970</v>
      </c>
      <c r="D619">
        <v>116050</v>
      </c>
      <c r="F619" s="12">
        <v>1268</v>
      </c>
      <c r="G619">
        <v>2008</v>
      </c>
      <c r="H619">
        <v>2009</v>
      </c>
      <c r="I619">
        <v>378500</v>
      </c>
    </row>
    <row r="620" spans="1:9" x14ac:dyDescent="0.25">
      <c r="A620" s="12">
        <v>1205</v>
      </c>
      <c r="B620">
        <v>1975</v>
      </c>
      <c r="C620">
        <v>1975</v>
      </c>
      <c r="D620">
        <v>153500</v>
      </c>
      <c r="F620" s="12">
        <v>1269</v>
      </c>
      <c r="G620">
        <v>1935</v>
      </c>
      <c r="H620">
        <v>1997</v>
      </c>
      <c r="I620">
        <v>381000</v>
      </c>
    </row>
    <row r="621" spans="1:9" x14ac:dyDescent="0.25">
      <c r="A621" s="12">
        <v>1206</v>
      </c>
      <c r="B621">
        <v>1990</v>
      </c>
      <c r="C621">
        <v>1991</v>
      </c>
      <c r="D621">
        <v>271900</v>
      </c>
      <c r="F621" s="12">
        <v>1274</v>
      </c>
      <c r="G621">
        <v>1959</v>
      </c>
      <c r="H621">
        <v>2006</v>
      </c>
      <c r="I621">
        <v>177000</v>
      </c>
    </row>
    <row r="622" spans="1:9" x14ac:dyDescent="0.25">
      <c r="A622" s="12">
        <v>1207</v>
      </c>
      <c r="B622">
        <v>1966</v>
      </c>
      <c r="C622">
        <v>1966</v>
      </c>
      <c r="D622">
        <v>107000</v>
      </c>
      <c r="F622" s="12">
        <v>1275</v>
      </c>
      <c r="G622">
        <v>1910</v>
      </c>
      <c r="H622">
        <v>2003</v>
      </c>
      <c r="I622">
        <v>139000</v>
      </c>
    </row>
    <row r="623" spans="1:9" x14ac:dyDescent="0.25">
      <c r="A623" s="12">
        <v>1209</v>
      </c>
      <c r="B623">
        <v>1962</v>
      </c>
      <c r="C623">
        <v>1980</v>
      </c>
      <c r="D623">
        <v>140000</v>
      </c>
      <c r="F623" s="12">
        <v>1279</v>
      </c>
      <c r="G623">
        <v>2002</v>
      </c>
      <c r="H623">
        <v>2002</v>
      </c>
      <c r="I623">
        <v>237000</v>
      </c>
    </row>
    <row r="624" spans="1:9" x14ac:dyDescent="0.25">
      <c r="A624" s="12">
        <v>1211</v>
      </c>
      <c r="B624">
        <v>1992</v>
      </c>
      <c r="C624">
        <v>1992</v>
      </c>
      <c r="D624">
        <v>189000</v>
      </c>
      <c r="F624" s="12">
        <v>1281</v>
      </c>
      <c r="G624">
        <v>2002</v>
      </c>
      <c r="H624">
        <v>2002</v>
      </c>
      <c r="I624">
        <v>227000</v>
      </c>
    </row>
    <row r="625" spans="1:9" x14ac:dyDescent="0.25">
      <c r="A625" s="12">
        <v>1213</v>
      </c>
      <c r="B625">
        <v>1941</v>
      </c>
      <c r="C625">
        <v>1950</v>
      </c>
      <c r="D625">
        <v>113000</v>
      </c>
      <c r="F625" s="12">
        <v>1283</v>
      </c>
      <c r="G625">
        <v>1977</v>
      </c>
      <c r="H625">
        <v>2008</v>
      </c>
      <c r="I625">
        <v>150500</v>
      </c>
    </row>
    <row r="626" spans="1:9" x14ac:dyDescent="0.25">
      <c r="A626" s="12">
        <v>1215</v>
      </c>
      <c r="B626">
        <v>1962</v>
      </c>
      <c r="C626">
        <v>1962</v>
      </c>
      <c r="D626">
        <v>134500</v>
      </c>
      <c r="F626" s="12">
        <v>1289</v>
      </c>
      <c r="G626">
        <v>2000</v>
      </c>
      <c r="H626">
        <v>2000</v>
      </c>
      <c r="I626">
        <v>278000</v>
      </c>
    </row>
    <row r="627" spans="1:9" x14ac:dyDescent="0.25">
      <c r="A627" s="12">
        <v>1216</v>
      </c>
      <c r="B627">
        <v>1966</v>
      </c>
      <c r="C627">
        <v>1966</v>
      </c>
      <c r="D627">
        <v>125000</v>
      </c>
      <c r="F627" s="12">
        <v>1290</v>
      </c>
      <c r="G627">
        <v>2006</v>
      </c>
      <c r="H627">
        <v>2006</v>
      </c>
      <c r="I627">
        <v>281000</v>
      </c>
    </row>
    <row r="628" spans="1:9" x14ac:dyDescent="0.25">
      <c r="A628" s="12">
        <v>1217</v>
      </c>
      <c r="B628">
        <v>1978</v>
      </c>
      <c r="C628">
        <v>1978</v>
      </c>
      <c r="D628">
        <v>112000</v>
      </c>
      <c r="F628" s="12">
        <v>1298</v>
      </c>
      <c r="G628">
        <v>2005</v>
      </c>
      <c r="H628">
        <v>2006</v>
      </c>
      <c r="I628">
        <v>140000</v>
      </c>
    </row>
    <row r="629" spans="1:9" x14ac:dyDescent="0.25">
      <c r="A629" s="12">
        <v>1219</v>
      </c>
      <c r="B629">
        <v>1947</v>
      </c>
      <c r="C629">
        <v>1950</v>
      </c>
      <c r="D629">
        <v>80500</v>
      </c>
      <c r="F629" s="12">
        <v>1299</v>
      </c>
      <c r="G629">
        <v>2008</v>
      </c>
      <c r="H629">
        <v>2008</v>
      </c>
      <c r="I629">
        <v>160000</v>
      </c>
    </row>
    <row r="630" spans="1:9" x14ac:dyDescent="0.25">
      <c r="A630" s="12">
        <v>1220</v>
      </c>
      <c r="B630">
        <v>1971</v>
      </c>
      <c r="C630">
        <v>1971</v>
      </c>
      <c r="D630">
        <v>91500</v>
      </c>
      <c r="F630" s="12">
        <v>1301</v>
      </c>
      <c r="G630">
        <v>1999</v>
      </c>
      <c r="H630">
        <v>1999</v>
      </c>
      <c r="I630">
        <v>225000</v>
      </c>
    </row>
    <row r="631" spans="1:9" x14ac:dyDescent="0.25">
      <c r="A631" s="12">
        <v>1221</v>
      </c>
      <c r="B631">
        <v>1964</v>
      </c>
      <c r="C631">
        <v>1964</v>
      </c>
      <c r="D631">
        <v>115000</v>
      </c>
      <c r="F631" s="12">
        <v>1304</v>
      </c>
      <c r="G631">
        <v>2005</v>
      </c>
      <c r="H631">
        <v>2005</v>
      </c>
      <c r="I631">
        <v>232000</v>
      </c>
    </row>
    <row r="632" spans="1:9" x14ac:dyDescent="0.25">
      <c r="A632" s="12">
        <v>1222</v>
      </c>
      <c r="B632">
        <v>1968</v>
      </c>
      <c r="C632">
        <v>1968</v>
      </c>
      <c r="D632">
        <v>134000</v>
      </c>
      <c r="F632" s="12">
        <v>1305</v>
      </c>
      <c r="G632">
        <v>2004</v>
      </c>
      <c r="H632">
        <v>2004</v>
      </c>
      <c r="I632">
        <v>130000</v>
      </c>
    </row>
    <row r="633" spans="1:9" x14ac:dyDescent="0.25">
      <c r="A633" s="12">
        <v>1223</v>
      </c>
      <c r="B633">
        <v>1949</v>
      </c>
      <c r="C633">
        <v>1950</v>
      </c>
      <c r="D633">
        <v>143000</v>
      </c>
      <c r="F633" s="12">
        <v>1306</v>
      </c>
      <c r="G633">
        <v>2006</v>
      </c>
      <c r="H633">
        <v>2007</v>
      </c>
      <c r="I633">
        <v>325000</v>
      </c>
    </row>
    <row r="634" spans="1:9" x14ac:dyDescent="0.25">
      <c r="A634" s="12">
        <v>1224</v>
      </c>
      <c r="B634">
        <v>1951</v>
      </c>
      <c r="C634">
        <v>1951</v>
      </c>
      <c r="D634">
        <v>137900</v>
      </c>
      <c r="F634" s="12">
        <v>1307</v>
      </c>
      <c r="G634">
        <v>2005</v>
      </c>
      <c r="H634">
        <v>2006</v>
      </c>
      <c r="I634">
        <v>202500</v>
      </c>
    </row>
    <row r="635" spans="1:9" x14ac:dyDescent="0.25">
      <c r="A635" s="12">
        <v>1226</v>
      </c>
      <c r="B635">
        <v>1958</v>
      </c>
      <c r="C635">
        <v>1958</v>
      </c>
      <c r="D635">
        <v>145000</v>
      </c>
      <c r="F635" s="12">
        <v>1308</v>
      </c>
      <c r="G635">
        <v>1994</v>
      </c>
      <c r="H635">
        <v>1995</v>
      </c>
      <c r="I635">
        <v>138000</v>
      </c>
    </row>
    <row r="636" spans="1:9" x14ac:dyDescent="0.25">
      <c r="A636" s="12">
        <v>1230</v>
      </c>
      <c r="B636">
        <v>1960</v>
      </c>
      <c r="C636">
        <v>1960</v>
      </c>
      <c r="D636">
        <v>127000</v>
      </c>
      <c r="F636" s="12">
        <v>1309</v>
      </c>
      <c r="G636">
        <v>1948</v>
      </c>
      <c r="H636">
        <v>2005</v>
      </c>
      <c r="I636">
        <v>147000</v>
      </c>
    </row>
    <row r="637" spans="1:9" x14ac:dyDescent="0.25">
      <c r="A637" s="12">
        <v>1231</v>
      </c>
      <c r="B637">
        <v>1977</v>
      </c>
      <c r="C637">
        <v>1977</v>
      </c>
      <c r="D637">
        <v>190000</v>
      </c>
      <c r="F637" s="12">
        <v>1311</v>
      </c>
      <c r="G637">
        <v>1959</v>
      </c>
      <c r="H637">
        <v>2002</v>
      </c>
      <c r="I637">
        <v>335000</v>
      </c>
    </row>
    <row r="638" spans="1:9" x14ac:dyDescent="0.25">
      <c r="A638" s="12">
        <v>1232</v>
      </c>
      <c r="B638">
        <v>1962</v>
      </c>
      <c r="C638">
        <v>1962</v>
      </c>
      <c r="D638">
        <v>132500</v>
      </c>
      <c r="F638" s="12">
        <v>1312</v>
      </c>
      <c r="G638">
        <v>2005</v>
      </c>
      <c r="H638">
        <v>2007</v>
      </c>
      <c r="I638">
        <v>203000</v>
      </c>
    </row>
    <row r="639" spans="1:9" x14ac:dyDescent="0.25">
      <c r="A639" s="12">
        <v>1233</v>
      </c>
      <c r="B639">
        <v>1962</v>
      </c>
      <c r="C639">
        <v>1962</v>
      </c>
      <c r="D639">
        <v>101800</v>
      </c>
      <c r="F639" s="12">
        <v>1314</v>
      </c>
      <c r="G639">
        <v>1999</v>
      </c>
      <c r="H639">
        <v>1999</v>
      </c>
      <c r="I639">
        <v>333168</v>
      </c>
    </row>
    <row r="640" spans="1:9" x14ac:dyDescent="0.25">
      <c r="A640" s="12">
        <v>1234</v>
      </c>
      <c r="B640">
        <v>1959</v>
      </c>
      <c r="C640">
        <v>1959</v>
      </c>
      <c r="D640">
        <v>142000</v>
      </c>
      <c r="F640" s="12">
        <v>1317</v>
      </c>
      <c r="G640">
        <v>2008</v>
      </c>
      <c r="H640">
        <v>2008</v>
      </c>
      <c r="I640">
        <v>295493</v>
      </c>
    </row>
    <row r="641" spans="1:9" x14ac:dyDescent="0.25">
      <c r="A641" s="12">
        <v>1235</v>
      </c>
      <c r="B641">
        <v>1911</v>
      </c>
      <c r="C641">
        <v>1950</v>
      </c>
      <c r="D641">
        <v>130000</v>
      </c>
      <c r="F641" s="12">
        <v>1318</v>
      </c>
      <c r="G641">
        <v>2006</v>
      </c>
      <c r="H641">
        <v>2007</v>
      </c>
      <c r="I641">
        <v>208900</v>
      </c>
    </row>
    <row r="642" spans="1:9" x14ac:dyDescent="0.25">
      <c r="A642" s="12">
        <v>1236</v>
      </c>
      <c r="B642">
        <v>1914</v>
      </c>
      <c r="C642">
        <v>1950</v>
      </c>
      <c r="D642">
        <v>138887</v>
      </c>
      <c r="F642" s="12">
        <v>1319</v>
      </c>
      <c r="G642">
        <v>2001</v>
      </c>
      <c r="H642">
        <v>2002</v>
      </c>
      <c r="I642">
        <v>275000</v>
      </c>
    </row>
    <row r="643" spans="1:9" x14ac:dyDescent="0.25">
      <c r="A643" s="12">
        <v>1243</v>
      </c>
      <c r="B643">
        <v>1974</v>
      </c>
      <c r="C643">
        <v>1974</v>
      </c>
      <c r="D643">
        <v>170000</v>
      </c>
      <c r="F643" s="12">
        <v>1325</v>
      </c>
      <c r="G643">
        <v>2006</v>
      </c>
      <c r="H643">
        <v>2007</v>
      </c>
      <c r="I643">
        <v>147000</v>
      </c>
    </row>
    <row r="644" spans="1:9" x14ac:dyDescent="0.25">
      <c r="A644" s="12">
        <v>1245</v>
      </c>
      <c r="B644">
        <v>1929</v>
      </c>
      <c r="C644">
        <v>1950</v>
      </c>
      <c r="D644">
        <v>230000</v>
      </c>
      <c r="F644" s="12">
        <v>1327</v>
      </c>
      <c r="G644">
        <v>1931</v>
      </c>
      <c r="H644">
        <v>2006</v>
      </c>
      <c r="I644">
        <v>79000</v>
      </c>
    </row>
    <row r="645" spans="1:9" x14ac:dyDescent="0.25">
      <c r="A645" s="12">
        <v>1248</v>
      </c>
      <c r="B645">
        <v>1976</v>
      </c>
      <c r="C645">
        <v>1976</v>
      </c>
      <c r="D645">
        <v>169900</v>
      </c>
      <c r="F645" s="12">
        <v>1328</v>
      </c>
      <c r="G645">
        <v>1982</v>
      </c>
      <c r="H645">
        <v>2008</v>
      </c>
      <c r="I645">
        <v>130500</v>
      </c>
    </row>
    <row r="646" spans="1:9" x14ac:dyDescent="0.25">
      <c r="A646" s="12">
        <v>1249</v>
      </c>
      <c r="B646">
        <v>1917</v>
      </c>
      <c r="C646">
        <v>1950</v>
      </c>
      <c r="D646">
        <v>129500</v>
      </c>
      <c r="F646" s="12">
        <v>1330</v>
      </c>
      <c r="G646">
        <v>1998</v>
      </c>
      <c r="H646">
        <v>1998</v>
      </c>
      <c r="I646">
        <v>176500</v>
      </c>
    </row>
    <row r="647" spans="1:9" x14ac:dyDescent="0.25">
      <c r="A647" s="12">
        <v>1250</v>
      </c>
      <c r="B647">
        <v>1950</v>
      </c>
      <c r="C647">
        <v>1950</v>
      </c>
      <c r="D647">
        <v>119000</v>
      </c>
      <c r="F647" s="12">
        <v>1331</v>
      </c>
      <c r="G647">
        <v>2006</v>
      </c>
      <c r="H647">
        <v>2006</v>
      </c>
      <c r="I647">
        <v>227000</v>
      </c>
    </row>
    <row r="648" spans="1:9" x14ac:dyDescent="0.25">
      <c r="A648" s="12">
        <v>1251</v>
      </c>
      <c r="B648">
        <v>1968</v>
      </c>
      <c r="C648">
        <v>1968</v>
      </c>
      <c r="D648">
        <v>244000</v>
      </c>
      <c r="F648" s="12">
        <v>1334</v>
      </c>
      <c r="G648">
        <v>1938</v>
      </c>
      <c r="H648">
        <v>1995</v>
      </c>
      <c r="I648">
        <v>125500</v>
      </c>
    </row>
    <row r="649" spans="1:9" x14ac:dyDescent="0.25">
      <c r="A649" s="12">
        <v>1253</v>
      </c>
      <c r="B649">
        <v>1968</v>
      </c>
      <c r="C649">
        <v>1968</v>
      </c>
      <c r="D649">
        <v>130000</v>
      </c>
      <c r="F649" s="12">
        <v>1339</v>
      </c>
      <c r="G649">
        <v>2002</v>
      </c>
      <c r="H649">
        <v>2002</v>
      </c>
      <c r="I649">
        <v>200000</v>
      </c>
    </row>
    <row r="650" spans="1:9" x14ac:dyDescent="0.25">
      <c r="A650" s="12">
        <v>1256</v>
      </c>
      <c r="B650">
        <v>1931</v>
      </c>
      <c r="C650">
        <v>1950</v>
      </c>
      <c r="D650">
        <v>127500</v>
      </c>
      <c r="F650" s="12">
        <v>1342</v>
      </c>
      <c r="G650">
        <v>2003</v>
      </c>
      <c r="H650">
        <v>2004</v>
      </c>
      <c r="I650">
        <v>155000</v>
      </c>
    </row>
    <row r="651" spans="1:9" x14ac:dyDescent="0.25">
      <c r="A651" s="12">
        <v>1257</v>
      </c>
      <c r="B651">
        <v>1994</v>
      </c>
      <c r="C651">
        <v>1994</v>
      </c>
      <c r="D651">
        <v>301500</v>
      </c>
      <c r="F651" s="12">
        <v>1343</v>
      </c>
      <c r="G651">
        <v>2002</v>
      </c>
      <c r="H651">
        <v>2002</v>
      </c>
      <c r="I651">
        <v>228500</v>
      </c>
    </row>
    <row r="652" spans="1:9" x14ac:dyDescent="0.25">
      <c r="A652" s="12">
        <v>1258</v>
      </c>
      <c r="B652">
        <v>1922</v>
      </c>
      <c r="C652">
        <v>1950</v>
      </c>
      <c r="D652">
        <v>99900</v>
      </c>
      <c r="F652" s="12">
        <v>1345</v>
      </c>
      <c r="G652">
        <v>2006</v>
      </c>
      <c r="H652">
        <v>2006</v>
      </c>
      <c r="I652">
        <v>155835</v>
      </c>
    </row>
    <row r="653" spans="1:9" x14ac:dyDescent="0.25">
      <c r="A653" s="12">
        <v>1260</v>
      </c>
      <c r="B653">
        <v>1969</v>
      </c>
      <c r="C653">
        <v>1969</v>
      </c>
      <c r="D653">
        <v>151000</v>
      </c>
      <c r="F653" s="12">
        <v>1347</v>
      </c>
      <c r="G653">
        <v>1968</v>
      </c>
      <c r="H653">
        <v>2003</v>
      </c>
      <c r="I653">
        <v>262500</v>
      </c>
    </row>
    <row r="654" spans="1:9" x14ac:dyDescent="0.25">
      <c r="A654" s="12">
        <v>1262</v>
      </c>
      <c r="B654">
        <v>1956</v>
      </c>
      <c r="C654">
        <v>1956</v>
      </c>
      <c r="D654">
        <v>128900</v>
      </c>
      <c r="F654" s="12">
        <v>1348</v>
      </c>
      <c r="G654">
        <v>2006</v>
      </c>
      <c r="H654">
        <v>2007</v>
      </c>
      <c r="I654">
        <v>283463</v>
      </c>
    </row>
    <row r="655" spans="1:9" x14ac:dyDescent="0.25">
      <c r="A655" s="12">
        <v>1263</v>
      </c>
      <c r="B655">
        <v>1957</v>
      </c>
      <c r="C655">
        <v>1989</v>
      </c>
      <c r="D655">
        <v>161500</v>
      </c>
      <c r="F655" s="12">
        <v>1349</v>
      </c>
      <c r="G655">
        <v>1998</v>
      </c>
      <c r="H655">
        <v>1998</v>
      </c>
      <c r="I655">
        <v>215000</v>
      </c>
    </row>
    <row r="656" spans="1:9" x14ac:dyDescent="0.25">
      <c r="A656" s="12">
        <v>1264</v>
      </c>
      <c r="B656">
        <v>1919</v>
      </c>
      <c r="C656">
        <v>1950</v>
      </c>
      <c r="D656">
        <v>180500</v>
      </c>
      <c r="F656" s="12">
        <v>1353</v>
      </c>
      <c r="G656">
        <v>1937</v>
      </c>
      <c r="H656">
        <v>2000</v>
      </c>
      <c r="I656">
        <v>134900</v>
      </c>
    </row>
    <row r="657" spans="1:9" x14ac:dyDescent="0.25">
      <c r="A657" s="12">
        <v>1267</v>
      </c>
      <c r="B657">
        <v>1910</v>
      </c>
      <c r="C657">
        <v>1950</v>
      </c>
      <c r="D657">
        <v>122000</v>
      </c>
      <c r="F657" s="12">
        <v>1354</v>
      </c>
      <c r="G657">
        <v>1995</v>
      </c>
      <c r="H657">
        <v>1996</v>
      </c>
      <c r="I657">
        <v>410000</v>
      </c>
    </row>
    <row r="658" spans="1:9" x14ac:dyDescent="0.25">
      <c r="A658" s="12">
        <v>1270</v>
      </c>
      <c r="B658">
        <v>1958</v>
      </c>
      <c r="C658">
        <v>1958</v>
      </c>
      <c r="D658">
        <v>144000</v>
      </c>
      <c r="F658" s="12">
        <v>1355</v>
      </c>
      <c r="G658">
        <v>2000</v>
      </c>
      <c r="H658">
        <v>2000</v>
      </c>
      <c r="I658">
        <v>235000</v>
      </c>
    </row>
    <row r="659" spans="1:9" x14ac:dyDescent="0.25">
      <c r="A659" s="12">
        <v>1271</v>
      </c>
      <c r="B659">
        <v>1979</v>
      </c>
      <c r="C659">
        <v>1979</v>
      </c>
      <c r="D659">
        <v>260000</v>
      </c>
      <c r="F659" s="12">
        <v>1358</v>
      </c>
      <c r="G659">
        <v>1971</v>
      </c>
      <c r="H659">
        <v>2008</v>
      </c>
      <c r="I659">
        <v>149900</v>
      </c>
    </row>
    <row r="660" spans="1:9" x14ac:dyDescent="0.25">
      <c r="A660" s="12">
        <v>1272</v>
      </c>
      <c r="B660">
        <v>1968</v>
      </c>
      <c r="C660">
        <v>1968</v>
      </c>
      <c r="D660">
        <v>185750</v>
      </c>
      <c r="F660" s="12">
        <v>1359</v>
      </c>
      <c r="G660">
        <v>2000</v>
      </c>
      <c r="H660">
        <v>2000</v>
      </c>
      <c r="I660">
        <v>177500</v>
      </c>
    </row>
    <row r="661" spans="1:9" x14ac:dyDescent="0.25">
      <c r="A661" s="12">
        <v>1273</v>
      </c>
      <c r="B661">
        <v>1965</v>
      </c>
      <c r="C661">
        <v>1965</v>
      </c>
      <c r="D661">
        <v>137000</v>
      </c>
      <c r="F661" s="12">
        <v>1360</v>
      </c>
      <c r="G661">
        <v>2004</v>
      </c>
      <c r="H661">
        <v>2005</v>
      </c>
      <c r="I661">
        <v>315000</v>
      </c>
    </row>
    <row r="662" spans="1:9" x14ac:dyDescent="0.25">
      <c r="A662" s="12">
        <v>1276</v>
      </c>
      <c r="B662">
        <v>1948</v>
      </c>
      <c r="C662">
        <v>1950</v>
      </c>
      <c r="D662">
        <v>137000</v>
      </c>
      <c r="F662" s="12">
        <v>1361</v>
      </c>
      <c r="G662">
        <v>1921</v>
      </c>
      <c r="H662">
        <v>1998</v>
      </c>
      <c r="I662">
        <v>189000</v>
      </c>
    </row>
    <row r="663" spans="1:9" x14ac:dyDescent="0.25">
      <c r="A663" s="12">
        <v>1277</v>
      </c>
      <c r="B663">
        <v>1972</v>
      </c>
      <c r="C663">
        <v>1972</v>
      </c>
      <c r="D663">
        <v>162000</v>
      </c>
      <c r="F663" s="12">
        <v>1362</v>
      </c>
      <c r="G663">
        <v>2005</v>
      </c>
      <c r="H663">
        <v>2005</v>
      </c>
      <c r="I663">
        <v>260000</v>
      </c>
    </row>
    <row r="664" spans="1:9" x14ac:dyDescent="0.25">
      <c r="A664" s="12">
        <v>1278</v>
      </c>
      <c r="B664">
        <v>1967</v>
      </c>
      <c r="C664">
        <v>1976</v>
      </c>
      <c r="D664">
        <v>197900</v>
      </c>
      <c r="F664" s="12">
        <v>1363</v>
      </c>
      <c r="G664">
        <v>1920</v>
      </c>
      <c r="H664">
        <v>2007</v>
      </c>
      <c r="I664">
        <v>104900</v>
      </c>
    </row>
    <row r="665" spans="1:9" x14ac:dyDescent="0.25">
      <c r="A665" s="12">
        <v>1280</v>
      </c>
      <c r="B665">
        <v>1920</v>
      </c>
      <c r="C665">
        <v>1950</v>
      </c>
      <c r="D665">
        <v>68400</v>
      </c>
      <c r="F665" s="12">
        <v>1364</v>
      </c>
      <c r="G665">
        <v>2006</v>
      </c>
      <c r="H665">
        <v>2007</v>
      </c>
      <c r="I665">
        <v>156932</v>
      </c>
    </row>
    <row r="666" spans="1:9" x14ac:dyDescent="0.25">
      <c r="A666" s="12">
        <v>1282</v>
      </c>
      <c r="B666">
        <v>1990</v>
      </c>
      <c r="C666">
        <v>1990</v>
      </c>
      <c r="D666">
        <v>180000</v>
      </c>
      <c r="F666" s="12">
        <v>1365</v>
      </c>
      <c r="G666">
        <v>2005</v>
      </c>
      <c r="H666">
        <v>2005</v>
      </c>
      <c r="I666">
        <v>144152</v>
      </c>
    </row>
    <row r="667" spans="1:9" x14ac:dyDescent="0.25">
      <c r="A667" s="12">
        <v>1284</v>
      </c>
      <c r="B667">
        <v>1971</v>
      </c>
      <c r="C667">
        <v>1971</v>
      </c>
      <c r="D667">
        <v>139000</v>
      </c>
      <c r="F667" s="12">
        <v>1366</v>
      </c>
      <c r="G667">
        <v>2000</v>
      </c>
      <c r="H667">
        <v>2000</v>
      </c>
      <c r="I667">
        <v>216000</v>
      </c>
    </row>
    <row r="668" spans="1:9" x14ac:dyDescent="0.25">
      <c r="A668" s="12">
        <v>1285</v>
      </c>
      <c r="B668">
        <v>1919</v>
      </c>
      <c r="C668">
        <v>1990</v>
      </c>
      <c r="D668">
        <v>169000</v>
      </c>
      <c r="F668" s="12">
        <v>1367</v>
      </c>
      <c r="G668">
        <v>1999</v>
      </c>
      <c r="H668">
        <v>1999</v>
      </c>
      <c r="I668">
        <v>193000</v>
      </c>
    </row>
    <row r="669" spans="1:9" x14ac:dyDescent="0.25">
      <c r="A669" s="12">
        <v>1286</v>
      </c>
      <c r="B669">
        <v>1939</v>
      </c>
      <c r="C669">
        <v>1950</v>
      </c>
      <c r="D669">
        <v>132500</v>
      </c>
      <c r="F669" s="12">
        <v>1369</v>
      </c>
      <c r="G669">
        <v>2003</v>
      </c>
      <c r="H669">
        <v>2004</v>
      </c>
      <c r="I669">
        <v>144000</v>
      </c>
    </row>
    <row r="670" spans="1:9" x14ac:dyDescent="0.25">
      <c r="A670" s="12">
        <v>1287</v>
      </c>
      <c r="B670">
        <v>1963</v>
      </c>
      <c r="C670">
        <v>1963</v>
      </c>
      <c r="D670">
        <v>143000</v>
      </c>
      <c r="F670" s="12">
        <v>1370</v>
      </c>
      <c r="G670">
        <v>2003</v>
      </c>
      <c r="H670">
        <v>2003</v>
      </c>
      <c r="I670">
        <v>232000</v>
      </c>
    </row>
    <row r="671" spans="1:9" x14ac:dyDescent="0.25">
      <c r="A671" s="12">
        <v>1288</v>
      </c>
      <c r="B671">
        <v>1964</v>
      </c>
      <c r="C671">
        <v>1964</v>
      </c>
      <c r="D671">
        <v>190000</v>
      </c>
      <c r="F671" s="12">
        <v>1372</v>
      </c>
      <c r="G671">
        <v>1955</v>
      </c>
      <c r="H671">
        <v>1996</v>
      </c>
      <c r="I671">
        <v>165500</v>
      </c>
    </row>
    <row r="672" spans="1:9" x14ac:dyDescent="0.25">
      <c r="A672" s="12">
        <v>1291</v>
      </c>
      <c r="B672">
        <v>1964</v>
      </c>
      <c r="C672">
        <v>1964</v>
      </c>
      <c r="D672">
        <v>180500</v>
      </c>
      <c r="F672" s="12">
        <v>1373</v>
      </c>
      <c r="G672">
        <v>1998</v>
      </c>
      <c r="H672">
        <v>1998</v>
      </c>
      <c r="I672">
        <v>274300</v>
      </c>
    </row>
    <row r="673" spans="1:9" x14ac:dyDescent="0.25">
      <c r="A673" s="12">
        <v>1292</v>
      </c>
      <c r="B673">
        <v>1972</v>
      </c>
      <c r="C673">
        <v>1972</v>
      </c>
      <c r="D673">
        <v>119500</v>
      </c>
      <c r="F673" s="12">
        <v>1374</v>
      </c>
      <c r="G673">
        <v>2001</v>
      </c>
      <c r="H673">
        <v>2002</v>
      </c>
      <c r="I673">
        <v>466500</v>
      </c>
    </row>
    <row r="674" spans="1:9" x14ac:dyDescent="0.25">
      <c r="A674" s="12">
        <v>1293</v>
      </c>
      <c r="B674">
        <v>1892</v>
      </c>
      <c r="C674">
        <v>1965</v>
      </c>
      <c r="D674">
        <v>107500</v>
      </c>
      <c r="F674" s="12">
        <v>1375</v>
      </c>
      <c r="G674">
        <v>2005</v>
      </c>
      <c r="H674">
        <v>2005</v>
      </c>
      <c r="I674">
        <v>250000</v>
      </c>
    </row>
    <row r="675" spans="1:9" x14ac:dyDescent="0.25">
      <c r="A675" s="12">
        <v>1294</v>
      </c>
      <c r="B675">
        <v>1976</v>
      </c>
      <c r="C675">
        <v>1976</v>
      </c>
      <c r="D675">
        <v>162900</v>
      </c>
      <c r="F675" s="12">
        <v>1376</v>
      </c>
      <c r="G675">
        <v>2007</v>
      </c>
      <c r="H675">
        <v>2007</v>
      </c>
      <c r="I675">
        <v>239000</v>
      </c>
    </row>
    <row r="676" spans="1:9" x14ac:dyDescent="0.25">
      <c r="A676" s="12">
        <v>1295</v>
      </c>
      <c r="B676">
        <v>1955</v>
      </c>
      <c r="C676">
        <v>1990</v>
      </c>
      <c r="D676">
        <v>115000</v>
      </c>
      <c r="F676" s="12">
        <v>1380</v>
      </c>
      <c r="G676">
        <v>2006</v>
      </c>
      <c r="H676">
        <v>2007</v>
      </c>
      <c r="I676">
        <v>167500</v>
      </c>
    </row>
    <row r="677" spans="1:9" x14ac:dyDescent="0.25">
      <c r="A677" s="12">
        <v>1296</v>
      </c>
      <c r="B677">
        <v>1968</v>
      </c>
      <c r="C677">
        <v>1968</v>
      </c>
      <c r="D677">
        <v>138500</v>
      </c>
      <c r="F677" s="12">
        <v>1384</v>
      </c>
      <c r="G677">
        <v>1918</v>
      </c>
      <c r="H677">
        <v>2007</v>
      </c>
      <c r="I677">
        <v>112000</v>
      </c>
    </row>
    <row r="678" spans="1:9" x14ac:dyDescent="0.25">
      <c r="A678" s="12">
        <v>1297</v>
      </c>
      <c r="B678">
        <v>1963</v>
      </c>
      <c r="C678">
        <v>1963</v>
      </c>
      <c r="D678">
        <v>155000</v>
      </c>
      <c r="F678" s="12">
        <v>1386</v>
      </c>
      <c r="G678">
        <v>1922</v>
      </c>
      <c r="H678">
        <v>2007</v>
      </c>
      <c r="I678">
        <v>125500</v>
      </c>
    </row>
    <row r="679" spans="1:9" x14ac:dyDescent="0.25">
      <c r="A679" s="12">
        <v>1300</v>
      </c>
      <c r="B679">
        <v>1959</v>
      </c>
      <c r="C679">
        <v>1994</v>
      </c>
      <c r="D679">
        <v>154000</v>
      </c>
      <c r="F679" s="12">
        <v>1389</v>
      </c>
      <c r="G679">
        <v>2006</v>
      </c>
      <c r="H679">
        <v>2007</v>
      </c>
      <c r="I679">
        <v>377500</v>
      </c>
    </row>
    <row r="680" spans="1:9" x14ac:dyDescent="0.25">
      <c r="A680" s="12">
        <v>1302</v>
      </c>
      <c r="B680">
        <v>1942</v>
      </c>
      <c r="C680">
        <v>1950</v>
      </c>
      <c r="D680">
        <v>177500</v>
      </c>
      <c r="F680" s="12">
        <v>1391</v>
      </c>
      <c r="G680">
        <v>2000</v>
      </c>
      <c r="H680">
        <v>2000</v>
      </c>
      <c r="I680">
        <v>235000</v>
      </c>
    </row>
    <row r="681" spans="1:9" x14ac:dyDescent="0.25">
      <c r="A681" s="12">
        <v>1303</v>
      </c>
      <c r="B681">
        <v>1994</v>
      </c>
      <c r="C681">
        <v>1994</v>
      </c>
      <c r="D681">
        <v>290000</v>
      </c>
      <c r="F681" s="12">
        <v>1394</v>
      </c>
      <c r="G681">
        <v>1905</v>
      </c>
      <c r="H681">
        <v>2000</v>
      </c>
      <c r="I681">
        <v>163000</v>
      </c>
    </row>
    <row r="682" spans="1:9" x14ac:dyDescent="0.25">
      <c r="A682" s="12">
        <v>1310</v>
      </c>
      <c r="B682">
        <v>1991</v>
      </c>
      <c r="C682">
        <v>1991</v>
      </c>
      <c r="D682">
        <v>179200</v>
      </c>
      <c r="F682" s="12">
        <v>1395</v>
      </c>
      <c r="G682">
        <v>2006</v>
      </c>
      <c r="H682">
        <v>2006</v>
      </c>
      <c r="I682">
        <v>246578</v>
      </c>
    </row>
    <row r="683" spans="1:9" x14ac:dyDescent="0.25">
      <c r="A683" s="12">
        <v>1313</v>
      </c>
      <c r="B683">
        <v>1990</v>
      </c>
      <c r="C683">
        <v>1990</v>
      </c>
      <c r="D683">
        <v>302000</v>
      </c>
      <c r="F683" s="12">
        <v>1396</v>
      </c>
      <c r="G683">
        <v>2005</v>
      </c>
      <c r="H683">
        <v>2006</v>
      </c>
      <c r="I683">
        <v>281213</v>
      </c>
    </row>
    <row r="684" spans="1:9" x14ac:dyDescent="0.25">
      <c r="A684" s="12">
        <v>1315</v>
      </c>
      <c r="B684">
        <v>1954</v>
      </c>
      <c r="C684">
        <v>1954</v>
      </c>
      <c r="D684">
        <v>119000</v>
      </c>
      <c r="F684" s="12">
        <v>1398</v>
      </c>
      <c r="G684">
        <v>1920</v>
      </c>
      <c r="H684">
        <v>2004</v>
      </c>
      <c r="I684">
        <v>137500</v>
      </c>
    </row>
    <row r="685" spans="1:9" x14ac:dyDescent="0.25">
      <c r="A685" s="12">
        <v>1316</v>
      </c>
      <c r="B685">
        <v>1969</v>
      </c>
      <c r="C685">
        <v>1969</v>
      </c>
      <c r="D685">
        <v>206900</v>
      </c>
      <c r="F685" s="12">
        <v>1402</v>
      </c>
      <c r="G685">
        <v>2004</v>
      </c>
      <c r="H685">
        <v>2004</v>
      </c>
      <c r="I685">
        <v>193000</v>
      </c>
    </row>
    <row r="686" spans="1:9" x14ac:dyDescent="0.25">
      <c r="A686" s="12">
        <v>1320</v>
      </c>
      <c r="B686">
        <v>1954</v>
      </c>
      <c r="C686">
        <v>1954</v>
      </c>
      <c r="D686">
        <v>111000</v>
      </c>
      <c r="F686" s="12">
        <v>1403</v>
      </c>
      <c r="G686">
        <v>2006</v>
      </c>
      <c r="H686">
        <v>2006</v>
      </c>
      <c r="I686">
        <v>193879</v>
      </c>
    </row>
    <row r="687" spans="1:9" x14ac:dyDescent="0.25">
      <c r="A687" s="12">
        <v>1321</v>
      </c>
      <c r="B687">
        <v>1957</v>
      </c>
      <c r="C687">
        <v>1957</v>
      </c>
      <c r="D687">
        <v>156500</v>
      </c>
      <c r="F687" s="12">
        <v>1404</v>
      </c>
      <c r="G687">
        <v>2007</v>
      </c>
      <c r="H687">
        <v>2007</v>
      </c>
      <c r="I687">
        <v>282922</v>
      </c>
    </row>
    <row r="688" spans="1:9" x14ac:dyDescent="0.25">
      <c r="A688" s="12">
        <v>1322</v>
      </c>
      <c r="B688">
        <v>1949</v>
      </c>
      <c r="C688">
        <v>1950</v>
      </c>
      <c r="D688">
        <v>72500</v>
      </c>
      <c r="F688" s="12">
        <v>1406</v>
      </c>
      <c r="G688">
        <v>2004</v>
      </c>
      <c r="H688">
        <v>2005</v>
      </c>
      <c r="I688">
        <v>275000</v>
      </c>
    </row>
    <row r="689" spans="1:9" x14ac:dyDescent="0.25">
      <c r="A689" s="12">
        <v>1323</v>
      </c>
      <c r="B689">
        <v>1992</v>
      </c>
      <c r="C689">
        <v>1992</v>
      </c>
      <c r="D689">
        <v>190000</v>
      </c>
      <c r="F689" s="12">
        <v>1407</v>
      </c>
      <c r="G689">
        <v>1972</v>
      </c>
      <c r="H689">
        <v>2007</v>
      </c>
      <c r="I689">
        <v>133000</v>
      </c>
    </row>
    <row r="690" spans="1:9" x14ac:dyDescent="0.25">
      <c r="A690" s="12">
        <v>1324</v>
      </c>
      <c r="B690">
        <v>1940</v>
      </c>
      <c r="C690">
        <v>1950</v>
      </c>
      <c r="D690">
        <v>82500</v>
      </c>
      <c r="F690" s="12">
        <v>1411</v>
      </c>
      <c r="G690">
        <v>2001</v>
      </c>
      <c r="H690">
        <v>2001</v>
      </c>
      <c r="I690">
        <v>230000</v>
      </c>
    </row>
    <row r="691" spans="1:9" x14ac:dyDescent="0.25">
      <c r="A691" s="12">
        <v>1326</v>
      </c>
      <c r="B691">
        <v>1922</v>
      </c>
      <c r="C691">
        <v>1950</v>
      </c>
      <c r="D691">
        <v>55000</v>
      </c>
      <c r="F691" s="12">
        <v>1412</v>
      </c>
      <c r="G691">
        <v>1950</v>
      </c>
      <c r="H691">
        <v>2005</v>
      </c>
      <c r="I691">
        <v>140000</v>
      </c>
    </row>
    <row r="692" spans="1:9" x14ac:dyDescent="0.25">
      <c r="A692" s="12">
        <v>1329</v>
      </c>
      <c r="B692">
        <v>1920</v>
      </c>
      <c r="C692">
        <v>1950</v>
      </c>
      <c r="D692">
        <v>256000</v>
      </c>
      <c r="F692" s="12">
        <v>1414</v>
      </c>
      <c r="G692">
        <v>2005</v>
      </c>
      <c r="H692">
        <v>2006</v>
      </c>
      <c r="I692">
        <v>257000</v>
      </c>
    </row>
    <row r="693" spans="1:9" x14ac:dyDescent="0.25">
      <c r="A693" s="12">
        <v>1332</v>
      </c>
      <c r="B693">
        <v>1976</v>
      </c>
      <c r="C693">
        <v>1976</v>
      </c>
      <c r="D693">
        <v>132500</v>
      </c>
      <c r="F693" s="12">
        <v>1415</v>
      </c>
      <c r="G693">
        <v>1923</v>
      </c>
      <c r="H693">
        <v>2000</v>
      </c>
      <c r="I693">
        <v>207000</v>
      </c>
    </row>
    <row r="694" spans="1:9" x14ac:dyDescent="0.25">
      <c r="A694" s="12">
        <v>1333</v>
      </c>
      <c r="B694">
        <v>1938</v>
      </c>
      <c r="C694">
        <v>1958</v>
      </c>
      <c r="D694">
        <v>100000</v>
      </c>
      <c r="F694" s="12">
        <v>1416</v>
      </c>
      <c r="G694">
        <v>2007</v>
      </c>
      <c r="H694">
        <v>2007</v>
      </c>
      <c r="I694">
        <v>175900</v>
      </c>
    </row>
    <row r="695" spans="1:9" x14ac:dyDescent="0.25">
      <c r="A695" s="12">
        <v>1335</v>
      </c>
      <c r="B695">
        <v>1970</v>
      </c>
      <c r="C695">
        <v>1970</v>
      </c>
      <c r="D695">
        <v>125000</v>
      </c>
      <c r="F695" s="12">
        <v>1418</v>
      </c>
      <c r="G695">
        <v>1998</v>
      </c>
      <c r="H695">
        <v>1998</v>
      </c>
      <c r="I695">
        <v>340000</v>
      </c>
    </row>
    <row r="696" spans="1:9" x14ac:dyDescent="0.25">
      <c r="A696" s="12">
        <v>1336</v>
      </c>
      <c r="B696">
        <v>1977</v>
      </c>
      <c r="C696">
        <v>1977</v>
      </c>
      <c r="D696">
        <v>167900</v>
      </c>
      <c r="F696" s="12">
        <v>1423</v>
      </c>
      <c r="G696">
        <v>2003</v>
      </c>
      <c r="H696">
        <v>2003</v>
      </c>
      <c r="I696">
        <v>136500</v>
      </c>
    </row>
    <row r="697" spans="1:9" x14ac:dyDescent="0.25">
      <c r="A697" s="12">
        <v>1337</v>
      </c>
      <c r="B697">
        <v>1973</v>
      </c>
      <c r="C697">
        <v>1973</v>
      </c>
      <c r="D697">
        <v>135000</v>
      </c>
      <c r="F697" s="12">
        <v>1431</v>
      </c>
      <c r="G697">
        <v>2005</v>
      </c>
      <c r="H697">
        <v>2005</v>
      </c>
      <c r="I697">
        <v>192140</v>
      </c>
    </row>
    <row r="698" spans="1:9" x14ac:dyDescent="0.25">
      <c r="A698" s="12">
        <v>1338</v>
      </c>
      <c r="B698">
        <v>1941</v>
      </c>
      <c r="C698">
        <v>1950</v>
      </c>
      <c r="D698">
        <v>52500</v>
      </c>
      <c r="F698" s="12">
        <v>1433</v>
      </c>
      <c r="G698">
        <v>1927</v>
      </c>
      <c r="H698">
        <v>2007</v>
      </c>
      <c r="I698">
        <v>64500</v>
      </c>
    </row>
    <row r="699" spans="1:9" x14ac:dyDescent="0.25">
      <c r="A699" s="12">
        <v>1340</v>
      </c>
      <c r="B699">
        <v>1972</v>
      </c>
      <c r="C699">
        <v>1972</v>
      </c>
      <c r="D699">
        <v>128500</v>
      </c>
      <c r="F699" s="12">
        <v>1434</v>
      </c>
      <c r="G699">
        <v>2000</v>
      </c>
      <c r="H699">
        <v>2000</v>
      </c>
      <c r="I699">
        <v>186500</v>
      </c>
    </row>
    <row r="700" spans="1:9" x14ac:dyDescent="0.25">
      <c r="A700" s="12">
        <v>1341</v>
      </c>
      <c r="B700">
        <v>1971</v>
      </c>
      <c r="C700">
        <v>1971</v>
      </c>
      <c r="D700">
        <v>123000</v>
      </c>
      <c r="F700" s="12">
        <v>1436</v>
      </c>
      <c r="G700">
        <v>1962</v>
      </c>
      <c r="H700">
        <v>2005</v>
      </c>
      <c r="I700">
        <v>174000</v>
      </c>
    </row>
    <row r="701" spans="1:9" x14ac:dyDescent="0.25">
      <c r="A701" s="12">
        <v>1344</v>
      </c>
      <c r="B701">
        <v>1928</v>
      </c>
      <c r="C701">
        <v>1950</v>
      </c>
      <c r="D701">
        <v>177000</v>
      </c>
      <c r="F701" s="12">
        <v>1438</v>
      </c>
      <c r="G701">
        <v>2008</v>
      </c>
      <c r="H701">
        <v>2008</v>
      </c>
      <c r="I701">
        <v>394617</v>
      </c>
    </row>
    <row r="702" spans="1:9" x14ac:dyDescent="0.25">
      <c r="A702" s="12">
        <v>1346</v>
      </c>
      <c r="B702">
        <v>1920</v>
      </c>
      <c r="C702">
        <v>1950</v>
      </c>
      <c r="D702">
        <v>108500</v>
      </c>
      <c r="F702" s="12">
        <v>1439</v>
      </c>
      <c r="G702">
        <v>1957</v>
      </c>
      <c r="H702">
        <v>1996</v>
      </c>
      <c r="I702">
        <v>149700</v>
      </c>
    </row>
    <row r="703" spans="1:9" x14ac:dyDescent="0.25">
      <c r="A703" s="12">
        <v>1350</v>
      </c>
      <c r="B703">
        <v>1872</v>
      </c>
      <c r="C703">
        <v>1987</v>
      </c>
      <c r="D703">
        <v>122000</v>
      </c>
      <c r="F703" s="12">
        <v>1442</v>
      </c>
      <c r="G703">
        <v>2004</v>
      </c>
      <c r="H703">
        <v>2004</v>
      </c>
      <c r="I703">
        <v>149300</v>
      </c>
    </row>
    <row r="704" spans="1:9" x14ac:dyDescent="0.25">
      <c r="A704" s="12">
        <v>1351</v>
      </c>
      <c r="B704">
        <v>1969</v>
      </c>
      <c r="C704">
        <v>1969</v>
      </c>
      <c r="D704">
        <v>200000</v>
      </c>
      <c r="F704" s="12">
        <v>1443</v>
      </c>
      <c r="G704">
        <v>2008</v>
      </c>
      <c r="H704">
        <v>2008</v>
      </c>
      <c r="I704">
        <v>310000</v>
      </c>
    </row>
    <row r="705" spans="1:9" x14ac:dyDescent="0.25">
      <c r="A705" s="12">
        <v>1352</v>
      </c>
      <c r="B705">
        <v>1962</v>
      </c>
      <c r="C705">
        <v>1962</v>
      </c>
      <c r="D705">
        <v>171000</v>
      </c>
      <c r="F705" s="12">
        <v>1445</v>
      </c>
      <c r="G705">
        <v>2004</v>
      </c>
      <c r="H705">
        <v>2004</v>
      </c>
      <c r="I705">
        <v>179600</v>
      </c>
    </row>
    <row r="706" spans="1:9" x14ac:dyDescent="0.25">
      <c r="A706" s="12">
        <v>1356</v>
      </c>
      <c r="B706">
        <v>1968</v>
      </c>
      <c r="C706">
        <v>1992</v>
      </c>
      <c r="D706">
        <v>170000</v>
      </c>
      <c r="F706" s="12">
        <v>1448</v>
      </c>
      <c r="G706">
        <v>1995</v>
      </c>
      <c r="H706">
        <v>1996</v>
      </c>
      <c r="I706">
        <v>240000</v>
      </c>
    </row>
    <row r="707" spans="1:9" x14ac:dyDescent="0.25">
      <c r="A707" s="12">
        <v>1357</v>
      </c>
      <c r="B707">
        <v>1966</v>
      </c>
      <c r="C707">
        <v>1966</v>
      </c>
      <c r="D707">
        <v>110000</v>
      </c>
      <c r="F707" s="12">
        <v>1449</v>
      </c>
      <c r="G707">
        <v>1910</v>
      </c>
      <c r="H707">
        <v>2000</v>
      </c>
      <c r="I707">
        <v>112000</v>
      </c>
    </row>
    <row r="708" spans="1:9" x14ac:dyDescent="0.25">
      <c r="A708" s="12">
        <v>1368</v>
      </c>
      <c r="B708">
        <v>1977</v>
      </c>
      <c r="C708">
        <v>1977</v>
      </c>
      <c r="D708">
        <v>127000</v>
      </c>
      <c r="F708" s="12">
        <v>1452</v>
      </c>
      <c r="G708">
        <v>2008</v>
      </c>
      <c r="H708">
        <v>2009</v>
      </c>
      <c r="I708">
        <v>287090</v>
      </c>
    </row>
    <row r="709" spans="1:9" x14ac:dyDescent="0.25">
      <c r="A709" s="12">
        <v>1371</v>
      </c>
      <c r="B709">
        <v>1920</v>
      </c>
      <c r="C709">
        <v>1950</v>
      </c>
      <c r="D709">
        <v>105000</v>
      </c>
      <c r="F709" s="12">
        <v>1453</v>
      </c>
      <c r="G709">
        <v>2005</v>
      </c>
      <c r="H709">
        <v>2005</v>
      </c>
      <c r="I709">
        <v>145000</v>
      </c>
    </row>
    <row r="710" spans="1:9" x14ac:dyDescent="0.25">
      <c r="A710" s="12">
        <v>1377</v>
      </c>
      <c r="B710">
        <v>1930</v>
      </c>
      <c r="C710">
        <v>1950</v>
      </c>
      <c r="D710">
        <v>91000</v>
      </c>
      <c r="F710" s="12">
        <v>1454</v>
      </c>
      <c r="G710">
        <v>2006</v>
      </c>
      <c r="H710">
        <v>2006</v>
      </c>
      <c r="I710">
        <v>84500</v>
      </c>
    </row>
    <row r="711" spans="1:9" x14ac:dyDescent="0.25">
      <c r="A711" s="12">
        <v>1378</v>
      </c>
      <c r="B711">
        <v>1941</v>
      </c>
      <c r="C711">
        <v>1960</v>
      </c>
      <c r="D711">
        <v>117000</v>
      </c>
      <c r="F711" s="12">
        <v>1455</v>
      </c>
      <c r="G711">
        <v>2004</v>
      </c>
      <c r="H711">
        <v>2005</v>
      </c>
      <c r="I711">
        <v>185000</v>
      </c>
    </row>
    <row r="712" spans="1:9" x14ac:dyDescent="0.25">
      <c r="A712" s="12">
        <v>1379</v>
      </c>
      <c r="B712">
        <v>1973</v>
      </c>
      <c r="C712">
        <v>1973</v>
      </c>
      <c r="D712">
        <v>83000</v>
      </c>
      <c r="F712" s="12">
        <v>1456</v>
      </c>
      <c r="G712">
        <v>1999</v>
      </c>
      <c r="H712">
        <v>2000</v>
      </c>
      <c r="I712">
        <v>175000</v>
      </c>
    </row>
    <row r="713" spans="1:9" x14ac:dyDescent="0.25">
      <c r="A713" s="12">
        <v>1381</v>
      </c>
      <c r="B713">
        <v>1914</v>
      </c>
      <c r="C713">
        <v>1950</v>
      </c>
      <c r="D713">
        <v>58500</v>
      </c>
      <c r="F713" s="12">
        <v>1458</v>
      </c>
      <c r="G713">
        <v>1941</v>
      </c>
      <c r="H713">
        <v>2006</v>
      </c>
      <c r="I713">
        <v>266500</v>
      </c>
    </row>
    <row r="714" spans="1:9" x14ac:dyDescent="0.25">
      <c r="A714" s="12">
        <v>1382</v>
      </c>
      <c r="B714">
        <v>1970</v>
      </c>
      <c r="C714">
        <v>1970</v>
      </c>
      <c r="D714">
        <v>237500</v>
      </c>
      <c r="F714" s="12">
        <v>1459</v>
      </c>
      <c r="G714">
        <v>1950</v>
      </c>
      <c r="H714">
        <v>1996</v>
      </c>
      <c r="I714">
        <v>142125</v>
      </c>
    </row>
    <row r="715" spans="1:9" x14ac:dyDescent="0.25">
      <c r="A715" s="12">
        <v>1383</v>
      </c>
      <c r="B715">
        <v>1920</v>
      </c>
      <c r="C715">
        <v>1950</v>
      </c>
      <c r="D715">
        <v>157000</v>
      </c>
    </row>
    <row r="716" spans="1:9" x14ac:dyDescent="0.25">
      <c r="A716" s="12">
        <v>1385</v>
      </c>
      <c r="B716">
        <v>1939</v>
      </c>
      <c r="C716">
        <v>1950</v>
      </c>
      <c r="D716">
        <v>105000</v>
      </c>
    </row>
    <row r="717" spans="1:9" x14ac:dyDescent="0.25">
      <c r="A717" s="12">
        <v>1387</v>
      </c>
      <c r="B717">
        <v>1978</v>
      </c>
      <c r="C717">
        <v>1978</v>
      </c>
      <c r="D717">
        <v>250000</v>
      </c>
    </row>
    <row r="718" spans="1:9" x14ac:dyDescent="0.25">
      <c r="A718" s="12">
        <v>1388</v>
      </c>
      <c r="B718">
        <v>1916</v>
      </c>
      <c r="C718">
        <v>1950</v>
      </c>
      <c r="D718">
        <v>136000</v>
      </c>
    </row>
    <row r="719" spans="1:9" x14ac:dyDescent="0.25">
      <c r="A719" s="12">
        <v>1390</v>
      </c>
      <c r="B719">
        <v>1941</v>
      </c>
      <c r="C719">
        <v>1950</v>
      </c>
      <c r="D719">
        <v>131000</v>
      </c>
    </row>
    <row r="720" spans="1:9" x14ac:dyDescent="0.25">
      <c r="A720" s="12">
        <v>1392</v>
      </c>
      <c r="B720">
        <v>1967</v>
      </c>
      <c r="C720">
        <v>1967</v>
      </c>
      <c r="D720">
        <v>124000</v>
      </c>
    </row>
    <row r="721" spans="1:4" x14ac:dyDescent="0.25">
      <c r="A721" s="12">
        <v>1393</v>
      </c>
      <c r="B721">
        <v>1967</v>
      </c>
      <c r="C721">
        <v>1967</v>
      </c>
      <c r="D721">
        <v>123000</v>
      </c>
    </row>
    <row r="722" spans="1:4" x14ac:dyDescent="0.25">
      <c r="A722" s="12">
        <v>1397</v>
      </c>
      <c r="B722">
        <v>1948</v>
      </c>
      <c r="C722">
        <v>1950</v>
      </c>
      <c r="D722">
        <v>160000</v>
      </c>
    </row>
    <row r="723" spans="1:4" x14ac:dyDescent="0.25">
      <c r="A723" s="12">
        <v>1399</v>
      </c>
      <c r="B723">
        <v>1950</v>
      </c>
      <c r="C723">
        <v>1982</v>
      </c>
      <c r="D723">
        <v>138000</v>
      </c>
    </row>
    <row r="724" spans="1:4" x14ac:dyDescent="0.25">
      <c r="A724" s="12">
        <v>1400</v>
      </c>
      <c r="B724">
        <v>1925</v>
      </c>
      <c r="C724">
        <v>1990</v>
      </c>
      <c r="D724">
        <v>137450</v>
      </c>
    </row>
    <row r="725" spans="1:4" x14ac:dyDescent="0.25">
      <c r="A725" s="12">
        <v>1401</v>
      </c>
      <c r="B725">
        <v>1929</v>
      </c>
      <c r="C725">
        <v>1950</v>
      </c>
      <c r="D725">
        <v>120000</v>
      </c>
    </row>
    <row r="726" spans="1:4" x14ac:dyDescent="0.25">
      <c r="A726" s="12">
        <v>1405</v>
      </c>
      <c r="B726">
        <v>1915</v>
      </c>
      <c r="C726">
        <v>1950</v>
      </c>
      <c r="D726">
        <v>105000</v>
      </c>
    </row>
    <row r="727" spans="1:4" x14ac:dyDescent="0.25">
      <c r="A727" s="12">
        <v>1408</v>
      </c>
      <c r="B727">
        <v>1985</v>
      </c>
      <c r="C727">
        <v>1985</v>
      </c>
      <c r="D727">
        <v>112000</v>
      </c>
    </row>
    <row r="728" spans="1:4" x14ac:dyDescent="0.25">
      <c r="A728" s="12">
        <v>1409</v>
      </c>
      <c r="B728">
        <v>1910</v>
      </c>
      <c r="C728">
        <v>1950</v>
      </c>
      <c r="D728">
        <v>125500</v>
      </c>
    </row>
    <row r="729" spans="1:4" x14ac:dyDescent="0.25">
      <c r="A729" s="12">
        <v>1410</v>
      </c>
      <c r="B729">
        <v>1986</v>
      </c>
      <c r="C729">
        <v>1991</v>
      </c>
      <c r="D729">
        <v>215000</v>
      </c>
    </row>
    <row r="730" spans="1:4" x14ac:dyDescent="0.25">
      <c r="A730" s="12">
        <v>1413</v>
      </c>
      <c r="B730">
        <v>1949</v>
      </c>
      <c r="C730">
        <v>1950</v>
      </c>
      <c r="D730">
        <v>90000</v>
      </c>
    </row>
    <row r="731" spans="1:4" x14ac:dyDescent="0.25">
      <c r="A731" s="12">
        <v>1417</v>
      </c>
      <c r="B731">
        <v>1885</v>
      </c>
      <c r="C731">
        <v>1950</v>
      </c>
      <c r="D731">
        <v>122500</v>
      </c>
    </row>
    <row r="732" spans="1:4" x14ac:dyDescent="0.25">
      <c r="A732" s="12">
        <v>1419</v>
      </c>
      <c r="B732">
        <v>1963</v>
      </c>
      <c r="C732">
        <v>1963</v>
      </c>
      <c r="D732">
        <v>124000</v>
      </c>
    </row>
    <row r="733" spans="1:4" x14ac:dyDescent="0.25">
      <c r="A733" s="12">
        <v>1420</v>
      </c>
      <c r="B733">
        <v>1969</v>
      </c>
      <c r="C733">
        <v>1969</v>
      </c>
      <c r="D733">
        <v>223000</v>
      </c>
    </row>
    <row r="734" spans="1:4" x14ac:dyDescent="0.25">
      <c r="A734" s="12">
        <v>1421</v>
      </c>
      <c r="B734">
        <v>1968</v>
      </c>
      <c r="C734">
        <v>1968</v>
      </c>
      <c r="D734">
        <v>179900</v>
      </c>
    </row>
    <row r="735" spans="1:4" x14ac:dyDescent="0.25">
      <c r="A735" s="12">
        <v>1422</v>
      </c>
      <c r="B735">
        <v>1977</v>
      </c>
      <c r="C735">
        <v>1977</v>
      </c>
      <c r="D735">
        <v>127500</v>
      </c>
    </row>
    <row r="736" spans="1:4" x14ac:dyDescent="0.25">
      <c r="A736" s="12">
        <v>1424</v>
      </c>
      <c r="B736">
        <v>1966</v>
      </c>
      <c r="C736">
        <v>1966</v>
      </c>
      <c r="D736">
        <v>274970</v>
      </c>
    </row>
    <row r="737" spans="1:4" x14ac:dyDescent="0.25">
      <c r="A737" s="12">
        <v>1425</v>
      </c>
      <c r="B737">
        <v>1958</v>
      </c>
      <c r="C737">
        <v>1983</v>
      </c>
      <c r="D737">
        <v>144000</v>
      </c>
    </row>
    <row r="738" spans="1:4" x14ac:dyDescent="0.25">
      <c r="A738" s="12">
        <v>1426</v>
      </c>
      <c r="B738">
        <v>1959</v>
      </c>
      <c r="C738">
        <v>1959</v>
      </c>
      <c r="D738">
        <v>142000</v>
      </c>
    </row>
    <row r="739" spans="1:4" x14ac:dyDescent="0.25">
      <c r="A739" s="12">
        <v>1427</v>
      </c>
      <c r="B739">
        <v>1994</v>
      </c>
      <c r="C739">
        <v>1994</v>
      </c>
      <c r="D739">
        <v>271000</v>
      </c>
    </row>
    <row r="740" spans="1:4" x14ac:dyDescent="0.25">
      <c r="A740" s="12">
        <v>1428</v>
      </c>
      <c r="B740">
        <v>1945</v>
      </c>
      <c r="C740">
        <v>1950</v>
      </c>
      <c r="D740">
        <v>140000</v>
      </c>
    </row>
    <row r="741" spans="1:4" x14ac:dyDescent="0.25">
      <c r="A741" s="12">
        <v>1429</v>
      </c>
      <c r="B741">
        <v>1940</v>
      </c>
      <c r="C741">
        <v>1992</v>
      </c>
      <c r="D741">
        <v>119000</v>
      </c>
    </row>
    <row r="742" spans="1:4" x14ac:dyDescent="0.25">
      <c r="A742" s="12">
        <v>1430</v>
      </c>
      <c r="B742">
        <v>1981</v>
      </c>
      <c r="C742">
        <v>1981</v>
      </c>
      <c r="D742">
        <v>182900</v>
      </c>
    </row>
    <row r="743" spans="1:4" x14ac:dyDescent="0.25">
      <c r="A743" s="12">
        <v>1432</v>
      </c>
      <c r="B743">
        <v>1976</v>
      </c>
      <c r="C743">
        <v>1976</v>
      </c>
      <c r="D743">
        <v>143750</v>
      </c>
    </row>
    <row r="744" spans="1:4" x14ac:dyDescent="0.25">
      <c r="A744" s="12">
        <v>1435</v>
      </c>
      <c r="B744">
        <v>1977</v>
      </c>
      <c r="C744">
        <v>1977</v>
      </c>
      <c r="D744">
        <v>160000</v>
      </c>
    </row>
    <row r="745" spans="1:4" x14ac:dyDescent="0.25">
      <c r="A745" s="12">
        <v>1437</v>
      </c>
      <c r="B745">
        <v>1971</v>
      </c>
      <c r="C745">
        <v>1971</v>
      </c>
      <c r="D745">
        <v>120500</v>
      </c>
    </row>
    <row r="746" spans="1:4" x14ac:dyDescent="0.25">
      <c r="A746" s="12">
        <v>1440</v>
      </c>
      <c r="B746">
        <v>1979</v>
      </c>
      <c r="C746">
        <v>1979</v>
      </c>
      <c r="D746">
        <v>197000</v>
      </c>
    </row>
    <row r="747" spans="1:4" x14ac:dyDescent="0.25">
      <c r="A747" s="12">
        <v>1441</v>
      </c>
      <c r="B747">
        <v>1922</v>
      </c>
      <c r="C747">
        <v>1994</v>
      </c>
      <c r="D747">
        <v>191000</v>
      </c>
    </row>
    <row r="748" spans="1:4" x14ac:dyDescent="0.25">
      <c r="A748" s="12">
        <v>1444</v>
      </c>
      <c r="B748">
        <v>1916</v>
      </c>
      <c r="C748">
        <v>1950</v>
      </c>
      <c r="D748">
        <v>121000</v>
      </c>
    </row>
    <row r="749" spans="1:4" x14ac:dyDescent="0.25">
      <c r="A749" s="12">
        <v>1446</v>
      </c>
      <c r="B749">
        <v>1966</v>
      </c>
      <c r="C749">
        <v>1966</v>
      </c>
      <c r="D749">
        <v>129000</v>
      </c>
    </row>
    <row r="750" spans="1:4" x14ac:dyDescent="0.25">
      <c r="A750" s="12">
        <v>1447</v>
      </c>
      <c r="B750">
        <v>1962</v>
      </c>
      <c r="C750">
        <v>1962</v>
      </c>
      <c r="D750">
        <v>157900</v>
      </c>
    </row>
    <row r="751" spans="1:4" x14ac:dyDescent="0.25">
      <c r="A751" s="12">
        <v>1450</v>
      </c>
      <c r="B751">
        <v>1970</v>
      </c>
      <c r="C751">
        <v>1970</v>
      </c>
      <c r="D751">
        <v>92000</v>
      </c>
    </row>
    <row r="752" spans="1:4" x14ac:dyDescent="0.25">
      <c r="A752" s="12">
        <v>1451</v>
      </c>
      <c r="B752">
        <v>1974</v>
      </c>
      <c r="C752">
        <v>1974</v>
      </c>
      <c r="D752">
        <v>136000</v>
      </c>
    </row>
    <row r="753" spans="1:4" x14ac:dyDescent="0.25">
      <c r="A753" s="12">
        <v>1457</v>
      </c>
      <c r="B753">
        <v>1978</v>
      </c>
      <c r="C753">
        <v>1988</v>
      </c>
      <c r="D753">
        <v>210000</v>
      </c>
    </row>
    <row r="754" spans="1:4" x14ac:dyDescent="0.25">
      <c r="A754" s="12">
        <v>1460</v>
      </c>
      <c r="B754">
        <v>1965</v>
      </c>
      <c r="C754">
        <v>1965</v>
      </c>
      <c r="D754">
        <v>147500</v>
      </c>
    </row>
  </sheetData>
  <dataConsolidate/>
  <mergeCells count="2">
    <mergeCell ref="M1:O1"/>
    <mergeCell ref="K43:M43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F8351-6F23-4D2F-AA99-C2406096C4BA}">
  <dimension ref="A1:M738"/>
  <sheetViews>
    <sheetView showGridLines="0" showRowColHeaders="0" topLeftCell="F15" workbookViewId="0">
      <selection activeCell="V45" sqref="V45"/>
    </sheetView>
  </sheetViews>
  <sheetFormatPr defaultRowHeight="15" outlineLevelCol="1" x14ac:dyDescent="0.25"/>
  <cols>
    <col min="1" max="1" width="13.140625" hidden="1" customWidth="1" outlineLevel="1"/>
    <col min="2" max="2" width="17.85546875" hidden="1" customWidth="1" outlineLevel="1"/>
    <col min="3" max="3" width="10.28515625" hidden="1" customWidth="1" outlineLevel="1"/>
    <col min="4" max="4" width="13.140625" hidden="1" customWidth="1" outlineLevel="1"/>
    <col min="5" max="5" width="15.85546875" hidden="1" customWidth="1" outlineLevel="1"/>
    <col min="6" max="6" width="9.140625" collapsed="1"/>
    <col min="7" max="7" width="45.140625" bestFit="1" customWidth="1"/>
    <col min="8" max="8" width="12" bestFit="1" customWidth="1"/>
    <col min="9" max="9" width="11.7109375" bestFit="1" customWidth="1"/>
    <col min="10" max="10" width="18.140625" bestFit="1" customWidth="1"/>
    <col min="11" max="11" width="20.28515625" bestFit="1" customWidth="1"/>
    <col min="12" max="12" width="11" bestFit="1" customWidth="1"/>
    <col min="13" max="13" width="11.42578125" bestFit="1" customWidth="1"/>
  </cols>
  <sheetData>
    <row r="1" spans="1:11" ht="61.5" customHeight="1" x14ac:dyDescent="0.25">
      <c r="G1" s="32" t="s">
        <v>467</v>
      </c>
      <c r="I1" s="34" t="s">
        <v>525</v>
      </c>
      <c r="J1" s="34"/>
      <c r="K1" s="34"/>
    </row>
    <row r="2" spans="1:11" x14ac:dyDescent="0.25">
      <c r="A2" s="11" t="s">
        <v>16</v>
      </c>
      <c r="B2" t="s">
        <v>463</v>
      </c>
      <c r="D2" s="11" t="s">
        <v>16</v>
      </c>
      <c r="E2" t="s">
        <v>115</v>
      </c>
    </row>
    <row r="3" spans="1:11" ht="15.75" thickBot="1" x14ac:dyDescent="0.3"/>
    <row r="4" spans="1:11" x14ac:dyDescent="0.25">
      <c r="A4" s="11" t="s">
        <v>419</v>
      </c>
      <c r="B4" t="s">
        <v>420</v>
      </c>
      <c r="D4" s="11" t="s">
        <v>419</v>
      </c>
      <c r="E4" t="s">
        <v>420</v>
      </c>
      <c r="G4" s="15" t="s">
        <v>479</v>
      </c>
      <c r="H4" s="15"/>
      <c r="J4" s="15" t="s">
        <v>478</v>
      </c>
      <c r="K4" s="15"/>
    </row>
    <row r="5" spans="1:11" x14ac:dyDescent="0.25">
      <c r="A5" s="12">
        <v>1</v>
      </c>
      <c r="B5">
        <v>208500</v>
      </c>
      <c r="D5" s="12">
        <v>2</v>
      </c>
      <c r="E5">
        <v>181500</v>
      </c>
    </row>
    <row r="6" spans="1:11" x14ac:dyDescent="0.25">
      <c r="A6" s="12">
        <v>3</v>
      </c>
      <c r="B6">
        <v>223500</v>
      </c>
      <c r="D6" s="12">
        <v>7</v>
      </c>
      <c r="E6">
        <v>307000</v>
      </c>
      <c r="G6" t="s">
        <v>421</v>
      </c>
      <c r="H6">
        <v>185803.11852861036</v>
      </c>
      <c r="J6" t="s">
        <v>421</v>
      </c>
      <c r="K6">
        <v>175985.47796143251</v>
      </c>
    </row>
    <row r="7" spans="1:11" x14ac:dyDescent="0.25">
      <c r="A7" s="12">
        <v>4</v>
      </c>
      <c r="B7">
        <v>140000</v>
      </c>
      <c r="D7" s="12">
        <v>11</v>
      </c>
      <c r="E7">
        <v>129500</v>
      </c>
      <c r="G7" t="s">
        <v>451</v>
      </c>
      <c r="H7">
        <v>3007.9771855294766</v>
      </c>
      <c r="J7" t="s">
        <v>451</v>
      </c>
      <c r="K7">
        <v>2859.8058112555309</v>
      </c>
    </row>
    <row r="8" spans="1:11" x14ac:dyDescent="0.25">
      <c r="A8" s="12">
        <v>5</v>
      </c>
      <c r="B8">
        <v>250000</v>
      </c>
      <c r="D8" s="12">
        <v>13</v>
      </c>
      <c r="E8">
        <v>144000</v>
      </c>
      <c r="G8" t="s">
        <v>452</v>
      </c>
      <c r="H8">
        <v>171000</v>
      </c>
      <c r="J8" t="s">
        <v>452</v>
      </c>
      <c r="K8">
        <v>154750</v>
      </c>
    </row>
    <row r="9" spans="1:11" x14ac:dyDescent="0.25">
      <c r="A9" s="12">
        <v>6</v>
      </c>
      <c r="B9">
        <v>143000</v>
      </c>
      <c r="D9" s="12">
        <v>14</v>
      </c>
      <c r="E9">
        <v>279500</v>
      </c>
      <c r="G9" t="s">
        <v>453</v>
      </c>
      <c r="H9">
        <v>140000</v>
      </c>
      <c r="J9" t="s">
        <v>453</v>
      </c>
      <c r="K9">
        <v>110000</v>
      </c>
    </row>
    <row r="10" spans="1:11" x14ac:dyDescent="0.25">
      <c r="A10" s="12">
        <v>8</v>
      </c>
      <c r="B10">
        <v>200000</v>
      </c>
      <c r="D10" s="12">
        <v>15</v>
      </c>
      <c r="E10">
        <v>157000</v>
      </c>
      <c r="G10" t="s">
        <v>454</v>
      </c>
      <c r="H10">
        <v>81493.424480265399</v>
      </c>
      <c r="J10" t="s">
        <v>454</v>
      </c>
      <c r="K10">
        <v>77055.715011243636</v>
      </c>
    </row>
    <row r="11" spans="1:11" x14ac:dyDescent="0.25">
      <c r="A11" s="12">
        <v>9</v>
      </c>
      <c r="B11">
        <v>129900</v>
      </c>
      <c r="D11" s="12">
        <v>17</v>
      </c>
      <c r="E11">
        <v>149000</v>
      </c>
      <c r="G11" t="s">
        <v>455</v>
      </c>
      <c r="H11">
        <v>6641178233.5207195</v>
      </c>
      <c r="J11" t="s">
        <v>455</v>
      </c>
      <c r="K11">
        <v>5937583215.8939981</v>
      </c>
    </row>
    <row r="12" spans="1:11" x14ac:dyDescent="0.25">
      <c r="A12" s="12">
        <v>10</v>
      </c>
      <c r="B12">
        <v>118000</v>
      </c>
      <c r="D12" s="12">
        <v>18</v>
      </c>
      <c r="E12">
        <v>90000</v>
      </c>
      <c r="G12" t="s">
        <v>456</v>
      </c>
      <c r="H12">
        <v>8.9148256651722626</v>
      </c>
      <c r="J12" t="s">
        <v>456</v>
      </c>
      <c r="K12">
        <v>3.3559478319952096</v>
      </c>
    </row>
    <row r="13" spans="1:11" x14ac:dyDescent="0.25">
      <c r="A13" s="12">
        <v>12</v>
      </c>
      <c r="B13">
        <v>345000</v>
      </c>
      <c r="D13" s="12">
        <v>19</v>
      </c>
      <c r="E13">
        <v>159000</v>
      </c>
      <c r="G13" t="s">
        <v>457</v>
      </c>
      <c r="H13">
        <v>2.1917672388858249</v>
      </c>
      <c r="J13" t="s">
        <v>457</v>
      </c>
      <c r="K13">
        <v>1.5138222221176552</v>
      </c>
    </row>
    <row r="14" spans="1:11" x14ac:dyDescent="0.25">
      <c r="A14" s="12">
        <v>16</v>
      </c>
      <c r="B14">
        <v>132000</v>
      </c>
      <c r="D14" s="12">
        <v>20</v>
      </c>
      <c r="E14">
        <v>139000</v>
      </c>
      <c r="G14" t="s">
        <v>458</v>
      </c>
      <c r="H14">
        <v>717100</v>
      </c>
      <c r="J14" t="s">
        <v>458</v>
      </c>
      <c r="K14">
        <v>576757</v>
      </c>
    </row>
    <row r="15" spans="1:11" x14ac:dyDescent="0.25">
      <c r="A15" s="12">
        <v>21</v>
      </c>
      <c r="B15">
        <v>325300</v>
      </c>
      <c r="D15" s="12">
        <v>23</v>
      </c>
      <c r="E15">
        <v>230000</v>
      </c>
      <c r="G15" t="s">
        <v>459</v>
      </c>
      <c r="H15">
        <v>37900</v>
      </c>
      <c r="J15" t="s">
        <v>459</v>
      </c>
      <c r="K15">
        <v>34900</v>
      </c>
    </row>
    <row r="16" spans="1:11" x14ac:dyDescent="0.25">
      <c r="A16" s="12">
        <v>22</v>
      </c>
      <c r="B16">
        <v>139400</v>
      </c>
      <c r="D16" s="12">
        <v>24</v>
      </c>
      <c r="E16">
        <v>129900</v>
      </c>
      <c r="G16" t="s">
        <v>460</v>
      </c>
      <c r="H16">
        <v>755000</v>
      </c>
      <c r="J16" t="s">
        <v>460</v>
      </c>
      <c r="K16">
        <v>611657</v>
      </c>
    </row>
    <row r="17" spans="1:13" x14ac:dyDescent="0.25">
      <c r="A17" s="12">
        <v>31</v>
      </c>
      <c r="B17">
        <v>40000</v>
      </c>
      <c r="D17" s="12">
        <v>25</v>
      </c>
      <c r="E17">
        <v>154000</v>
      </c>
      <c r="G17" t="s">
        <v>461</v>
      </c>
      <c r="H17">
        <v>136379489</v>
      </c>
      <c r="J17" t="s">
        <v>461</v>
      </c>
      <c r="K17">
        <v>127765457</v>
      </c>
    </row>
    <row r="18" spans="1:13" ht="15.75" thickBot="1" x14ac:dyDescent="0.3">
      <c r="A18" s="12">
        <v>36</v>
      </c>
      <c r="B18">
        <v>309000</v>
      </c>
      <c r="D18" s="12">
        <v>26</v>
      </c>
      <c r="E18">
        <v>256300</v>
      </c>
      <c r="G18" s="13" t="s">
        <v>462</v>
      </c>
      <c r="H18" s="13">
        <v>734</v>
      </c>
      <c r="J18" s="13" t="s">
        <v>462</v>
      </c>
      <c r="K18" s="13">
        <v>726</v>
      </c>
    </row>
    <row r="19" spans="1:13" x14ac:dyDescent="0.25">
      <c r="A19" s="12">
        <v>43</v>
      </c>
      <c r="B19">
        <v>144000</v>
      </c>
      <c r="D19" s="12">
        <v>27</v>
      </c>
      <c r="E19">
        <v>134800</v>
      </c>
    </row>
    <row r="20" spans="1:13" x14ac:dyDescent="0.25">
      <c r="A20" s="12">
        <v>47</v>
      </c>
      <c r="B20">
        <v>239686</v>
      </c>
      <c r="D20" s="12">
        <v>28</v>
      </c>
      <c r="E20">
        <v>306000</v>
      </c>
    </row>
    <row r="21" spans="1:13" x14ac:dyDescent="0.25">
      <c r="A21" s="12">
        <v>49</v>
      </c>
      <c r="B21">
        <v>113000</v>
      </c>
      <c r="D21" s="12">
        <v>29</v>
      </c>
      <c r="E21">
        <v>207500</v>
      </c>
      <c r="G21" t="s">
        <v>422</v>
      </c>
    </row>
    <row r="22" spans="1:13" ht="15.75" thickBot="1" x14ac:dyDescent="0.3">
      <c r="A22" s="12">
        <v>51</v>
      </c>
      <c r="B22">
        <v>177000</v>
      </c>
      <c r="D22" s="12">
        <v>30</v>
      </c>
      <c r="E22">
        <v>68500</v>
      </c>
      <c r="L22" s="13"/>
      <c r="M22" s="13"/>
    </row>
    <row r="23" spans="1:13" x14ac:dyDescent="0.25">
      <c r="A23" s="12">
        <v>52</v>
      </c>
      <c r="B23">
        <v>114500</v>
      </c>
      <c r="D23" s="12">
        <v>32</v>
      </c>
      <c r="E23">
        <v>149350</v>
      </c>
      <c r="G23" s="14"/>
      <c r="H23" s="14" t="s">
        <v>480</v>
      </c>
      <c r="I23" s="14" t="s">
        <v>481</v>
      </c>
      <c r="L23" s="17" t="s">
        <v>480</v>
      </c>
      <c r="M23" s="17" t="s">
        <v>481</v>
      </c>
    </row>
    <row r="24" spans="1:13" x14ac:dyDescent="0.25">
      <c r="A24" s="12">
        <v>55</v>
      </c>
      <c r="B24">
        <v>130000</v>
      </c>
      <c r="D24" s="12">
        <v>33</v>
      </c>
      <c r="E24">
        <v>179900</v>
      </c>
      <c r="G24" t="s">
        <v>421</v>
      </c>
      <c r="H24">
        <v>185803.11852861036</v>
      </c>
      <c r="I24">
        <v>175985.47796143251</v>
      </c>
      <c r="K24" t="s">
        <v>421</v>
      </c>
      <c r="L24">
        <f t="shared" ref="L24:M26" si="0">H24</f>
        <v>185803.11852861036</v>
      </c>
      <c r="M24">
        <f t="shared" si="0"/>
        <v>175985.47796143251</v>
      </c>
    </row>
    <row r="25" spans="1:13" x14ac:dyDescent="0.25">
      <c r="A25" s="12">
        <v>57</v>
      </c>
      <c r="B25">
        <v>172500</v>
      </c>
      <c r="D25" s="12">
        <v>34</v>
      </c>
      <c r="E25">
        <v>165500</v>
      </c>
      <c r="G25" t="s">
        <v>423</v>
      </c>
      <c r="H25">
        <v>6641178233.5207195</v>
      </c>
      <c r="I25">
        <v>5937583215.8939981</v>
      </c>
      <c r="K25" t="s">
        <v>423</v>
      </c>
      <c r="L25">
        <f t="shared" si="0"/>
        <v>6641178233.5207195</v>
      </c>
      <c r="M25">
        <f t="shared" si="0"/>
        <v>5937583215.8939981</v>
      </c>
    </row>
    <row r="26" spans="1:13" x14ac:dyDescent="0.25">
      <c r="A26" s="12">
        <v>58</v>
      </c>
      <c r="B26">
        <v>196500</v>
      </c>
      <c r="D26" s="12">
        <v>35</v>
      </c>
      <c r="E26">
        <v>277500</v>
      </c>
      <c r="G26" t="s">
        <v>424</v>
      </c>
      <c r="H26">
        <v>734</v>
      </c>
      <c r="I26">
        <v>726</v>
      </c>
      <c r="K26" t="s">
        <v>424</v>
      </c>
      <c r="L26">
        <f t="shared" si="0"/>
        <v>734</v>
      </c>
      <c r="M26">
        <f t="shared" si="0"/>
        <v>726</v>
      </c>
    </row>
    <row r="27" spans="1:13" x14ac:dyDescent="0.25">
      <c r="A27" s="12">
        <v>59</v>
      </c>
      <c r="B27">
        <v>438780</v>
      </c>
      <c r="D27" s="12">
        <v>37</v>
      </c>
      <c r="E27">
        <v>145000</v>
      </c>
      <c r="G27" t="s">
        <v>425</v>
      </c>
      <c r="H27">
        <v>0</v>
      </c>
      <c r="K27" t="s">
        <v>493</v>
      </c>
      <c r="L27">
        <f>SQRT(L25)/SQRT(L26)</f>
        <v>3007.9771855294766</v>
      </c>
      <c r="M27">
        <f>SQRT(M25)/SQRT(M26)</f>
        <v>2859.8058112555309</v>
      </c>
    </row>
    <row r="28" spans="1:13" x14ac:dyDescent="0.25">
      <c r="A28" s="12">
        <v>62</v>
      </c>
      <c r="B28">
        <v>101000</v>
      </c>
      <c r="D28" s="12">
        <v>38</v>
      </c>
      <c r="E28">
        <v>153000</v>
      </c>
      <c r="G28" t="s">
        <v>426</v>
      </c>
      <c r="H28">
        <v>1455</v>
      </c>
      <c r="K28" t="s">
        <v>496</v>
      </c>
      <c r="L28">
        <f>$L$27*$H$33</f>
        <v>5900.4352499084107</v>
      </c>
      <c r="M28">
        <f>$M$27*$H$33</f>
        <v>5609.7829125172721</v>
      </c>
    </row>
    <row r="29" spans="1:13" x14ac:dyDescent="0.25">
      <c r="A29" s="12">
        <v>64</v>
      </c>
      <c r="B29">
        <v>140000</v>
      </c>
      <c r="D29" s="12">
        <v>39</v>
      </c>
      <c r="E29">
        <v>109000</v>
      </c>
      <c r="G29" t="s">
        <v>427</v>
      </c>
      <c r="H29">
        <v>2.3654276137682073</v>
      </c>
      <c r="K29" t="s">
        <v>495</v>
      </c>
      <c r="L29">
        <f>$L$27*$H$33</f>
        <v>5900.4352499084107</v>
      </c>
      <c r="M29">
        <f>$M$27*$H$33</f>
        <v>5609.7829125172721</v>
      </c>
    </row>
    <row r="30" spans="1:13" x14ac:dyDescent="0.25">
      <c r="A30" s="12">
        <v>65</v>
      </c>
      <c r="B30">
        <v>219500</v>
      </c>
      <c r="D30" s="12">
        <v>40</v>
      </c>
      <c r="E30">
        <v>82000</v>
      </c>
      <c r="G30" t="s">
        <v>428</v>
      </c>
      <c r="H30">
        <v>9.0698926878828509E-3</v>
      </c>
    </row>
    <row r="31" spans="1:13" x14ac:dyDescent="0.25">
      <c r="A31" s="12">
        <v>66</v>
      </c>
      <c r="B31">
        <v>317000</v>
      </c>
      <c r="D31" s="12">
        <v>41</v>
      </c>
      <c r="E31">
        <v>160000</v>
      </c>
      <c r="G31" t="s">
        <v>429</v>
      </c>
      <c r="H31">
        <v>1.6459015621380639</v>
      </c>
    </row>
    <row r="32" spans="1:13" x14ac:dyDescent="0.25">
      <c r="A32" s="12">
        <v>70</v>
      </c>
      <c r="B32">
        <v>225000</v>
      </c>
      <c r="D32" s="12">
        <v>42</v>
      </c>
      <c r="E32">
        <v>170000</v>
      </c>
      <c r="G32" t="s">
        <v>430</v>
      </c>
      <c r="H32">
        <v>1.8139785375765702E-2</v>
      </c>
    </row>
    <row r="33" spans="1:9" ht="15.75" thickBot="1" x14ac:dyDescent="0.3">
      <c r="A33" s="12">
        <v>73</v>
      </c>
      <c r="B33">
        <v>185000</v>
      </c>
      <c r="D33" s="12">
        <v>44</v>
      </c>
      <c r="E33">
        <v>130250</v>
      </c>
      <c r="G33" s="13" t="s">
        <v>431</v>
      </c>
      <c r="H33" s="13">
        <v>1.9615957455707205</v>
      </c>
      <c r="I33" s="13"/>
    </row>
    <row r="34" spans="1:9" x14ac:dyDescent="0.25">
      <c r="A34" s="12">
        <v>75</v>
      </c>
      <c r="B34">
        <v>107400</v>
      </c>
      <c r="D34" s="12">
        <v>45</v>
      </c>
      <c r="E34">
        <v>141000</v>
      </c>
    </row>
    <row r="35" spans="1:9" x14ac:dyDescent="0.25">
      <c r="A35" s="12">
        <v>76</v>
      </c>
      <c r="B35">
        <v>91000</v>
      </c>
      <c r="D35" s="12">
        <v>46</v>
      </c>
      <c r="E35">
        <v>319900</v>
      </c>
      <c r="G35" t="s">
        <v>487</v>
      </c>
      <c r="H35">
        <f>SUM(H26:I26)</f>
        <v>1460</v>
      </c>
    </row>
    <row r="36" spans="1:9" x14ac:dyDescent="0.25">
      <c r="A36" s="12">
        <v>78</v>
      </c>
      <c r="B36">
        <v>127000</v>
      </c>
      <c r="D36" s="12">
        <v>48</v>
      </c>
      <c r="E36">
        <v>249700</v>
      </c>
      <c r="G36" t="s">
        <v>488</v>
      </c>
      <c r="H36">
        <f>H24-I24</f>
        <v>9817.6405671778484</v>
      </c>
    </row>
    <row r="37" spans="1:9" x14ac:dyDescent="0.25">
      <c r="A37" s="12">
        <v>80</v>
      </c>
      <c r="B37">
        <v>110000</v>
      </c>
      <c r="D37" s="12">
        <v>50</v>
      </c>
      <c r="E37">
        <v>127000</v>
      </c>
      <c r="G37" t="s">
        <v>492</v>
      </c>
      <c r="H37">
        <f>SQRT((H25/H26)+(I25/I26))</f>
        <v>4150.4717836357759</v>
      </c>
    </row>
    <row r="38" spans="1:9" x14ac:dyDescent="0.25">
      <c r="A38" s="12">
        <v>81</v>
      </c>
      <c r="B38">
        <v>193500</v>
      </c>
      <c r="D38" s="12">
        <v>53</v>
      </c>
      <c r="E38">
        <v>110000</v>
      </c>
    </row>
    <row r="39" spans="1:9" x14ac:dyDescent="0.25">
      <c r="A39" s="12">
        <v>85</v>
      </c>
      <c r="B39">
        <v>168500</v>
      </c>
      <c r="D39" s="12">
        <v>54</v>
      </c>
      <c r="E39">
        <v>385000</v>
      </c>
      <c r="G39" t="s">
        <v>489</v>
      </c>
      <c r="H39">
        <f>H37*H33</f>
        <v>8141.5477928912578</v>
      </c>
    </row>
    <row r="40" spans="1:9" x14ac:dyDescent="0.25">
      <c r="A40" s="12">
        <v>86</v>
      </c>
      <c r="B40">
        <v>260000</v>
      </c>
      <c r="D40" s="12">
        <v>56</v>
      </c>
      <c r="E40">
        <v>180500</v>
      </c>
      <c r="G40" t="s">
        <v>490</v>
      </c>
      <c r="H40">
        <f>H36-H39</f>
        <v>1676.0927742865906</v>
      </c>
    </row>
    <row r="41" spans="1:9" x14ac:dyDescent="0.25">
      <c r="A41" s="12">
        <v>87</v>
      </c>
      <c r="B41">
        <v>174000</v>
      </c>
      <c r="D41" s="12">
        <v>60</v>
      </c>
      <c r="E41">
        <v>124900</v>
      </c>
      <c r="G41" t="s">
        <v>491</v>
      </c>
      <c r="H41">
        <f>H39+H36</f>
        <v>17959.188360069107</v>
      </c>
    </row>
    <row r="42" spans="1:9" ht="15.75" thickBot="1" x14ac:dyDescent="0.3">
      <c r="A42" s="12">
        <v>88</v>
      </c>
      <c r="B42">
        <v>164500</v>
      </c>
      <c r="D42" s="12">
        <v>61</v>
      </c>
      <c r="E42">
        <v>158000</v>
      </c>
    </row>
    <row r="43" spans="1:9" ht="28.5" customHeight="1" x14ac:dyDescent="0.25">
      <c r="A43" s="12">
        <v>89</v>
      </c>
      <c r="B43">
        <v>85000</v>
      </c>
      <c r="D43" s="12">
        <v>63</v>
      </c>
      <c r="E43">
        <v>202500</v>
      </c>
      <c r="G43" s="35" t="s">
        <v>530</v>
      </c>
      <c r="H43" s="36"/>
      <c r="I43" s="37"/>
    </row>
    <row r="44" spans="1:9" x14ac:dyDescent="0.25">
      <c r="A44" s="12">
        <v>94</v>
      </c>
      <c r="B44">
        <v>133900</v>
      </c>
      <c r="D44" s="12">
        <v>67</v>
      </c>
      <c r="E44">
        <v>180000</v>
      </c>
      <c r="G44" s="19" t="s">
        <v>510</v>
      </c>
      <c r="H44" s="5"/>
      <c r="I44" s="20"/>
    </row>
    <row r="45" spans="1:9" ht="15.75" thickBot="1" x14ac:dyDescent="0.3">
      <c r="A45" s="12">
        <v>95</v>
      </c>
      <c r="B45">
        <v>204750</v>
      </c>
      <c r="D45" s="12">
        <v>68</v>
      </c>
      <c r="E45">
        <v>226000</v>
      </c>
      <c r="G45" s="21" t="s">
        <v>511</v>
      </c>
      <c r="H45" s="22"/>
      <c r="I45" s="23"/>
    </row>
    <row r="46" spans="1:9" x14ac:dyDescent="0.25">
      <c r="A46" s="12">
        <v>96</v>
      </c>
      <c r="B46">
        <v>185000</v>
      </c>
      <c r="D46" s="12">
        <v>69</v>
      </c>
      <c r="E46">
        <v>80000</v>
      </c>
    </row>
    <row r="47" spans="1:9" x14ac:dyDescent="0.25">
      <c r="A47" s="12">
        <v>102</v>
      </c>
      <c r="B47">
        <v>178000</v>
      </c>
      <c r="D47" s="12">
        <v>71</v>
      </c>
      <c r="E47">
        <v>244000</v>
      </c>
    </row>
    <row r="48" spans="1:9" x14ac:dyDescent="0.25">
      <c r="A48" s="12">
        <v>105</v>
      </c>
      <c r="B48">
        <v>169500</v>
      </c>
      <c r="D48" s="12">
        <v>72</v>
      </c>
      <c r="E48">
        <v>129500</v>
      </c>
    </row>
    <row r="49" spans="1:5" x14ac:dyDescent="0.25">
      <c r="A49" s="12">
        <v>106</v>
      </c>
      <c r="B49">
        <v>250000</v>
      </c>
      <c r="D49" s="12">
        <v>74</v>
      </c>
      <c r="E49">
        <v>144900</v>
      </c>
    </row>
    <row r="50" spans="1:5" x14ac:dyDescent="0.25">
      <c r="A50" s="12">
        <v>109</v>
      </c>
      <c r="B50">
        <v>115000</v>
      </c>
      <c r="D50" s="12">
        <v>77</v>
      </c>
      <c r="E50">
        <v>135750</v>
      </c>
    </row>
    <row r="51" spans="1:5" x14ac:dyDescent="0.25">
      <c r="A51" s="12">
        <v>111</v>
      </c>
      <c r="B51">
        <v>136900</v>
      </c>
      <c r="D51" s="12">
        <v>79</v>
      </c>
      <c r="E51">
        <v>136500</v>
      </c>
    </row>
    <row r="52" spans="1:5" x14ac:dyDescent="0.25">
      <c r="A52" s="12">
        <v>112</v>
      </c>
      <c r="B52">
        <v>180000</v>
      </c>
      <c r="D52" s="12">
        <v>82</v>
      </c>
      <c r="E52">
        <v>153500</v>
      </c>
    </row>
    <row r="53" spans="1:5" x14ac:dyDescent="0.25">
      <c r="A53" s="12">
        <v>113</v>
      </c>
      <c r="B53">
        <v>383970</v>
      </c>
      <c r="D53" s="12">
        <v>83</v>
      </c>
      <c r="E53">
        <v>245000</v>
      </c>
    </row>
    <row r="54" spans="1:5" x14ac:dyDescent="0.25">
      <c r="A54" s="12">
        <v>115</v>
      </c>
      <c r="B54">
        <v>259500</v>
      </c>
      <c r="D54" s="12">
        <v>84</v>
      </c>
      <c r="E54">
        <v>126500</v>
      </c>
    </row>
    <row r="55" spans="1:5" x14ac:dyDescent="0.25">
      <c r="A55" s="12">
        <v>116</v>
      </c>
      <c r="B55">
        <v>176000</v>
      </c>
      <c r="D55" s="12">
        <v>90</v>
      </c>
      <c r="E55">
        <v>123600</v>
      </c>
    </row>
    <row r="56" spans="1:5" x14ac:dyDescent="0.25">
      <c r="A56" s="12">
        <v>119</v>
      </c>
      <c r="B56">
        <v>320000</v>
      </c>
      <c r="D56" s="12">
        <v>91</v>
      </c>
      <c r="E56">
        <v>109900</v>
      </c>
    </row>
    <row r="57" spans="1:5" x14ac:dyDescent="0.25">
      <c r="A57" s="12">
        <v>120</v>
      </c>
      <c r="B57">
        <v>163990</v>
      </c>
      <c r="D57" s="12">
        <v>92</v>
      </c>
      <c r="E57">
        <v>98600</v>
      </c>
    </row>
    <row r="58" spans="1:5" x14ac:dyDescent="0.25">
      <c r="A58" s="12">
        <v>121</v>
      </c>
      <c r="B58">
        <v>180000</v>
      </c>
      <c r="D58" s="12">
        <v>93</v>
      </c>
      <c r="E58">
        <v>163500</v>
      </c>
    </row>
    <row r="59" spans="1:5" x14ac:dyDescent="0.25">
      <c r="A59" s="12">
        <v>122</v>
      </c>
      <c r="B59">
        <v>100000</v>
      </c>
      <c r="D59" s="12">
        <v>97</v>
      </c>
      <c r="E59">
        <v>214000</v>
      </c>
    </row>
    <row r="60" spans="1:5" x14ac:dyDescent="0.25">
      <c r="A60" s="12">
        <v>126</v>
      </c>
      <c r="B60">
        <v>84500</v>
      </c>
      <c r="D60" s="12">
        <v>98</v>
      </c>
      <c r="E60">
        <v>94750</v>
      </c>
    </row>
    <row r="61" spans="1:5" x14ac:dyDescent="0.25">
      <c r="A61" s="12">
        <v>128</v>
      </c>
      <c r="B61">
        <v>87000</v>
      </c>
      <c r="D61" s="12">
        <v>99</v>
      </c>
      <c r="E61">
        <v>83000</v>
      </c>
    </row>
    <row r="62" spans="1:5" x14ac:dyDescent="0.25">
      <c r="A62" s="12">
        <v>129</v>
      </c>
      <c r="B62">
        <v>155000</v>
      </c>
      <c r="D62" s="12">
        <v>100</v>
      </c>
      <c r="E62">
        <v>128950</v>
      </c>
    </row>
    <row r="63" spans="1:5" x14ac:dyDescent="0.25">
      <c r="A63" s="12">
        <v>131</v>
      </c>
      <c r="B63">
        <v>226000</v>
      </c>
      <c r="D63" s="12">
        <v>101</v>
      </c>
      <c r="E63">
        <v>205000</v>
      </c>
    </row>
    <row r="64" spans="1:5" x14ac:dyDescent="0.25">
      <c r="A64" s="12">
        <v>132</v>
      </c>
      <c r="B64">
        <v>244000</v>
      </c>
      <c r="D64" s="12">
        <v>103</v>
      </c>
      <c r="E64">
        <v>118964</v>
      </c>
    </row>
    <row r="65" spans="1:5" x14ac:dyDescent="0.25">
      <c r="A65" s="12">
        <v>139</v>
      </c>
      <c r="B65">
        <v>230000</v>
      </c>
      <c r="D65" s="12">
        <v>104</v>
      </c>
      <c r="E65">
        <v>198900</v>
      </c>
    </row>
    <row r="66" spans="1:5" x14ac:dyDescent="0.25">
      <c r="A66" s="12">
        <v>140</v>
      </c>
      <c r="B66">
        <v>231500</v>
      </c>
      <c r="D66" s="12">
        <v>107</v>
      </c>
      <c r="E66">
        <v>100000</v>
      </c>
    </row>
    <row r="67" spans="1:5" x14ac:dyDescent="0.25">
      <c r="A67" s="12">
        <v>143</v>
      </c>
      <c r="B67">
        <v>166000</v>
      </c>
      <c r="D67" s="12">
        <v>108</v>
      </c>
      <c r="E67">
        <v>115000</v>
      </c>
    </row>
    <row r="68" spans="1:5" x14ac:dyDescent="0.25">
      <c r="A68" s="12">
        <v>146</v>
      </c>
      <c r="B68">
        <v>130000</v>
      </c>
      <c r="D68" s="12">
        <v>110</v>
      </c>
      <c r="E68">
        <v>190000</v>
      </c>
    </row>
    <row r="69" spans="1:5" x14ac:dyDescent="0.25">
      <c r="A69" s="12">
        <v>148</v>
      </c>
      <c r="B69">
        <v>222500</v>
      </c>
      <c r="D69" s="12">
        <v>114</v>
      </c>
      <c r="E69">
        <v>217000</v>
      </c>
    </row>
    <row r="70" spans="1:5" x14ac:dyDescent="0.25">
      <c r="A70" s="12">
        <v>150</v>
      </c>
      <c r="B70">
        <v>115000</v>
      </c>
      <c r="D70" s="12">
        <v>117</v>
      </c>
      <c r="E70">
        <v>139000</v>
      </c>
    </row>
    <row r="71" spans="1:5" x14ac:dyDescent="0.25">
      <c r="A71" s="12">
        <v>153</v>
      </c>
      <c r="B71">
        <v>190000</v>
      </c>
      <c r="D71" s="12">
        <v>118</v>
      </c>
      <c r="E71">
        <v>155000</v>
      </c>
    </row>
    <row r="72" spans="1:5" x14ac:dyDescent="0.25">
      <c r="A72" s="12">
        <v>156</v>
      </c>
      <c r="B72">
        <v>79000</v>
      </c>
      <c r="D72" s="12">
        <v>123</v>
      </c>
      <c r="E72">
        <v>136000</v>
      </c>
    </row>
    <row r="73" spans="1:5" x14ac:dyDescent="0.25">
      <c r="A73" s="12">
        <v>158</v>
      </c>
      <c r="B73">
        <v>269500</v>
      </c>
      <c r="D73" s="12">
        <v>124</v>
      </c>
      <c r="E73">
        <v>153900</v>
      </c>
    </row>
    <row r="74" spans="1:5" x14ac:dyDescent="0.25">
      <c r="A74" s="12">
        <v>159</v>
      </c>
      <c r="B74">
        <v>254900</v>
      </c>
      <c r="D74" s="12">
        <v>125</v>
      </c>
      <c r="E74">
        <v>181000</v>
      </c>
    </row>
    <row r="75" spans="1:5" x14ac:dyDescent="0.25">
      <c r="A75" s="12">
        <v>160</v>
      </c>
      <c r="B75">
        <v>320000</v>
      </c>
      <c r="D75" s="12">
        <v>127</v>
      </c>
      <c r="E75">
        <v>128000</v>
      </c>
    </row>
    <row r="76" spans="1:5" x14ac:dyDescent="0.25">
      <c r="A76" s="12">
        <v>162</v>
      </c>
      <c r="B76">
        <v>412500</v>
      </c>
      <c r="D76" s="12">
        <v>130</v>
      </c>
      <c r="E76">
        <v>150000</v>
      </c>
    </row>
    <row r="77" spans="1:5" x14ac:dyDescent="0.25">
      <c r="A77" s="12">
        <v>164</v>
      </c>
      <c r="B77">
        <v>103200</v>
      </c>
      <c r="D77" s="12">
        <v>133</v>
      </c>
      <c r="E77">
        <v>150750</v>
      </c>
    </row>
    <row r="78" spans="1:5" x14ac:dyDescent="0.25">
      <c r="A78" s="12">
        <v>166</v>
      </c>
      <c r="B78">
        <v>127500</v>
      </c>
      <c r="D78" s="12">
        <v>134</v>
      </c>
      <c r="E78">
        <v>220000</v>
      </c>
    </row>
    <row r="79" spans="1:5" x14ac:dyDescent="0.25">
      <c r="A79" s="12">
        <v>168</v>
      </c>
      <c r="B79">
        <v>325624</v>
      </c>
      <c r="D79" s="12">
        <v>135</v>
      </c>
      <c r="E79">
        <v>180000</v>
      </c>
    </row>
    <row r="80" spans="1:5" x14ac:dyDescent="0.25">
      <c r="A80" s="12">
        <v>169</v>
      </c>
      <c r="B80">
        <v>183500</v>
      </c>
      <c r="D80" s="12">
        <v>136</v>
      </c>
      <c r="E80">
        <v>174000</v>
      </c>
    </row>
    <row r="81" spans="1:5" x14ac:dyDescent="0.25">
      <c r="A81" s="12">
        <v>171</v>
      </c>
      <c r="B81">
        <v>128500</v>
      </c>
      <c r="D81" s="12">
        <v>137</v>
      </c>
      <c r="E81">
        <v>143000</v>
      </c>
    </row>
    <row r="82" spans="1:5" x14ac:dyDescent="0.25">
      <c r="A82" s="12">
        <v>173</v>
      </c>
      <c r="B82">
        <v>239000</v>
      </c>
      <c r="D82" s="12">
        <v>138</v>
      </c>
      <c r="E82">
        <v>171000</v>
      </c>
    </row>
    <row r="83" spans="1:5" x14ac:dyDescent="0.25">
      <c r="A83" s="12">
        <v>177</v>
      </c>
      <c r="B83">
        <v>211000</v>
      </c>
      <c r="D83" s="12">
        <v>141</v>
      </c>
      <c r="E83">
        <v>115000</v>
      </c>
    </row>
    <row r="84" spans="1:5" x14ac:dyDescent="0.25">
      <c r="A84" s="12">
        <v>178</v>
      </c>
      <c r="B84">
        <v>172500</v>
      </c>
      <c r="D84" s="12">
        <v>142</v>
      </c>
      <c r="E84">
        <v>260000</v>
      </c>
    </row>
    <row r="85" spans="1:5" x14ac:dyDescent="0.25">
      <c r="A85" s="12">
        <v>181</v>
      </c>
      <c r="B85">
        <v>177000</v>
      </c>
      <c r="D85" s="12">
        <v>144</v>
      </c>
      <c r="E85">
        <v>204000</v>
      </c>
    </row>
    <row r="86" spans="1:5" x14ac:dyDescent="0.25">
      <c r="A86" s="12">
        <v>182</v>
      </c>
      <c r="B86">
        <v>200100</v>
      </c>
      <c r="D86" s="12">
        <v>145</v>
      </c>
      <c r="E86">
        <v>125000</v>
      </c>
    </row>
    <row r="87" spans="1:5" x14ac:dyDescent="0.25">
      <c r="A87" s="12">
        <v>184</v>
      </c>
      <c r="B87">
        <v>200000</v>
      </c>
      <c r="D87" s="12">
        <v>147</v>
      </c>
      <c r="E87">
        <v>105000</v>
      </c>
    </row>
    <row r="88" spans="1:5" x14ac:dyDescent="0.25">
      <c r="A88" s="12">
        <v>185</v>
      </c>
      <c r="B88">
        <v>127000</v>
      </c>
      <c r="D88" s="12">
        <v>149</v>
      </c>
      <c r="E88">
        <v>141000</v>
      </c>
    </row>
    <row r="89" spans="1:5" x14ac:dyDescent="0.25">
      <c r="A89" s="12">
        <v>186</v>
      </c>
      <c r="B89">
        <v>475000</v>
      </c>
      <c r="D89" s="12">
        <v>151</v>
      </c>
      <c r="E89">
        <v>122000</v>
      </c>
    </row>
    <row r="90" spans="1:5" x14ac:dyDescent="0.25">
      <c r="A90" s="12">
        <v>187</v>
      </c>
      <c r="B90">
        <v>173000</v>
      </c>
      <c r="D90" s="12">
        <v>152</v>
      </c>
      <c r="E90">
        <v>372402</v>
      </c>
    </row>
    <row r="91" spans="1:5" x14ac:dyDescent="0.25">
      <c r="A91" s="12">
        <v>188</v>
      </c>
      <c r="B91">
        <v>135000</v>
      </c>
      <c r="D91" s="12">
        <v>154</v>
      </c>
      <c r="E91">
        <v>235000</v>
      </c>
    </row>
    <row r="92" spans="1:5" x14ac:dyDescent="0.25">
      <c r="A92" s="12">
        <v>189</v>
      </c>
      <c r="B92">
        <v>153337</v>
      </c>
      <c r="D92" s="12">
        <v>155</v>
      </c>
      <c r="E92">
        <v>125000</v>
      </c>
    </row>
    <row r="93" spans="1:5" x14ac:dyDescent="0.25">
      <c r="A93" s="12">
        <v>191</v>
      </c>
      <c r="B93">
        <v>315000</v>
      </c>
      <c r="D93" s="12">
        <v>157</v>
      </c>
      <c r="E93">
        <v>109500</v>
      </c>
    </row>
    <row r="94" spans="1:5" x14ac:dyDescent="0.25">
      <c r="A94" s="12">
        <v>192</v>
      </c>
      <c r="B94">
        <v>184000</v>
      </c>
      <c r="D94" s="12">
        <v>161</v>
      </c>
      <c r="E94">
        <v>162500</v>
      </c>
    </row>
    <row r="95" spans="1:5" x14ac:dyDescent="0.25">
      <c r="A95" s="12">
        <v>194</v>
      </c>
      <c r="B95">
        <v>130000</v>
      </c>
      <c r="D95" s="12">
        <v>163</v>
      </c>
      <c r="E95">
        <v>220000</v>
      </c>
    </row>
    <row r="96" spans="1:5" x14ac:dyDescent="0.25">
      <c r="A96" s="12">
        <v>196</v>
      </c>
      <c r="B96">
        <v>148500</v>
      </c>
      <c r="D96" s="12">
        <v>165</v>
      </c>
      <c r="E96">
        <v>152000</v>
      </c>
    </row>
    <row r="97" spans="1:5" x14ac:dyDescent="0.25">
      <c r="A97" s="12">
        <v>198</v>
      </c>
      <c r="B97">
        <v>235000</v>
      </c>
      <c r="D97" s="12">
        <v>167</v>
      </c>
      <c r="E97">
        <v>190000</v>
      </c>
    </row>
    <row r="98" spans="1:5" x14ac:dyDescent="0.25">
      <c r="A98" s="12">
        <v>199</v>
      </c>
      <c r="B98">
        <v>104000</v>
      </c>
      <c r="D98" s="12">
        <v>170</v>
      </c>
      <c r="E98">
        <v>228000</v>
      </c>
    </row>
    <row r="99" spans="1:5" x14ac:dyDescent="0.25">
      <c r="A99" s="12">
        <v>203</v>
      </c>
      <c r="B99">
        <v>112000</v>
      </c>
      <c r="D99" s="12">
        <v>172</v>
      </c>
      <c r="E99">
        <v>215000</v>
      </c>
    </row>
    <row r="100" spans="1:5" x14ac:dyDescent="0.25">
      <c r="A100" s="12">
        <v>205</v>
      </c>
      <c r="B100">
        <v>110000</v>
      </c>
      <c r="D100" s="12">
        <v>174</v>
      </c>
      <c r="E100">
        <v>163000</v>
      </c>
    </row>
    <row r="101" spans="1:5" x14ac:dyDescent="0.25">
      <c r="A101" s="12">
        <v>209</v>
      </c>
      <c r="B101">
        <v>277000</v>
      </c>
      <c r="D101" s="12">
        <v>175</v>
      </c>
      <c r="E101">
        <v>184000</v>
      </c>
    </row>
    <row r="102" spans="1:5" x14ac:dyDescent="0.25">
      <c r="A102" s="12">
        <v>213</v>
      </c>
      <c r="B102">
        <v>252678</v>
      </c>
      <c r="D102" s="12">
        <v>176</v>
      </c>
      <c r="E102">
        <v>243000</v>
      </c>
    </row>
    <row r="103" spans="1:5" x14ac:dyDescent="0.25">
      <c r="A103" s="12">
        <v>215</v>
      </c>
      <c r="B103">
        <v>161750</v>
      </c>
      <c r="D103" s="12">
        <v>179</v>
      </c>
      <c r="E103">
        <v>501837</v>
      </c>
    </row>
    <row r="104" spans="1:5" x14ac:dyDescent="0.25">
      <c r="A104" s="12">
        <v>218</v>
      </c>
      <c r="B104">
        <v>107000</v>
      </c>
      <c r="D104" s="12">
        <v>180</v>
      </c>
      <c r="E104">
        <v>100000</v>
      </c>
    </row>
    <row r="105" spans="1:5" x14ac:dyDescent="0.25">
      <c r="A105" s="12">
        <v>219</v>
      </c>
      <c r="B105">
        <v>311500</v>
      </c>
      <c r="D105" s="12">
        <v>183</v>
      </c>
      <c r="E105">
        <v>120000</v>
      </c>
    </row>
    <row r="106" spans="1:5" x14ac:dyDescent="0.25">
      <c r="A106" s="12">
        <v>222</v>
      </c>
      <c r="B106">
        <v>200000</v>
      </c>
      <c r="D106" s="12">
        <v>190</v>
      </c>
      <c r="E106">
        <v>286000</v>
      </c>
    </row>
    <row r="107" spans="1:5" x14ac:dyDescent="0.25">
      <c r="A107" s="12">
        <v>223</v>
      </c>
      <c r="B107">
        <v>179900</v>
      </c>
      <c r="D107" s="12">
        <v>193</v>
      </c>
      <c r="E107">
        <v>192000</v>
      </c>
    </row>
    <row r="108" spans="1:5" x14ac:dyDescent="0.25">
      <c r="A108" s="12">
        <v>226</v>
      </c>
      <c r="B108">
        <v>112000</v>
      </c>
      <c r="D108" s="12">
        <v>195</v>
      </c>
      <c r="E108">
        <v>127000</v>
      </c>
    </row>
    <row r="109" spans="1:5" x14ac:dyDescent="0.25">
      <c r="A109" s="12">
        <v>227</v>
      </c>
      <c r="B109">
        <v>290000</v>
      </c>
      <c r="D109" s="12">
        <v>197</v>
      </c>
      <c r="E109">
        <v>311872</v>
      </c>
    </row>
    <row r="110" spans="1:5" x14ac:dyDescent="0.25">
      <c r="A110" s="12">
        <v>228</v>
      </c>
      <c r="B110">
        <v>106000</v>
      </c>
      <c r="D110" s="12">
        <v>200</v>
      </c>
      <c r="E110">
        <v>274900</v>
      </c>
    </row>
    <row r="111" spans="1:5" x14ac:dyDescent="0.25">
      <c r="A111" s="12">
        <v>232</v>
      </c>
      <c r="B111">
        <v>403000</v>
      </c>
      <c r="D111" s="12">
        <v>201</v>
      </c>
      <c r="E111">
        <v>140000</v>
      </c>
    </row>
    <row r="112" spans="1:5" x14ac:dyDescent="0.25">
      <c r="A112" s="12">
        <v>233</v>
      </c>
      <c r="B112">
        <v>94500</v>
      </c>
      <c r="D112" s="12">
        <v>202</v>
      </c>
      <c r="E112">
        <v>171500</v>
      </c>
    </row>
    <row r="113" spans="1:5" x14ac:dyDescent="0.25">
      <c r="A113" s="12">
        <v>235</v>
      </c>
      <c r="B113">
        <v>216500</v>
      </c>
      <c r="D113" s="12">
        <v>204</v>
      </c>
      <c r="E113">
        <v>149000</v>
      </c>
    </row>
    <row r="114" spans="1:5" x14ac:dyDescent="0.25">
      <c r="A114" s="12">
        <v>236</v>
      </c>
      <c r="B114">
        <v>89500</v>
      </c>
      <c r="D114" s="12">
        <v>206</v>
      </c>
      <c r="E114">
        <v>180500</v>
      </c>
    </row>
    <row r="115" spans="1:5" x14ac:dyDescent="0.25">
      <c r="A115" s="12">
        <v>238</v>
      </c>
      <c r="B115">
        <v>194500</v>
      </c>
      <c r="D115" s="12">
        <v>207</v>
      </c>
      <c r="E115">
        <v>143900</v>
      </c>
    </row>
    <row r="116" spans="1:5" x14ac:dyDescent="0.25">
      <c r="A116" s="12">
        <v>240</v>
      </c>
      <c r="B116">
        <v>113000</v>
      </c>
      <c r="D116" s="12">
        <v>208</v>
      </c>
      <c r="E116">
        <v>141000</v>
      </c>
    </row>
    <row r="117" spans="1:5" x14ac:dyDescent="0.25">
      <c r="A117" s="12">
        <v>243</v>
      </c>
      <c r="B117">
        <v>79000</v>
      </c>
      <c r="D117" s="12">
        <v>210</v>
      </c>
      <c r="E117">
        <v>145000</v>
      </c>
    </row>
    <row r="118" spans="1:5" x14ac:dyDescent="0.25">
      <c r="A118" s="12">
        <v>244</v>
      </c>
      <c r="B118">
        <v>120000</v>
      </c>
      <c r="D118" s="12">
        <v>211</v>
      </c>
      <c r="E118">
        <v>98000</v>
      </c>
    </row>
    <row r="119" spans="1:5" x14ac:dyDescent="0.25">
      <c r="A119" s="12">
        <v>245</v>
      </c>
      <c r="B119">
        <v>205000</v>
      </c>
      <c r="D119" s="12">
        <v>212</v>
      </c>
      <c r="E119">
        <v>186000</v>
      </c>
    </row>
    <row r="120" spans="1:5" x14ac:dyDescent="0.25">
      <c r="A120" s="12">
        <v>247</v>
      </c>
      <c r="B120">
        <v>137000</v>
      </c>
      <c r="D120" s="12">
        <v>214</v>
      </c>
      <c r="E120">
        <v>156000</v>
      </c>
    </row>
    <row r="121" spans="1:5" x14ac:dyDescent="0.25">
      <c r="A121" s="12">
        <v>249</v>
      </c>
      <c r="B121">
        <v>180000</v>
      </c>
      <c r="D121" s="12">
        <v>216</v>
      </c>
      <c r="E121">
        <v>134450</v>
      </c>
    </row>
    <row r="122" spans="1:5" x14ac:dyDescent="0.25">
      <c r="A122" s="12">
        <v>250</v>
      </c>
      <c r="B122">
        <v>277000</v>
      </c>
      <c r="D122" s="12">
        <v>217</v>
      </c>
      <c r="E122">
        <v>210000</v>
      </c>
    </row>
    <row r="123" spans="1:5" x14ac:dyDescent="0.25">
      <c r="A123" s="12">
        <v>253</v>
      </c>
      <c r="B123">
        <v>173000</v>
      </c>
      <c r="D123" s="12">
        <v>220</v>
      </c>
      <c r="E123">
        <v>167240</v>
      </c>
    </row>
    <row r="124" spans="1:5" x14ac:dyDescent="0.25">
      <c r="A124" s="12">
        <v>254</v>
      </c>
      <c r="B124">
        <v>158000</v>
      </c>
      <c r="D124" s="12">
        <v>221</v>
      </c>
      <c r="E124">
        <v>204900</v>
      </c>
    </row>
    <row r="125" spans="1:5" x14ac:dyDescent="0.25">
      <c r="A125" s="12">
        <v>256</v>
      </c>
      <c r="B125">
        <v>230000</v>
      </c>
      <c r="D125" s="12">
        <v>224</v>
      </c>
      <c r="E125">
        <v>97000</v>
      </c>
    </row>
    <row r="126" spans="1:5" x14ac:dyDescent="0.25">
      <c r="A126" s="12">
        <v>257</v>
      </c>
      <c r="B126">
        <v>207500</v>
      </c>
      <c r="D126" s="12">
        <v>225</v>
      </c>
      <c r="E126">
        <v>386250</v>
      </c>
    </row>
    <row r="127" spans="1:5" x14ac:dyDescent="0.25">
      <c r="A127" s="12">
        <v>259</v>
      </c>
      <c r="B127">
        <v>231500</v>
      </c>
      <c r="D127" s="12">
        <v>229</v>
      </c>
      <c r="E127">
        <v>125000</v>
      </c>
    </row>
    <row r="128" spans="1:5" x14ac:dyDescent="0.25">
      <c r="A128" s="12">
        <v>261</v>
      </c>
      <c r="B128">
        <v>176000</v>
      </c>
      <c r="D128" s="12">
        <v>230</v>
      </c>
      <c r="E128">
        <v>192500</v>
      </c>
    </row>
    <row r="129" spans="1:5" x14ac:dyDescent="0.25">
      <c r="A129" s="12">
        <v>262</v>
      </c>
      <c r="B129">
        <v>276000</v>
      </c>
      <c r="D129" s="12">
        <v>231</v>
      </c>
      <c r="E129">
        <v>148000</v>
      </c>
    </row>
    <row r="130" spans="1:5" x14ac:dyDescent="0.25">
      <c r="A130" s="12">
        <v>263</v>
      </c>
      <c r="B130">
        <v>151000</v>
      </c>
      <c r="D130" s="12">
        <v>234</v>
      </c>
      <c r="E130">
        <v>128200</v>
      </c>
    </row>
    <row r="131" spans="1:5" x14ac:dyDescent="0.25">
      <c r="A131" s="12">
        <v>264</v>
      </c>
      <c r="B131">
        <v>130000</v>
      </c>
      <c r="D131" s="12">
        <v>237</v>
      </c>
      <c r="E131">
        <v>185500</v>
      </c>
    </row>
    <row r="132" spans="1:5" x14ac:dyDescent="0.25">
      <c r="A132" s="12">
        <v>267</v>
      </c>
      <c r="B132">
        <v>185000</v>
      </c>
      <c r="D132" s="12">
        <v>239</v>
      </c>
      <c r="E132">
        <v>318000</v>
      </c>
    </row>
    <row r="133" spans="1:5" x14ac:dyDescent="0.25">
      <c r="A133" s="12">
        <v>268</v>
      </c>
      <c r="B133">
        <v>179500</v>
      </c>
      <c r="D133" s="12">
        <v>241</v>
      </c>
      <c r="E133">
        <v>262500</v>
      </c>
    </row>
    <row r="134" spans="1:5" x14ac:dyDescent="0.25">
      <c r="A134" s="12">
        <v>271</v>
      </c>
      <c r="B134">
        <v>266000</v>
      </c>
      <c r="D134" s="12">
        <v>242</v>
      </c>
      <c r="E134">
        <v>110500</v>
      </c>
    </row>
    <row r="135" spans="1:5" x14ac:dyDescent="0.25">
      <c r="A135" s="12">
        <v>273</v>
      </c>
      <c r="B135">
        <v>290000</v>
      </c>
      <c r="D135" s="12">
        <v>246</v>
      </c>
      <c r="E135">
        <v>241500</v>
      </c>
    </row>
    <row r="136" spans="1:5" x14ac:dyDescent="0.25">
      <c r="A136" s="12">
        <v>276</v>
      </c>
      <c r="B136">
        <v>205000</v>
      </c>
      <c r="D136" s="12">
        <v>248</v>
      </c>
      <c r="E136">
        <v>140000</v>
      </c>
    </row>
    <row r="137" spans="1:5" x14ac:dyDescent="0.25">
      <c r="A137" s="12">
        <v>280</v>
      </c>
      <c r="B137">
        <v>192000</v>
      </c>
      <c r="D137" s="12">
        <v>251</v>
      </c>
      <c r="E137">
        <v>76500</v>
      </c>
    </row>
    <row r="138" spans="1:5" x14ac:dyDescent="0.25">
      <c r="A138" s="12">
        <v>281</v>
      </c>
      <c r="B138">
        <v>228500</v>
      </c>
      <c r="D138" s="12">
        <v>252</v>
      </c>
      <c r="E138">
        <v>235000</v>
      </c>
    </row>
    <row r="139" spans="1:5" x14ac:dyDescent="0.25">
      <c r="A139" s="12">
        <v>286</v>
      </c>
      <c r="B139">
        <v>164700</v>
      </c>
      <c r="D139" s="12">
        <v>255</v>
      </c>
      <c r="E139">
        <v>145000</v>
      </c>
    </row>
    <row r="140" spans="1:5" x14ac:dyDescent="0.25">
      <c r="A140" s="12">
        <v>287</v>
      </c>
      <c r="B140">
        <v>159000</v>
      </c>
      <c r="D140" s="12">
        <v>258</v>
      </c>
      <c r="E140">
        <v>220000</v>
      </c>
    </row>
    <row r="141" spans="1:5" x14ac:dyDescent="0.25">
      <c r="A141" s="12">
        <v>290</v>
      </c>
      <c r="B141">
        <v>153575</v>
      </c>
      <c r="D141" s="12">
        <v>260</v>
      </c>
      <c r="E141">
        <v>97000</v>
      </c>
    </row>
    <row r="142" spans="1:5" x14ac:dyDescent="0.25">
      <c r="A142" s="12">
        <v>291</v>
      </c>
      <c r="B142">
        <v>233230</v>
      </c>
      <c r="D142" s="12">
        <v>265</v>
      </c>
      <c r="E142">
        <v>73000</v>
      </c>
    </row>
    <row r="143" spans="1:5" x14ac:dyDescent="0.25">
      <c r="A143" s="12">
        <v>292</v>
      </c>
      <c r="B143">
        <v>135900</v>
      </c>
      <c r="D143" s="12">
        <v>266</v>
      </c>
      <c r="E143">
        <v>175500</v>
      </c>
    </row>
    <row r="144" spans="1:5" x14ac:dyDescent="0.25">
      <c r="A144" s="12">
        <v>293</v>
      </c>
      <c r="B144">
        <v>131000</v>
      </c>
      <c r="D144" s="12">
        <v>269</v>
      </c>
      <c r="E144">
        <v>120500</v>
      </c>
    </row>
    <row r="145" spans="1:5" x14ac:dyDescent="0.25">
      <c r="A145" s="12">
        <v>294</v>
      </c>
      <c r="B145">
        <v>235000</v>
      </c>
      <c r="D145" s="12">
        <v>270</v>
      </c>
      <c r="E145">
        <v>148000</v>
      </c>
    </row>
    <row r="146" spans="1:5" x14ac:dyDescent="0.25">
      <c r="A146" s="12">
        <v>296</v>
      </c>
      <c r="B146">
        <v>142500</v>
      </c>
      <c r="D146" s="12">
        <v>272</v>
      </c>
      <c r="E146">
        <v>241500</v>
      </c>
    </row>
    <row r="147" spans="1:5" x14ac:dyDescent="0.25">
      <c r="A147" s="12">
        <v>297</v>
      </c>
      <c r="B147">
        <v>152000</v>
      </c>
      <c r="D147" s="12">
        <v>274</v>
      </c>
      <c r="E147">
        <v>139000</v>
      </c>
    </row>
    <row r="148" spans="1:5" x14ac:dyDescent="0.25">
      <c r="A148" s="12">
        <v>298</v>
      </c>
      <c r="B148">
        <v>239000</v>
      </c>
      <c r="D148" s="12">
        <v>275</v>
      </c>
      <c r="E148">
        <v>124500</v>
      </c>
    </row>
    <row r="149" spans="1:5" x14ac:dyDescent="0.25">
      <c r="A149" s="12">
        <v>299</v>
      </c>
      <c r="B149">
        <v>175000</v>
      </c>
      <c r="D149" s="12">
        <v>277</v>
      </c>
      <c r="E149">
        <v>201000</v>
      </c>
    </row>
    <row r="150" spans="1:5" x14ac:dyDescent="0.25">
      <c r="A150" s="12">
        <v>302</v>
      </c>
      <c r="B150">
        <v>267000</v>
      </c>
      <c r="D150" s="12">
        <v>278</v>
      </c>
      <c r="E150">
        <v>141000</v>
      </c>
    </row>
    <row r="151" spans="1:5" x14ac:dyDescent="0.25">
      <c r="A151" s="12">
        <v>305</v>
      </c>
      <c r="B151">
        <v>295000</v>
      </c>
      <c r="D151" s="12">
        <v>279</v>
      </c>
      <c r="E151">
        <v>415298</v>
      </c>
    </row>
    <row r="152" spans="1:5" x14ac:dyDescent="0.25">
      <c r="A152" s="12">
        <v>307</v>
      </c>
      <c r="B152">
        <v>225000</v>
      </c>
      <c r="D152" s="12">
        <v>282</v>
      </c>
      <c r="E152">
        <v>185000</v>
      </c>
    </row>
    <row r="153" spans="1:5" x14ac:dyDescent="0.25">
      <c r="A153" s="12">
        <v>308</v>
      </c>
      <c r="B153">
        <v>89500</v>
      </c>
      <c r="D153" s="12">
        <v>283</v>
      </c>
      <c r="E153">
        <v>207500</v>
      </c>
    </row>
    <row r="154" spans="1:5" x14ac:dyDescent="0.25">
      <c r="A154" s="12">
        <v>311</v>
      </c>
      <c r="B154">
        <v>165600</v>
      </c>
      <c r="D154" s="12">
        <v>284</v>
      </c>
      <c r="E154">
        <v>244600</v>
      </c>
    </row>
    <row r="155" spans="1:5" x14ac:dyDescent="0.25">
      <c r="A155" s="12">
        <v>313</v>
      </c>
      <c r="B155">
        <v>119900</v>
      </c>
      <c r="D155" s="12">
        <v>285</v>
      </c>
      <c r="E155">
        <v>179200</v>
      </c>
    </row>
    <row r="156" spans="1:5" x14ac:dyDescent="0.25">
      <c r="A156" s="12">
        <v>315</v>
      </c>
      <c r="B156">
        <v>178000</v>
      </c>
      <c r="D156" s="12">
        <v>288</v>
      </c>
      <c r="E156">
        <v>88000</v>
      </c>
    </row>
    <row r="157" spans="1:5" x14ac:dyDescent="0.25">
      <c r="A157" s="12">
        <v>316</v>
      </c>
      <c r="B157">
        <v>188500</v>
      </c>
      <c r="D157" s="12">
        <v>289</v>
      </c>
      <c r="E157">
        <v>122000</v>
      </c>
    </row>
    <row r="158" spans="1:5" x14ac:dyDescent="0.25">
      <c r="A158" s="12">
        <v>317</v>
      </c>
      <c r="B158">
        <v>260000</v>
      </c>
      <c r="D158" s="12">
        <v>295</v>
      </c>
      <c r="E158">
        <v>167000</v>
      </c>
    </row>
    <row r="159" spans="1:5" x14ac:dyDescent="0.25">
      <c r="A159" s="12">
        <v>318</v>
      </c>
      <c r="B159">
        <v>270000</v>
      </c>
      <c r="D159" s="12">
        <v>300</v>
      </c>
      <c r="E159">
        <v>158500</v>
      </c>
    </row>
    <row r="160" spans="1:5" x14ac:dyDescent="0.25">
      <c r="A160" s="12">
        <v>319</v>
      </c>
      <c r="B160">
        <v>260000</v>
      </c>
      <c r="D160" s="12">
        <v>301</v>
      </c>
      <c r="E160">
        <v>157000</v>
      </c>
    </row>
    <row r="161" spans="1:5" x14ac:dyDescent="0.25">
      <c r="A161" s="12">
        <v>320</v>
      </c>
      <c r="B161">
        <v>187500</v>
      </c>
      <c r="D161" s="12">
        <v>303</v>
      </c>
      <c r="E161">
        <v>205000</v>
      </c>
    </row>
    <row r="162" spans="1:5" x14ac:dyDescent="0.25">
      <c r="A162" s="12">
        <v>321</v>
      </c>
      <c r="B162">
        <v>342643</v>
      </c>
      <c r="D162" s="12">
        <v>304</v>
      </c>
      <c r="E162">
        <v>149900</v>
      </c>
    </row>
    <row r="163" spans="1:5" x14ac:dyDescent="0.25">
      <c r="A163" s="12">
        <v>322</v>
      </c>
      <c r="B163">
        <v>354000</v>
      </c>
      <c r="D163" s="12">
        <v>306</v>
      </c>
      <c r="E163">
        <v>305900</v>
      </c>
    </row>
    <row r="164" spans="1:5" x14ac:dyDescent="0.25">
      <c r="A164" s="12">
        <v>323</v>
      </c>
      <c r="B164">
        <v>301000</v>
      </c>
      <c r="D164" s="12">
        <v>309</v>
      </c>
      <c r="E164">
        <v>82500</v>
      </c>
    </row>
    <row r="165" spans="1:5" x14ac:dyDescent="0.25">
      <c r="A165" s="12">
        <v>325</v>
      </c>
      <c r="B165">
        <v>242000</v>
      </c>
      <c r="D165" s="12">
        <v>310</v>
      </c>
      <c r="E165">
        <v>360000</v>
      </c>
    </row>
    <row r="166" spans="1:5" x14ac:dyDescent="0.25">
      <c r="A166" s="12">
        <v>326</v>
      </c>
      <c r="B166">
        <v>87000</v>
      </c>
      <c r="D166" s="12">
        <v>312</v>
      </c>
      <c r="E166">
        <v>132000</v>
      </c>
    </row>
    <row r="167" spans="1:5" x14ac:dyDescent="0.25">
      <c r="A167" s="12">
        <v>329</v>
      </c>
      <c r="B167">
        <v>214500</v>
      </c>
      <c r="D167" s="12">
        <v>314</v>
      </c>
      <c r="E167">
        <v>375000</v>
      </c>
    </row>
    <row r="168" spans="1:5" x14ac:dyDescent="0.25">
      <c r="A168" s="12">
        <v>330</v>
      </c>
      <c r="B168">
        <v>78000</v>
      </c>
      <c r="D168" s="12">
        <v>324</v>
      </c>
      <c r="E168">
        <v>126175</v>
      </c>
    </row>
    <row r="169" spans="1:5" x14ac:dyDescent="0.25">
      <c r="A169" s="12">
        <v>335</v>
      </c>
      <c r="B169">
        <v>192000</v>
      </c>
      <c r="D169" s="12">
        <v>327</v>
      </c>
      <c r="E169">
        <v>324000</v>
      </c>
    </row>
    <row r="170" spans="1:5" x14ac:dyDescent="0.25">
      <c r="A170" s="12">
        <v>336</v>
      </c>
      <c r="B170">
        <v>228950</v>
      </c>
      <c r="D170" s="12">
        <v>328</v>
      </c>
      <c r="E170">
        <v>145250</v>
      </c>
    </row>
    <row r="171" spans="1:5" x14ac:dyDescent="0.25">
      <c r="A171" s="12">
        <v>341</v>
      </c>
      <c r="B171">
        <v>202900</v>
      </c>
      <c r="D171" s="12">
        <v>331</v>
      </c>
      <c r="E171">
        <v>119000</v>
      </c>
    </row>
    <row r="172" spans="1:5" x14ac:dyDescent="0.25">
      <c r="A172" s="12">
        <v>345</v>
      </c>
      <c r="B172">
        <v>85000</v>
      </c>
      <c r="D172" s="12">
        <v>332</v>
      </c>
      <c r="E172">
        <v>139000</v>
      </c>
    </row>
    <row r="173" spans="1:5" x14ac:dyDescent="0.25">
      <c r="A173" s="12">
        <v>346</v>
      </c>
      <c r="B173">
        <v>140200</v>
      </c>
      <c r="D173" s="12">
        <v>333</v>
      </c>
      <c r="E173">
        <v>284000</v>
      </c>
    </row>
    <row r="174" spans="1:5" x14ac:dyDescent="0.25">
      <c r="A174" s="12">
        <v>349</v>
      </c>
      <c r="B174">
        <v>154000</v>
      </c>
      <c r="D174" s="12">
        <v>334</v>
      </c>
      <c r="E174">
        <v>207000</v>
      </c>
    </row>
    <row r="175" spans="1:5" x14ac:dyDescent="0.25">
      <c r="A175" s="12">
        <v>350</v>
      </c>
      <c r="B175">
        <v>437154</v>
      </c>
      <c r="D175" s="12">
        <v>337</v>
      </c>
      <c r="E175">
        <v>377426</v>
      </c>
    </row>
    <row r="176" spans="1:5" x14ac:dyDescent="0.25">
      <c r="A176" s="12">
        <v>353</v>
      </c>
      <c r="B176">
        <v>95000</v>
      </c>
      <c r="D176" s="12">
        <v>338</v>
      </c>
      <c r="E176">
        <v>214000</v>
      </c>
    </row>
    <row r="177" spans="1:5" x14ac:dyDescent="0.25">
      <c r="A177" s="12">
        <v>355</v>
      </c>
      <c r="B177">
        <v>140000</v>
      </c>
      <c r="D177" s="12">
        <v>339</v>
      </c>
      <c r="E177">
        <v>202500</v>
      </c>
    </row>
    <row r="178" spans="1:5" x14ac:dyDescent="0.25">
      <c r="A178" s="12">
        <v>359</v>
      </c>
      <c r="B178">
        <v>130000</v>
      </c>
      <c r="D178" s="12">
        <v>340</v>
      </c>
      <c r="E178">
        <v>155000</v>
      </c>
    </row>
    <row r="179" spans="1:5" x14ac:dyDescent="0.25">
      <c r="A179" s="12">
        <v>360</v>
      </c>
      <c r="B179">
        <v>280000</v>
      </c>
      <c r="D179" s="12">
        <v>342</v>
      </c>
      <c r="E179">
        <v>82000</v>
      </c>
    </row>
    <row r="180" spans="1:5" x14ac:dyDescent="0.25">
      <c r="A180" s="12">
        <v>361</v>
      </c>
      <c r="B180">
        <v>156000</v>
      </c>
      <c r="D180" s="12">
        <v>343</v>
      </c>
      <c r="E180">
        <v>87500</v>
      </c>
    </row>
    <row r="181" spans="1:5" x14ac:dyDescent="0.25">
      <c r="A181" s="12">
        <v>362</v>
      </c>
      <c r="B181">
        <v>145000</v>
      </c>
      <c r="D181" s="12">
        <v>344</v>
      </c>
      <c r="E181">
        <v>266000</v>
      </c>
    </row>
    <row r="182" spans="1:5" x14ac:dyDescent="0.25">
      <c r="A182" s="12">
        <v>363</v>
      </c>
      <c r="B182">
        <v>198500</v>
      </c>
      <c r="D182" s="12">
        <v>347</v>
      </c>
      <c r="E182">
        <v>151500</v>
      </c>
    </row>
    <row r="183" spans="1:5" x14ac:dyDescent="0.25">
      <c r="A183" s="12">
        <v>364</v>
      </c>
      <c r="B183">
        <v>118000</v>
      </c>
      <c r="D183" s="12">
        <v>348</v>
      </c>
      <c r="E183">
        <v>157500</v>
      </c>
    </row>
    <row r="184" spans="1:5" x14ac:dyDescent="0.25">
      <c r="A184" s="12">
        <v>365</v>
      </c>
      <c r="B184">
        <v>190000</v>
      </c>
      <c r="D184" s="12">
        <v>351</v>
      </c>
      <c r="E184">
        <v>318061</v>
      </c>
    </row>
    <row r="185" spans="1:5" x14ac:dyDescent="0.25">
      <c r="A185" s="12">
        <v>366</v>
      </c>
      <c r="B185">
        <v>147000</v>
      </c>
      <c r="D185" s="12">
        <v>352</v>
      </c>
      <c r="E185">
        <v>190000</v>
      </c>
    </row>
    <row r="186" spans="1:5" x14ac:dyDescent="0.25">
      <c r="A186" s="12">
        <v>368</v>
      </c>
      <c r="B186">
        <v>165000</v>
      </c>
      <c r="D186" s="12">
        <v>354</v>
      </c>
      <c r="E186">
        <v>105900</v>
      </c>
    </row>
    <row r="187" spans="1:5" x14ac:dyDescent="0.25">
      <c r="A187" s="12">
        <v>371</v>
      </c>
      <c r="B187">
        <v>172400</v>
      </c>
      <c r="D187" s="12">
        <v>356</v>
      </c>
      <c r="E187">
        <v>177500</v>
      </c>
    </row>
    <row r="188" spans="1:5" x14ac:dyDescent="0.25">
      <c r="A188" s="12">
        <v>372</v>
      </c>
      <c r="B188">
        <v>134432</v>
      </c>
      <c r="D188" s="12">
        <v>357</v>
      </c>
      <c r="E188">
        <v>173000</v>
      </c>
    </row>
    <row r="189" spans="1:5" x14ac:dyDescent="0.25">
      <c r="A189" s="12">
        <v>375</v>
      </c>
      <c r="B189">
        <v>219500</v>
      </c>
      <c r="D189" s="12">
        <v>358</v>
      </c>
      <c r="E189">
        <v>134000</v>
      </c>
    </row>
    <row r="190" spans="1:5" x14ac:dyDescent="0.25">
      <c r="A190" s="12">
        <v>377</v>
      </c>
      <c r="B190">
        <v>148000</v>
      </c>
      <c r="D190" s="12">
        <v>367</v>
      </c>
      <c r="E190">
        <v>159000</v>
      </c>
    </row>
    <row r="191" spans="1:5" x14ac:dyDescent="0.25">
      <c r="A191" s="12">
        <v>378</v>
      </c>
      <c r="B191">
        <v>340000</v>
      </c>
      <c r="D191" s="12">
        <v>369</v>
      </c>
      <c r="E191">
        <v>132000</v>
      </c>
    </row>
    <row r="192" spans="1:5" x14ac:dyDescent="0.25">
      <c r="A192" s="12">
        <v>380</v>
      </c>
      <c r="B192">
        <v>179000</v>
      </c>
      <c r="D192" s="12">
        <v>370</v>
      </c>
      <c r="E192">
        <v>162000</v>
      </c>
    </row>
    <row r="193" spans="1:5" x14ac:dyDescent="0.25">
      <c r="A193" s="12">
        <v>381</v>
      </c>
      <c r="B193">
        <v>127000</v>
      </c>
      <c r="D193" s="12">
        <v>373</v>
      </c>
      <c r="E193">
        <v>125000</v>
      </c>
    </row>
    <row r="194" spans="1:5" x14ac:dyDescent="0.25">
      <c r="A194" s="12">
        <v>383</v>
      </c>
      <c r="B194">
        <v>213500</v>
      </c>
      <c r="D194" s="12">
        <v>374</v>
      </c>
      <c r="E194">
        <v>123000</v>
      </c>
    </row>
    <row r="195" spans="1:5" x14ac:dyDescent="0.25">
      <c r="A195" s="12">
        <v>384</v>
      </c>
      <c r="B195">
        <v>76000</v>
      </c>
      <c r="D195" s="12">
        <v>376</v>
      </c>
      <c r="E195">
        <v>61000</v>
      </c>
    </row>
    <row r="196" spans="1:5" x14ac:dyDescent="0.25">
      <c r="A196" s="12">
        <v>385</v>
      </c>
      <c r="B196">
        <v>240000</v>
      </c>
      <c r="D196" s="12">
        <v>379</v>
      </c>
      <c r="E196">
        <v>394432</v>
      </c>
    </row>
    <row r="197" spans="1:5" x14ac:dyDescent="0.25">
      <c r="A197" s="12">
        <v>387</v>
      </c>
      <c r="B197">
        <v>81000</v>
      </c>
      <c r="D197" s="12">
        <v>382</v>
      </c>
      <c r="E197">
        <v>187750</v>
      </c>
    </row>
    <row r="198" spans="1:5" x14ac:dyDescent="0.25">
      <c r="A198" s="12">
        <v>388</v>
      </c>
      <c r="B198">
        <v>125000</v>
      </c>
      <c r="D198" s="12">
        <v>386</v>
      </c>
      <c r="E198">
        <v>192000</v>
      </c>
    </row>
    <row r="199" spans="1:5" x14ac:dyDescent="0.25">
      <c r="A199" s="12">
        <v>390</v>
      </c>
      <c r="B199">
        <v>426000</v>
      </c>
      <c r="D199" s="12">
        <v>389</v>
      </c>
      <c r="E199">
        <v>191000</v>
      </c>
    </row>
    <row r="200" spans="1:5" x14ac:dyDescent="0.25">
      <c r="A200" s="12">
        <v>391</v>
      </c>
      <c r="B200">
        <v>119000</v>
      </c>
      <c r="D200" s="12">
        <v>393</v>
      </c>
      <c r="E200">
        <v>106500</v>
      </c>
    </row>
    <row r="201" spans="1:5" x14ac:dyDescent="0.25">
      <c r="A201" s="12">
        <v>392</v>
      </c>
      <c r="B201">
        <v>215000</v>
      </c>
      <c r="D201" s="12">
        <v>394</v>
      </c>
      <c r="E201">
        <v>100000</v>
      </c>
    </row>
    <row r="202" spans="1:5" x14ac:dyDescent="0.25">
      <c r="A202" s="12">
        <v>395</v>
      </c>
      <c r="B202">
        <v>109000</v>
      </c>
      <c r="D202" s="12">
        <v>396</v>
      </c>
      <c r="E202">
        <v>129000</v>
      </c>
    </row>
    <row r="203" spans="1:5" x14ac:dyDescent="0.25">
      <c r="A203" s="12">
        <v>398</v>
      </c>
      <c r="B203">
        <v>169500</v>
      </c>
      <c r="D203" s="12">
        <v>397</v>
      </c>
      <c r="E203">
        <v>123000</v>
      </c>
    </row>
    <row r="204" spans="1:5" x14ac:dyDescent="0.25">
      <c r="A204" s="12">
        <v>400</v>
      </c>
      <c r="B204">
        <v>241000</v>
      </c>
      <c r="D204" s="12">
        <v>399</v>
      </c>
      <c r="E204">
        <v>67000</v>
      </c>
    </row>
    <row r="205" spans="1:5" x14ac:dyDescent="0.25">
      <c r="A205" s="12">
        <v>404</v>
      </c>
      <c r="B205">
        <v>258000</v>
      </c>
      <c r="D205" s="12">
        <v>401</v>
      </c>
      <c r="E205">
        <v>245500</v>
      </c>
    </row>
    <row r="206" spans="1:5" x14ac:dyDescent="0.25">
      <c r="A206" s="12">
        <v>405</v>
      </c>
      <c r="B206">
        <v>168000</v>
      </c>
      <c r="D206" s="12">
        <v>402</v>
      </c>
      <c r="E206">
        <v>164990</v>
      </c>
    </row>
    <row r="207" spans="1:5" x14ac:dyDescent="0.25">
      <c r="A207" s="12">
        <v>407</v>
      </c>
      <c r="B207">
        <v>115000</v>
      </c>
      <c r="D207" s="12">
        <v>403</v>
      </c>
      <c r="E207">
        <v>108000</v>
      </c>
    </row>
    <row r="208" spans="1:5" x14ac:dyDescent="0.25">
      <c r="A208" s="12">
        <v>408</v>
      </c>
      <c r="B208">
        <v>177000</v>
      </c>
      <c r="D208" s="12">
        <v>406</v>
      </c>
      <c r="E208">
        <v>150000</v>
      </c>
    </row>
    <row r="209" spans="1:5" x14ac:dyDescent="0.25">
      <c r="A209" s="12">
        <v>409</v>
      </c>
      <c r="B209">
        <v>280000</v>
      </c>
      <c r="D209" s="12">
        <v>411</v>
      </c>
      <c r="E209">
        <v>60000</v>
      </c>
    </row>
    <row r="210" spans="1:5" x14ac:dyDescent="0.25">
      <c r="A210" s="12">
        <v>410</v>
      </c>
      <c r="B210">
        <v>339750</v>
      </c>
      <c r="D210" s="12">
        <v>412</v>
      </c>
      <c r="E210">
        <v>145000</v>
      </c>
    </row>
    <row r="211" spans="1:5" x14ac:dyDescent="0.25">
      <c r="A211" s="12">
        <v>415</v>
      </c>
      <c r="B211">
        <v>228000</v>
      </c>
      <c r="D211" s="12">
        <v>413</v>
      </c>
      <c r="E211">
        <v>222000</v>
      </c>
    </row>
    <row r="212" spans="1:5" x14ac:dyDescent="0.25">
      <c r="A212" s="12">
        <v>417</v>
      </c>
      <c r="B212">
        <v>149500</v>
      </c>
      <c r="D212" s="12">
        <v>414</v>
      </c>
      <c r="E212">
        <v>115000</v>
      </c>
    </row>
    <row r="213" spans="1:5" x14ac:dyDescent="0.25">
      <c r="A213" s="12">
        <v>418</v>
      </c>
      <c r="B213">
        <v>239000</v>
      </c>
      <c r="D213" s="12">
        <v>416</v>
      </c>
      <c r="E213">
        <v>181134</v>
      </c>
    </row>
    <row r="214" spans="1:5" x14ac:dyDescent="0.25">
      <c r="A214" s="12">
        <v>419</v>
      </c>
      <c r="B214">
        <v>126000</v>
      </c>
      <c r="D214" s="12">
        <v>420</v>
      </c>
      <c r="E214">
        <v>142000</v>
      </c>
    </row>
    <row r="215" spans="1:5" x14ac:dyDescent="0.25">
      <c r="A215" s="12">
        <v>421</v>
      </c>
      <c r="B215">
        <v>206300</v>
      </c>
      <c r="D215" s="12">
        <v>422</v>
      </c>
      <c r="E215">
        <v>215000</v>
      </c>
    </row>
    <row r="216" spans="1:5" x14ac:dyDescent="0.25">
      <c r="A216" s="12">
        <v>424</v>
      </c>
      <c r="B216">
        <v>315000</v>
      </c>
      <c r="D216" s="12">
        <v>423</v>
      </c>
      <c r="E216">
        <v>113000</v>
      </c>
    </row>
    <row r="217" spans="1:5" x14ac:dyDescent="0.25">
      <c r="A217" s="12">
        <v>426</v>
      </c>
      <c r="B217">
        <v>135000</v>
      </c>
      <c r="D217" s="12">
        <v>425</v>
      </c>
      <c r="E217">
        <v>139000</v>
      </c>
    </row>
    <row r="218" spans="1:5" x14ac:dyDescent="0.25">
      <c r="A218" s="12">
        <v>427</v>
      </c>
      <c r="B218">
        <v>275000</v>
      </c>
      <c r="D218" s="12">
        <v>428</v>
      </c>
      <c r="E218">
        <v>109008</v>
      </c>
    </row>
    <row r="219" spans="1:5" x14ac:dyDescent="0.25">
      <c r="A219" s="12">
        <v>431</v>
      </c>
      <c r="B219">
        <v>85400</v>
      </c>
      <c r="D219" s="12">
        <v>429</v>
      </c>
      <c r="E219">
        <v>195400</v>
      </c>
    </row>
    <row r="220" spans="1:5" x14ac:dyDescent="0.25">
      <c r="A220" s="12">
        <v>432</v>
      </c>
      <c r="B220">
        <v>79900</v>
      </c>
      <c r="D220" s="12">
        <v>430</v>
      </c>
      <c r="E220">
        <v>175000</v>
      </c>
    </row>
    <row r="221" spans="1:5" x14ac:dyDescent="0.25">
      <c r="A221" s="12">
        <v>433</v>
      </c>
      <c r="B221">
        <v>122500</v>
      </c>
      <c r="D221" s="12">
        <v>439</v>
      </c>
      <c r="E221">
        <v>90350</v>
      </c>
    </row>
    <row r="222" spans="1:5" x14ac:dyDescent="0.25">
      <c r="A222" s="12">
        <v>434</v>
      </c>
      <c r="B222">
        <v>181000</v>
      </c>
      <c r="D222" s="12">
        <v>441</v>
      </c>
      <c r="E222">
        <v>555000</v>
      </c>
    </row>
    <row r="223" spans="1:5" x14ac:dyDescent="0.25">
      <c r="A223" s="12">
        <v>435</v>
      </c>
      <c r="B223">
        <v>81000</v>
      </c>
      <c r="D223" s="12">
        <v>442</v>
      </c>
      <c r="E223">
        <v>118000</v>
      </c>
    </row>
    <row r="224" spans="1:5" x14ac:dyDescent="0.25">
      <c r="A224" s="12">
        <v>436</v>
      </c>
      <c r="B224">
        <v>212000</v>
      </c>
      <c r="D224" s="12">
        <v>444</v>
      </c>
      <c r="E224">
        <v>172500</v>
      </c>
    </row>
    <row r="225" spans="1:5" x14ac:dyDescent="0.25">
      <c r="A225" s="12">
        <v>437</v>
      </c>
      <c r="B225">
        <v>116000</v>
      </c>
      <c r="D225" s="12">
        <v>446</v>
      </c>
      <c r="E225">
        <v>127500</v>
      </c>
    </row>
    <row r="226" spans="1:5" x14ac:dyDescent="0.25">
      <c r="A226" s="12">
        <v>438</v>
      </c>
      <c r="B226">
        <v>119000</v>
      </c>
      <c r="D226" s="12">
        <v>447</v>
      </c>
      <c r="E226">
        <v>190000</v>
      </c>
    </row>
    <row r="227" spans="1:5" x14ac:dyDescent="0.25">
      <c r="A227" s="12">
        <v>440</v>
      </c>
      <c r="B227">
        <v>110000</v>
      </c>
      <c r="D227" s="12">
        <v>451</v>
      </c>
      <c r="E227">
        <v>110000</v>
      </c>
    </row>
    <row r="228" spans="1:5" x14ac:dyDescent="0.25">
      <c r="A228" s="12">
        <v>443</v>
      </c>
      <c r="B228">
        <v>162900</v>
      </c>
      <c r="D228" s="12">
        <v>452</v>
      </c>
      <c r="E228">
        <v>280000</v>
      </c>
    </row>
    <row r="229" spans="1:5" x14ac:dyDescent="0.25">
      <c r="A229" s="12">
        <v>445</v>
      </c>
      <c r="B229">
        <v>210000</v>
      </c>
      <c r="D229" s="12">
        <v>455</v>
      </c>
      <c r="E229">
        <v>188000</v>
      </c>
    </row>
    <row r="230" spans="1:5" x14ac:dyDescent="0.25">
      <c r="A230" s="12">
        <v>448</v>
      </c>
      <c r="B230">
        <v>199900</v>
      </c>
      <c r="D230" s="12">
        <v>456</v>
      </c>
      <c r="E230">
        <v>175500</v>
      </c>
    </row>
    <row r="231" spans="1:5" x14ac:dyDescent="0.25">
      <c r="A231" s="12">
        <v>449</v>
      </c>
      <c r="B231">
        <v>119500</v>
      </c>
      <c r="D231" s="12">
        <v>458</v>
      </c>
      <c r="E231">
        <v>256000</v>
      </c>
    </row>
    <row r="232" spans="1:5" x14ac:dyDescent="0.25">
      <c r="A232" s="12">
        <v>450</v>
      </c>
      <c r="B232">
        <v>120000</v>
      </c>
      <c r="D232" s="12">
        <v>463</v>
      </c>
      <c r="E232">
        <v>62383</v>
      </c>
    </row>
    <row r="233" spans="1:5" x14ac:dyDescent="0.25">
      <c r="A233" s="12">
        <v>453</v>
      </c>
      <c r="B233">
        <v>204000</v>
      </c>
      <c r="D233" s="12">
        <v>465</v>
      </c>
      <c r="E233">
        <v>124000</v>
      </c>
    </row>
    <row r="234" spans="1:5" x14ac:dyDescent="0.25">
      <c r="A234" s="12">
        <v>454</v>
      </c>
      <c r="B234">
        <v>210000</v>
      </c>
      <c r="D234" s="12">
        <v>466</v>
      </c>
      <c r="E234">
        <v>178740</v>
      </c>
    </row>
    <row r="235" spans="1:5" x14ac:dyDescent="0.25">
      <c r="A235" s="12">
        <v>457</v>
      </c>
      <c r="B235">
        <v>98000</v>
      </c>
      <c r="D235" s="12">
        <v>467</v>
      </c>
      <c r="E235">
        <v>167000</v>
      </c>
    </row>
    <row r="236" spans="1:5" x14ac:dyDescent="0.25">
      <c r="A236" s="12">
        <v>459</v>
      </c>
      <c r="B236">
        <v>161000</v>
      </c>
      <c r="D236" s="12">
        <v>469</v>
      </c>
      <c r="E236">
        <v>250000</v>
      </c>
    </row>
    <row r="237" spans="1:5" x14ac:dyDescent="0.25">
      <c r="A237" s="12">
        <v>460</v>
      </c>
      <c r="B237">
        <v>110000</v>
      </c>
      <c r="D237" s="12">
        <v>471</v>
      </c>
      <c r="E237">
        <v>212000</v>
      </c>
    </row>
    <row r="238" spans="1:5" x14ac:dyDescent="0.25">
      <c r="A238" s="12">
        <v>461</v>
      </c>
      <c r="B238">
        <v>263435</v>
      </c>
      <c r="D238" s="12">
        <v>474</v>
      </c>
      <c r="E238">
        <v>440000</v>
      </c>
    </row>
    <row r="239" spans="1:5" x14ac:dyDescent="0.25">
      <c r="A239" s="12">
        <v>462</v>
      </c>
      <c r="B239">
        <v>155000</v>
      </c>
      <c r="D239" s="12">
        <v>475</v>
      </c>
      <c r="E239">
        <v>251000</v>
      </c>
    </row>
    <row r="240" spans="1:5" x14ac:dyDescent="0.25">
      <c r="A240" s="12">
        <v>464</v>
      </c>
      <c r="B240">
        <v>188700</v>
      </c>
      <c r="D240" s="12">
        <v>476</v>
      </c>
      <c r="E240">
        <v>132500</v>
      </c>
    </row>
    <row r="241" spans="1:5" x14ac:dyDescent="0.25">
      <c r="A241" s="12">
        <v>468</v>
      </c>
      <c r="B241">
        <v>146500</v>
      </c>
      <c r="D241" s="12">
        <v>477</v>
      </c>
      <c r="E241">
        <v>208900</v>
      </c>
    </row>
    <row r="242" spans="1:5" x14ac:dyDescent="0.25">
      <c r="A242" s="12">
        <v>470</v>
      </c>
      <c r="B242">
        <v>187000</v>
      </c>
      <c r="D242" s="12">
        <v>479</v>
      </c>
      <c r="E242">
        <v>297000</v>
      </c>
    </row>
    <row r="243" spans="1:5" x14ac:dyDescent="0.25">
      <c r="A243" s="12">
        <v>472</v>
      </c>
      <c r="B243">
        <v>190000</v>
      </c>
      <c r="D243" s="12">
        <v>480</v>
      </c>
      <c r="E243">
        <v>89471</v>
      </c>
    </row>
    <row r="244" spans="1:5" x14ac:dyDescent="0.25">
      <c r="A244" s="12">
        <v>473</v>
      </c>
      <c r="B244">
        <v>148000</v>
      </c>
      <c r="D244" s="12">
        <v>481</v>
      </c>
      <c r="E244">
        <v>326000</v>
      </c>
    </row>
    <row r="245" spans="1:5" x14ac:dyDescent="0.25">
      <c r="A245" s="12">
        <v>478</v>
      </c>
      <c r="B245">
        <v>380000</v>
      </c>
      <c r="D245" s="12">
        <v>482</v>
      </c>
      <c r="E245">
        <v>374000</v>
      </c>
    </row>
    <row r="246" spans="1:5" x14ac:dyDescent="0.25">
      <c r="A246" s="12">
        <v>483</v>
      </c>
      <c r="B246">
        <v>155000</v>
      </c>
      <c r="D246" s="12">
        <v>484</v>
      </c>
      <c r="E246">
        <v>164000</v>
      </c>
    </row>
    <row r="247" spans="1:5" x14ac:dyDescent="0.25">
      <c r="A247" s="12">
        <v>489</v>
      </c>
      <c r="B247">
        <v>160000</v>
      </c>
      <c r="D247" s="12">
        <v>485</v>
      </c>
      <c r="E247">
        <v>132500</v>
      </c>
    </row>
    <row r="248" spans="1:5" x14ac:dyDescent="0.25">
      <c r="A248" s="12">
        <v>490</v>
      </c>
      <c r="B248">
        <v>86000</v>
      </c>
      <c r="D248" s="12">
        <v>486</v>
      </c>
      <c r="E248">
        <v>147000</v>
      </c>
    </row>
    <row r="249" spans="1:5" x14ac:dyDescent="0.25">
      <c r="A249" s="12">
        <v>491</v>
      </c>
      <c r="B249">
        <v>115000</v>
      </c>
      <c r="D249" s="12">
        <v>487</v>
      </c>
      <c r="E249">
        <v>156000</v>
      </c>
    </row>
    <row r="250" spans="1:5" x14ac:dyDescent="0.25">
      <c r="A250" s="12">
        <v>492</v>
      </c>
      <c r="B250">
        <v>133000</v>
      </c>
      <c r="D250" s="12">
        <v>488</v>
      </c>
      <c r="E250">
        <v>175000</v>
      </c>
    </row>
    <row r="251" spans="1:5" x14ac:dyDescent="0.25">
      <c r="A251" s="12">
        <v>493</v>
      </c>
      <c r="B251">
        <v>172785</v>
      </c>
      <c r="D251" s="12">
        <v>494</v>
      </c>
      <c r="E251">
        <v>155000</v>
      </c>
    </row>
    <row r="252" spans="1:5" x14ac:dyDescent="0.25">
      <c r="A252" s="12">
        <v>498</v>
      </c>
      <c r="B252">
        <v>184000</v>
      </c>
      <c r="D252" s="12">
        <v>495</v>
      </c>
      <c r="E252">
        <v>91300</v>
      </c>
    </row>
    <row r="253" spans="1:5" x14ac:dyDescent="0.25">
      <c r="A253" s="12">
        <v>501</v>
      </c>
      <c r="B253">
        <v>113000</v>
      </c>
      <c r="D253" s="12">
        <v>496</v>
      </c>
      <c r="E253">
        <v>34900</v>
      </c>
    </row>
    <row r="254" spans="1:5" x14ac:dyDescent="0.25">
      <c r="A254" s="12">
        <v>502</v>
      </c>
      <c r="B254">
        <v>226700</v>
      </c>
      <c r="D254" s="12">
        <v>497</v>
      </c>
      <c r="E254">
        <v>430000</v>
      </c>
    </row>
    <row r="255" spans="1:5" x14ac:dyDescent="0.25">
      <c r="A255" s="12">
        <v>505</v>
      </c>
      <c r="B255">
        <v>147000</v>
      </c>
      <c r="D255" s="12">
        <v>499</v>
      </c>
      <c r="E255">
        <v>130000</v>
      </c>
    </row>
    <row r="256" spans="1:5" x14ac:dyDescent="0.25">
      <c r="A256" s="12">
        <v>506</v>
      </c>
      <c r="B256">
        <v>124500</v>
      </c>
      <c r="D256" s="12">
        <v>500</v>
      </c>
      <c r="E256">
        <v>120000</v>
      </c>
    </row>
    <row r="257" spans="1:5" x14ac:dyDescent="0.25">
      <c r="A257" s="12">
        <v>507</v>
      </c>
      <c r="B257">
        <v>215000</v>
      </c>
      <c r="D257" s="12">
        <v>503</v>
      </c>
      <c r="E257">
        <v>140000</v>
      </c>
    </row>
    <row r="258" spans="1:5" x14ac:dyDescent="0.25">
      <c r="A258" s="12">
        <v>509</v>
      </c>
      <c r="B258">
        <v>161000</v>
      </c>
      <c r="D258" s="12">
        <v>504</v>
      </c>
      <c r="E258">
        <v>289000</v>
      </c>
    </row>
    <row r="259" spans="1:5" x14ac:dyDescent="0.25">
      <c r="A259" s="12">
        <v>515</v>
      </c>
      <c r="B259">
        <v>96500</v>
      </c>
      <c r="D259" s="12">
        <v>508</v>
      </c>
      <c r="E259">
        <v>208300</v>
      </c>
    </row>
    <row r="260" spans="1:5" x14ac:dyDescent="0.25">
      <c r="A260" s="12">
        <v>517</v>
      </c>
      <c r="B260">
        <v>158000</v>
      </c>
      <c r="D260" s="12">
        <v>510</v>
      </c>
      <c r="E260">
        <v>124500</v>
      </c>
    </row>
    <row r="261" spans="1:5" x14ac:dyDescent="0.25">
      <c r="A261" s="12">
        <v>518</v>
      </c>
      <c r="B261">
        <v>265000</v>
      </c>
      <c r="D261" s="12">
        <v>511</v>
      </c>
      <c r="E261">
        <v>164900</v>
      </c>
    </row>
    <row r="262" spans="1:5" x14ac:dyDescent="0.25">
      <c r="A262" s="12">
        <v>519</v>
      </c>
      <c r="B262">
        <v>211000</v>
      </c>
      <c r="D262" s="12">
        <v>512</v>
      </c>
      <c r="E262">
        <v>202665</v>
      </c>
    </row>
    <row r="263" spans="1:5" x14ac:dyDescent="0.25">
      <c r="A263" s="12">
        <v>520</v>
      </c>
      <c r="B263">
        <v>234000</v>
      </c>
      <c r="D263" s="12">
        <v>513</v>
      </c>
      <c r="E263">
        <v>129900</v>
      </c>
    </row>
    <row r="264" spans="1:5" x14ac:dyDescent="0.25">
      <c r="A264" s="12">
        <v>521</v>
      </c>
      <c r="B264">
        <v>106250</v>
      </c>
      <c r="D264" s="12">
        <v>514</v>
      </c>
      <c r="E264">
        <v>134000</v>
      </c>
    </row>
    <row r="265" spans="1:5" x14ac:dyDescent="0.25">
      <c r="A265" s="12">
        <v>523</v>
      </c>
      <c r="B265">
        <v>159000</v>
      </c>
      <c r="D265" s="12">
        <v>516</v>
      </c>
      <c r="E265">
        <v>402861</v>
      </c>
    </row>
    <row r="266" spans="1:5" x14ac:dyDescent="0.25">
      <c r="A266" s="12">
        <v>524</v>
      </c>
      <c r="B266">
        <v>184750</v>
      </c>
      <c r="D266" s="12">
        <v>522</v>
      </c>
      <c r="E266">
        <v>150000</v>
      </c>
    </row>
    <row r="267" spans="1:5" x14ac:dyDescent="0.25">
      <c r="A267" s="12">
        <v>525</v>
      </c>
      <c r="B267">
        <v>315750</v>
      </c>
      <c r="D267" s="12">
        <v>526</v>
      </c>
      <c r="E267">
        <v>176000</v>
      </c>
    </row>
    <row r="268" spans="1:5" x14ac:dyDescent="0.25">
      <c r="A268" s="12">
        <v>528</v>
      </c>
      <c r="B268">
        <v>446261</v>
      </c>
      <c r="D268" s="12">
        <v>527</v>
      </c>
      <c r="E268">
        <v>132000</v>
      </c>
    </row>
    <row r="269" spans="1:5" x14ac:dyDescent="0.25">
      <c r="A269" s="12">
        <v>531</v>
      </c>
      <c r="B269">
        <v>175000</v>
      </c>
      <c r="D269" s="12">
        <v>529</v>
      </c>
      <c r="E269">
        <v>86000</v>
      </c>
    </row>
    <row r="270" spans="1:5" x14ac:dyDescent="0.25">
      <c r="A270" s="12">
        <v>532</v>
      </c>
      <c r="B270">
        <v>128000</v>
      </c>
      <c r="D270" s="12">
        <v>530</v>
      </c>
      <c r="E270">
        <v>200624</v>
      </c>
    </row>
    <row r="271" spans="1:5" x14ac:dyDescent="0.25">
      <c r="A271" s="12">
        <v>535</v>
      </c>
      <c r="B271">
        <v>178000</v>
      </c>
      <c r="D271" s="12">
        <v>533</v>
      </c>
      <c r="E271">
        <v>107500</v>
      </c>
    </row>
    <row r="272" spans="1:5" x14ac:dyDescent="0.25">
      <c r="A272" s="12">
        <v>536</v>
      </c>
      <c r="B272">
        <v>107500</v>
      </c>
      <c r="D272" s="12">
        <v>534</v>
      </c>
      <c r="E272">
        <v>39300</v>
      </c>
    </row>
    <row r="273" spans="1:5" x14ac:dyDescent="0.25">
      <c r="A273" s="12">
        <v>537</v>
      </c>
      <c r="B273">
        <v>188000</v>
      </c>
      <c r="D273" s="12">
        <v>538</v>
      </c>
      <c r="E273">
        <v>111250</v>
      </c>
    </row>
    <row r="274" spans="1:5" x14ac:dyDescent="0.25">
      <c r="A274" s="12">
        <v>542</v>
      </c>
      <c r="B274">
        <v>248000</v>
      </c>
      <c r="D274" s="12">
        <v>539</v>
      </c>
      <c r="E274">
        <v>158000</v>
      </c>
    </row>
    <row r="275" spans="1:5" x14ac:dyDescent="0.25">
      <c r="A275" s="12">
        <v>544</v>
      </c>
      <c r="B275">
        <v>133000</v>
      </c>
      <c r="D275" s="12">
        <v>540</v>
      </c>
      <c r="E275">
        <v>272000</v>
      </c>
    </row>
    <row r="276" spans="1:5" x14ac:dyDescent="0.25">
      <c r="A276" s="12">
        <v>545</v>
      </c>
      <c r="B276">
        <v>179665</v>
      </c>
      <c r="D276" s="12">
        <v>541</v>
      </c>
      <c r="E276">
        <v>315000</v>
      </c>
    </row>
    <row r="277" spans="1:5" x14ac:dyDescent="0.25">
      <c r="A277" s="12">
        <v>546</v>
      </c>
      <c r="B277">
        <v>229000</v>
      </c>
      <c r="D277" s="12">
        <v>543</v>
      </c>
      <c r="E277">
        <v>213250</v>
      </c>
    </row>
    <row r="278" spans="1:5" x14ac:dyDescent="0.25">
      <c r="A278" s="12">
        <v>547</v>
      </c>
      <c r="B278">
        <v>210000</v>
      </c>
      <c r="D278" s="12">
        <v>549</v>
      </c>
      <c r="E278">
        <v>125000</v>
      </c>
    </row>
    <row r="279" spans="1:5" x14ac:dyDescent="0.25">
      <c r="A279" s="12">
        <v>548</v>
      </c>
      <c r="B279">
        <v>129500</v>
      </c>
      <c r="D279" s="12">
        <v>551</v>
      </c>
      <c r="E279">
        <v>140000</v>
      </c>
    </row>
    <row r="280" spans="1:5" x14ac:dyDescent="0.25">
      <c r="A280" s="12">
        <v>550</v>
      </c>
      <c r="B280">
        <v>263000</v>
      </c>
      <c r="D280" s="12">
        <v>552</v>
      </c>
      <c r="E280">
        <v>112500</v>
      </c>
    </row>
    <row r="281" spans="1:5" x14ac:dyDescent="0.25">
      <c r="A281" s="12">
        <v>555</v>
      </c>
      <c r="B281">
        <v>284000</v>
      </c>
      <c r="D281" s="12">
        <v>553</v>
      </c>
      <c r="E281">
        <v>255500</v>
      </c>
    </row>
    <row r="282" spans="1:5" x14ac:dyDescent="0.25">
      <c r="A282" s="12">
        <v>556</v>
      </c>
      <c r="B282">
        <v>113000</v>
      </c>
      <c r="D282" s="12">
        <v>554</v>
      </c>
      <c r="E282">
        <v>108000</v>
      </c>
    </row>
    <row r="283" spans="1:5" x14ac:dyDescent="0.25">
      <c r="A283" s="12">
        <v>558</v>
      </c>
      <c r="B283">
        <v>108000</v>
      </c>
      <c r="D283" s="12">
        <v>557</v>
      </c>
      <c r="E283">
        <v>141000</v>
      </c>
    </row>
    <row r="284" spans="1:5" x14ac:dyDescent="0.25">
      <c r="A284" s="12">
        <v>559</v>
      </c>
      <c r="B284">
        <v>175000</v>
      </c>
      <c r="D284" s="12">
        <v>560</v>
      </c>
      <c r="E284">
        <v>234000</v>
      </c>
    </row>
    <row r="285" spans="1:5" x14ac:dyDescent="0.25">
      <c r="A285" s="12">
        <v>564</v>
      </c>
      <c r="B285">
        <v>185000</v>
      </c>
      <c r="D285" s="12">
        <v>561</v>
      </c>
      <c r="E285">
        <v>121500</v>
      </c>
    </row>
    <row r="286" spans="1:5" x14ac:dyDescent="0.25">
      <c r="A286" s="12">
        <v>565</v>
      </c>
      <c r="B286">
        <v>268000</v>
      </c>
      <c r="D286" s="12">
        <v>562</v>
      </c>
      <c r="E286">
        <v>170000</v>
      </c>
    </row>
    <row r="287" spans="1:5" x14ac:dyDescent="0.25">
      <c r="A287" s="12">
        <v>566</v>
      </c>
      <c r="B287">
        <v>128000</v>
      </c>
      <c r="D287" s="12">
        <v>563</v>
      </c>
      <c r="E287">
        <v>108000</v>
      </c>
    </row>
    <row r="288" spans="1:5" x14ac:dyDescent="0.25">
      <c r="A288" s="12">
        <v>567</v>
      </c>
      <c r="B288">
        <v>325000</v>
      </c>
      <c r="D288" s="12">
        <v>568</v>
      </c>
      <c r="E288">
        <v>214000</v>
      </c>
    </row>
    <row r="289" spans="1:5" x14ac:dyDescent="0.25">
      <c r="A289" s="12">
        <v>569</v>
      </c>
      <c r="B289">
        <v>316600</v>
      </c>
      <c r="D289" s="12">
        <v>571</v>
      </c>
      <c r="E289">
        <v>142600</v>
      </c>
    </row>
    <row r="290" spans="1:5" x14ac:dyDescent="0.25">
      <c r="A290" s="12">
        <v>570</v>
      </c>
      <c r="B290">
        <v>135960</v>
      </c>
      <c r="D290" s="12">
        <v>572</v>
      </c>
      <c r="E290">
        <v>120000</v>
      </c>
    </row>
    <row r="291" spans="1:5" x14ac:dyDescent="0.25">
      <c r="A291" s="12">
        <v>573</v>
      </c>
      <c r="B291">
        <v>224500</v>
      </c>
      <c r="D291" s="12">
        <v>581</v>
      </c>
      <c r="E291">
        <v>181900</v>
      </c>
    </row>
    <row r="292" spans="1:5" x14ac:dyDescent="0.25">
      <c r="A292" s="12">
        <v>574</v>
      </c>
      <c r="B292">
        <v>170000</v>
      </c>
      <c r="D292" s="12">
        <v>582</v>
      </c>
      <c r="E292">
        <v>253293</v>
      </c>
    </row>
    <row r="293" spans="1:5" x14ac:dyDescent="0.25">
      <c r="A293" s="12">
        <v>575</v>
      </c>
      <c r="B293">
        <v>139000</v>
      </c>
      <c r="D293" s="12">
        <v>586</v>
      </c>
      <c r="E293">
        <v>369900</v>
      </c>
    </row>
    <row r="294" spans="1:5" x14ac:dyDescent="0.25">
      <c r="A294" s="12">
        <v>576</v>
      </c>
      <c r="B294">
        <v>118500</v>
      </c>
      <c r="D294" s="12">
        <v>587</v>
      </c>
      <c r="E294">
        <v>130000</v>
      </c>
    </row>
    <row r="295" spans="1:5" x14ac:dyDescent="0.25">
      <c r="A295" s="12">
        <v>577</v>
      </c>
      <c r="B295">
        <v>145000</v>
      </c>
      <c r="D295" s="12">
        <v>589</v>
      </c>
      <c r="E295">
        <v>143000</v>
      </c>
    </row>
    <row r="296" spans="1:5" x14ac:dyDescent="0.25">
      <c r="A296" s="12">
        <v>578</v>
      </c>
      <c r="B296">
        <v>164500</v>
      </c>
      <c r="D296" s="12">
        <v>590</v>
      </c>
      <c r="E296">
        <v>79500</v>
      </c>
    </row>
    <row r="297" spans="1:5" x14ac:dyDescent="0.25">
      <c r="A297" s="12">
        <v>579</v>
      </c>
      <c r="B297">
        <v>146000</v>
      </c>
      <c r="D297" s="12">
        <v>593</v>
      </c>
      <c r="E297">
        <v>138000</v>
      </c>
    </row>
    <row r="298" spans="1:5" x14ac:dyDescent="0.25">
      <c r="A298" s="12">
        <v>580</v>
      </c>
      <c r="B298">
        <v>131500</v>
      </c>
      <c r="D298" s="12">
        <v>594</v>
      </c>
      <c r="E298">
        <v>140000</v>
      </c>
    </row>
    <row r="299" spans="1:5" x14ac:dyDescent="0.25">
      <c r="A299" s="12">
        <v>583</v>
      </c>
      <c r="B299">
        <v>118500</v>
      </c>
      <c r="D299" s="12">
        <v>595</v>
      </c>
      <c r="E299">
        <v>110000</v>
      </c>
    </row>
    <row r="300" spans="1:5" x14ac:dyDescent="0.25">
      <c r="A300" s="12">
        <v>584</v>
      </c>
      <c r="B300">
        <v>325000</v>
      </c>
      <c r="D300" s="12">
        <v>596</v>
      </c>
      <c r="E300">
        <v>319000</v>
      </c>
    </row>
    <row r="301" spans="1:5" x14ac:dyDescent="0.25">
      <c r="A301" s="12">
        <v>585</v>
      </c>
      <c r="B301">
        <v>133000</v>
      </c>
      <c r="D301" s="12">
        <v>598</v>
      </c>
      <c r="E301">
        <v>194201</v>
      </c>
    </row>
    <row r="302" spans="1:5" x14ac:dyDescent="0.25">
      <c r="A302" s="12">
        <v>588</v>
      </c>
      <c r="B302">
        <v>137000</v>
      </c>
      <c r="D302" s="12">
        <v>599</v>
      </c>
      <c r="E302">
        <v>217500</v>
      </c>
    </row>
    <row r="303" spans="1:5" x14ac:dyDescent="0.25">
      <c r="A303" s="12">
        <v>591</v>
      </c>
      <c r="B303">
        <v>185900</v>
      </c>
      <c r="D303" s="12">
        <v>605</v>
      </c>
      <c r="E303">
        <v>221000</v>
      </c>
    </row>
    <row r="304" spans="1:5" x14ac:dyDescent="0.25">
      <c r="A304" s="12">
        <v>592</v>
      </c>
      <c r="B304">
        <v>451950</v>
      </c>
      <c r="D304" s="12">
        <v>607</v>
      </c>
      <c r="E304">
        <v>152000</v>
      </c>
    </row>
    <row r="305" spans="1:5" x14ac:dyDescent="0.25">
      <c r="A305" s="12">
        <v>597</v>
      </c>
      <c r="B305">
        <v>114504</v>
      </c>
      <c r="D305" s="12">
        <v>610</v>
      </c>
      <c r="E305">
        <v>118500</v>
      </c>
    </row>
    <row r="306" spans="1:5" x14ac:dyDescent="0.25">
      <c r="A306" s="12">
        <v>600</v>
      </c>
      <c r="B306">
        <v>151000</v>
      </c>
      <c r="D306" s="12">
        <v>614</v>
      </c>
      <c r="E306">
        <v>147000</v>
      </c>
    </row>
    <row r="307" spans="1:5" x14ac:dyDescent="0.25">
      <c r="A307" s="12">
        <v>601</v>
      </c>
      <c r="B307">
        <v>275000</v>
      </c>
      <c r="D307" s="12">
        <v>619</v>
      </c>
      <c r="E307">
        <v>314813</v>
      </c>
    </row>
    <row r="308" spans="1:5" x14ac:dyDescent="0.25">
      <c r="A308" s="12">
        <v>602</v>
      </c>
      <c r="B308">
        <v>141000</v>
      </c>
      <c r="D308" s="12">
        <v>621</v>
      </c>
      <c r="E308">
        <v>67000</v>
      </c>
    </row>
    <row r="309" spans="1:5" x14ac:dyDescent="0.25">
      <c r="A309" s="12">
        <v>603</v>
      </c>
      <c r="B309">
        <v>220000</v>
      </c>
      <c r="D309" s="12">
        <v>623</v>
      </c>
      <c r="E309">
        <v>135000</v>
      </c>
    </row>
    <row r="310" spans="1:5" x14ac:dyDescent="0.25">
      <c r="A310" s="12">
        <v>604</v>
      </c>
      <c r="B310">
        <v>151000</v>
      </c>
      <c r="D310" s="12">
        <v>626</v>
      </c>
      <c r="E310">
        <v>160000</v>
      </c>
    </row>
    <row r="311" spans="1:5" x14ac:dyDescent="0.25">
      <c r="A311" s="12">
        <v>606</v>
      </c>
      <c r="B311">
        <v>205000</v>
      </c>
      <c r="D311" s="12">
        <v>627</v>
      </c>
      <c r="E311">
        <v>139900</v>
      </c>
    </row>
    <row r="312" spans="1:5" x14ac:dyDescent="0.25">
      <c r="A312" s="12">
        <v>608</v>
      </c>
      <c r="B312">
        <v>225000</v>
      </c>
      <c r="D312" s="12">
        <v>632</v>
      </c>
      <c r="E312">
        <v>209500</v>
      </c>
    </row>
    <row r="313" spans="1:5" x14ac:dyDescent="0.25">
      <c r="A313" s="12">
        <v>609</v>
      </c>
      <c r="B313">
        <v>359100</v>
      </c>
      <c r="D313" s="12">
        <v>633</v>
      </c>
      <c r="E313">
        <v>82500</v>
      </c>
    </row>
    <row r="314" spans="1:5" x14ac:dyDescent="0.25">
      <c r="A314" s="12">
        <v>611</v>
      </c>
      <c r="B314">
        <v>313000</v>
      </c>
      <c r="D314" s="12">
        <v>634</v>
      </c>
      <c r="E314">
        <v>139400</v>
      </c>
    </row>
    <row r="315" spans="1:5" x14ac:dyDescent="0.25">
      <c r="A315" s="12">
        <v>612</v>
      </c>
      <c r="B315">
        <v>148000</v>
      </c>
      <c r="D315" s="12">
        <v>637</v>
      </c>
      <c r="E315">
        <v>60000</v>
      </c>
    </row>
    <row r="316" spans="1:5" x14ac:dyDescent="0.25">
      <c r="A316" s="12">
        <v>613</v>
      </c>
      <c r="B316">
        <v>261500</v>
      </c>
      <c r="D316" s="12">
        <v>639</v>
      </c>
      <c r="E316">
        <v>85000</v>
      </c>
    </row>
    <row r="317" spans="1:5" x14ac:dyDescent="0.25">
      <c r="A317" s="12">
        <v>615</v>
      </c>
      <c r="B317">
        <v>75500</v>
      </c>
      <c r="D317" s="12">
        <v>640</v>
      </c>
      <c r="E317">
        <v>264561</v>
      </c>
    </row>
    <row r="318" spans="1:5" x14ac:dyDescent="0.25">
      <c r="A318" s="12">
        <v>616</v>
      </c>
      <c r="B318">
        <v>137500</v>
      </c>
      <c r="D318" s="12">
        <v>641</v>
      </c>
      <c r="E318">
        <v>274000</v>
      </c>
    </row>
    <row r="319" spans="1:5" x14ac:dyDescent="0.25">
      <c r="A319" s="12">
        <v>617</v>
      </c>
      <c r="B319">
        <v>183200</v>
      </c>
      <c r="D319" s="12">
        <v>645</v>
      </c>
      <c r="E319">
        <v>370878</v>
      </c>
    </row>
    <row r="320" spans="1:5" x14ac:dyDescent="0.25">
      <c r="A320" s="12">
        <v>618</v>
      </c>
      <c r="B320">
        <v>105500</v>
      </c>
      <c r="D320" s="12">
        <v>646</v>
      </c>
      <c r="E320">
        <v>143250</v>
      </c>
    </row>
    <row r="321" spans="1:5" x14ac:dyDescent="0.25">
      <c r="A321" s="12">
        <v>620</v>
      </c>
      <c r="B321">
        <v>305000</v>
      </c>
      <c r="D321" s="12">
        <v>647</v>
      </c>
      <c r="E321">
        <v>98300</v>
      </c>
    </row>
    <row r="322" spans="1:5" x14ac:dyDescent="0.25">
      <c r="A322" s="12">
        <v>622</v>
      </c>
      <c r="B322">
        <v>240000</v>
      </c>
      <c r="D322" s="12">
        <v>648</v>
      </c>
      <c r="E322">
        <v>155000</v>
      </c>
    </row>
    <row r="323" spans="1:5" x14ac:dyDescent="0.25">
      <c r="A323" s="12">
        <v>624</v>
      </c>
      <c r="B323">
        <v>168500</v>
      </c>
      <c r="D323" s="12">
        <v>655</v>
      </c>
      <c r="E323">
        <v>350000</v>
      </c>
    </row>
    <row r="324" spans="1:5" x14ac:dyDescent="0.25">
      <c r="A324" s="12">
        <v>625</v>
      </c>
      <c r="B324">
        <v>165150</v>
      </c>
      <c r="D324" s="12">
        <v>657</v>
      </c>
      <c r="E324">
        <v>145500</v>
      </c>
    </row>
    <row r="325" spans="1:5" x14ac:dyDescent="0.25">
      <c r="A325" s="12">
        <v>628</v>
      </c>
      <c r="B325">
        <v>153000</v>
      </c>
      <c r="D325" s="12">
        <v>660</v>
      </c>
      <c r="E325">
        <v>167000</v>
      </c>
    </row>
    <row r="326" spans="1:5" x14ac:dyDescent="0.25">
      <c r="A326" s="12">
        <v>629</v>
      </c>
      <c r="B326">
        <v>135000</v>
      </c>
      <c r="D326" s="12">
        <v>663</v>
      </c>
      <c r="E326">
        <v>110000</v>
      </c>
    </row>
    <row r="327" spans="1:5" x14ac:dyDescent="0.25">
      <c r="A327" s="12">
        <v>630</v>
      </c>
      <c r="B327">
        <v>168500</v>
      </c>
      <c r="D327" s="12">
        <v>665</v>
      </c>
      <c r="E327">
        <v>423000</v>
      </c>
    </row>
    <row r="328" spans="1:5" x14ac:dyDescent="0.25">
      <c r="A328" s="12">
        <v>631</v>
      </c>
      <c r="B328">
        <v>124000</v>
      </c>
      <c r="D328" s="12">
        <v>668</v>
      </c>
      <c r="E328">
        <v>193500</v>
      </c>
    </row>
    <row r="329" spans="1:5" x14ac:dyDescent="0.25">
      <c r="A329" s="12">
        <v>635</v>
      </c>
      <c r="B329">
        <v>144000</v>
      </c>
      <c r="D329" s="12">
        <v>669</v>
      </c>
      <c r="E329">
        <v>168000</v>
      </c>
    </row>
    <row r="330" spans="1:5" x14ac:dyDescent="0.25">
      <c r="A330" s="12">
        <v>636</v>
      </c>
      <c r="B330">
        <v>200000</v>
      </c>
      <c r="D330" s="12">
        <v>670</v>
      </c>
      <c r="E330">
        <v>137500</v>
      </c>
    </row>
    <row r="331" spans="1:5" x14ac:dyDescent="0.25">
      <c r="A331" s="12">
        <v>638</v>
      </c>
      <c r="B331">
        <v>93000</v>
      </c>
      <c r="D331" s="12">
        <v>673</v>
      </c>
      <c r="E331">
        <v>165000</v>
      </c>
    </row>
    <row r="332" spans="1:5" x14ac:dyDescent="0.25">
      <c r="A332" s="12">
        <v>642</v>
      </c>
      <c r="B332">
        <v>226000</v>
      </c>
      <c r="D332" s="12">
        <v>674</v>
      </c>
      <c r="E332">
        <v>257500</v>
      </c>
    </row>
    <row r="333" spans="1:5" x14ac:dyDescent="0.25">
      <c r="A333" s="12">
        <v>643</v>
      </c>
      <c r="B333">
        <v>345000</v>
      </c>
      <c r="D333" s="12">
        <v>675</v>
      </c>
      <c r="E333">
        <v>140000</v>
      </c>
    </row>
    <row r="334" spans="1:5" x14ac:dyDescent="0.25">
      <c r="A334" s="12">
        <v>644</v>
      </c>
      <c r="B334">
        <v>152000</v>
      </c>
      <c r="D334" s="12">
        <v>678</v>
      </c>
      <c r="E334">
        <v>109500</v>
      </c>
    </row>
    <row r="335" spans="1:5" x14ac:dyDescent="0.25">
      <c r="A335" s="12">
        <v>649</v>
      </c>
      <c r="B335">
        <v>155000</v>
      </c>
      <c r="D335" s="12">
        <v>679</v>
      </c>
      <c r="E335">
        <v>372500</v>
      </c>
    </row>
    <row r="336" spans="1:5" x14ac:dyDescent="0.25">
      <c r="A336" s="12">
        <v>650</v>
      </c>
      <c r="B336">
        <v>84500</v>
      </c>
      <c r="D336" s="12">
        <v>680</v>
      </c>
      <c r="E336">
        <v>128500</v>
      </c>
    </row>
    <row r="337" spans="1:5" x14ac:dyDescent="0.25">
      <c r="A337" s="12">
        <v>651</v>
      </c>
      <c r="B337">
        <v>205950</v>
      </c>
      <c r="D337" s="12">
        <v>681</v>
      </c>
      <c r="E337">
        <v>143000</v>
      </c>
    </row>
    <row r="338" spans="1:5" x14ac:dyDescent="0.25">
      <c r="A338" s="12">
        <v>652</v>
      </c>
      <c r="B338">
        <v>108000</v>
      </c>
      <c r="D338" s="12">
        <v>683</v>
      </c>
      <c r="E338">
        <v>173000</v>
      </c>
    </row>
    <row r="339" spans="1:5" x14ac:dyDescent="0.25">
      <c r="A339" s="12">
        <v>653</v>
      </c>
      <c r="B339">
        <v>191000</v>
      </c>
      <c r="D339" s="12">
        <v>684</v>
      </c>
      <c r="E339">
        <v>285000</v>
      </c>
    </row>
    <row r="340" spans="1:5" x14ac:dyDescent="0.25">
      <c r="A340" s="12">
        <v>654</v>
      </c>
      <c r="B340">
        <v>135000</v>
      </c>
      <c r="D340" s="12">
        <v>689</v>
      </c>
      <c r="E340">
        <v>392000</v>
      </c>
    </row>
    <row r="341" spans="1:5" x14ac:dyDescent="0.25">
      <c r="A341" s="12">
        <v>656</v>
      </c>
      <c r="B341">
        <v>88000</v>
      </c>
      <c r="D341" s="12">
        <v>690</v>
      </c>
      <c r="E341">
        <v>194700</v>
      </c>
    </row>
    <row r="342" spans="1:5" x14ac:dyDescent="0.25">
      <c r="A342" s="12">
        <v>658</v>
      </c>
      <c r="B342">
        <v>149000</v>
      </c>
      <c r="D342" s="12">
        <v>691</v>
      </c>
      <c r="E342">
        <v>141000</v>
      </c>
    </row>
    <row r="343" spans="1:5" x14ac:dyDescent="0.25">
      <c r="A343" s="12">
        <v>659</v>
      </c>
      <c r="B343">
        <v>97500</v>
      </c>
      <c r="D343" s="12">
        <v>694</v>
      </c>
      <c r="E343">
        <v>108480</v>
      </c>
    </row>
    <row r="344" spans="1:5" x14ac:dyDescent="0.25">
      <c r="A344" s="12">
        <v>661</v>
      </c>
      <c r="B344">
        <v>197900</v>
      </c>
      <c r="D344" s="12">
        <v>696</v>
      </c>
      <c r="E344">
        <v>176000</v>
      </c>
    </row>
    <row r="345" spans="1:5" x14ac:dyDescent="0.25">
      <c r="A345" s="12">
        <v>662</v>
      </c>
      <c r="B345">
        <v>402000</v>
      </c>
      <c r="D345" s="12">
        <v>697</v>
      </c>
      <c r="E345">
        <v>89000</v>
      </c>
    </row>
    <row r="346" spans="1:5" x14ac:dyDescent="0.25">
      <c r="A346" s="12">
        <v>664</v>
      </c>
      <c r="B346">
        <v>137500</v>
      </c>
      <c r="D346" s="12">
        <v>698</v>
      </c>
      <c r="E346">
        <v>123500</v>
      </c>
    </row>
    <row r="347" spans="1:5" x14ac:dyDescent="0.25">
      <c r="A347" s="12">
        <v>666</v>
      </c>
      <c r="B347">
        <v>230500</v>
      </c>
      <c r="D347" s="12">
        <v>699</v>
      </c>
      <c r="E347">
        <v>138500</v>
      </c>
    </row>
    <row r="348" spans="1:5" x14ac:dyDescent="0.25">
      <c r="A348" s="12">
        <v>667</v>
      </c>
      <c r="B348">
        <v>129000</v>
      </c>
      <c r="D348" s="12">
        <v>700</v>
      </c>
      <c r="E348">
        <v>196000</v>
      </c>
    </row>
    <row r="349" spans="1:5" x14ac:dyDescent="0.25">
      <c r="A349" s="12">
        <v>671</v>
      </c>
      <c r="B349">
        <v>173500</v>
      </c>
      <c r="D349" s="12">
        <v>701</v>
      </c>
      <c r="E349">
        <v>312500</v>
      </c>
    </row>
    <row r="350" spans="1:5" x14ac:dyDescent="0.25">
      <c r="A350" s="12">
        <v>672</v>
      </c>
      <c r="B350">
        <v>103600</v>
      </c>
      <c r="D350" s="12">
        <v>702</v>
      </c>
      <c r="E350">
        <v>140000</v>
      </c>
    </row>
    <row r="351" spans="1:5" x14ac:dyDescent="0.25">
      <c r="A351" s="12">
        <v>676</v>
      </c>
      <c r="B351">
        <v>148500</v>
      </c>
      <c r="D351" s="12">
        <v>705</v>
      </c>
      <c r="E351">
        <v>213000</v>
      </c>
    </row>
    <row r="352" spans="1:5" x14ac:dyDescent="0.25">
      <c r="A352" s="12">
        <v>677</v>
      </c>
      <c r="B352">
        <v>87000</v>
      </c>
      <c r="D352" s="12">
        <v>707</v>
      </c>
      <c r="E352">
        <v>302000</v>
      </c>
    </row>
    <row r="353" spans="1:5" x14ac:dyDescent="0.25">
      <c r="A353" s="12">
        <v>682</v>
      </c>
      <c r="B353">
        <v>159434</v>
      </c>
      <c r="D353" s="12">
        <v>708</v>
      </c>
      <c r="E353">
        <v>254000</v>
      </c>
    </row>
    <row r="354" spans="1:5" x14ac:dyDescent="0.25">
      <c r="A354" s="12">
        <v>685</v>
      </c>
      <c r="B354">
        <v>221000</v>
      </c>
      <c r="D354" s="12">
        <v>710</v>
      </c>
      <c r="E354">
        <v>109900</v>
      </c>
    </row>
    <row r="355" spans="1:5" x14ac:dyDescent="0.25">
      <c r="A355" s="12">
        <v>686</v>
      </c>
      <c r="B355">
        <v>207500</v>
      </c>
      <c r="D355" s="12">
        <v>711</v>
      </c>
      <c r="E355">
        <v>52000</v>
      </c>
    </row>
    <row r="356" spans="1:5" x14ac:dyDescent="0.25">
      <c r="A356" s="12">
        <v>687</v>
      </c>
      <c r="B356">
        <v>227875</v>
      </c>
      <c r="D356" s="12">
        <v>713</v>
      </c>
      <c r="E356">
        <v>189000</v>
      </c>
    </row>
    <row r="357" spans="1:5" x14ac:dyDescent="0.25">
      <c r="A357" s="12">
        <v>688</v>
      </c>
      <c r="B357">
        <v>148800</v>
      </c>
      <c r="D357" s="12">
        <v>714</v>
      </c>
      <c r="E357">
        <v>129000</v>
      </c>
    </row>
    <row r="358" spans="1:5" x14ac:dyDescent="0.25">
      <c r="A358" s="12">
        <v>692</v>
      </c>
      <c r="B358">
        <v>755000</v>
      </c>
      <c r="D358" s="12">
        <v>716</v>
      </c>
      <c r="E358">
        <v>165000</v>
      </c>
    </row>
    <row r="359" spans="1:5" x14ac:dyDescent="0.25">
      <c r="A359" s="12">
        <v>693</v>
      </c>
      <c r="B359">
        <v>335000</v>
      </c>
      <c r="D359" s="12">
        <v>718</v>
      </c>
      <c r="E359">
        <v>157000</v>
      </c>
    </row>
    <row r="360" spans="1:5" x14ac:dyDescent="0.25">
      <c r="A360" s="12">
        <v>695</v>
      </c>
      <c r="B360">
        <v>141500</v>
      </c>
      <c r="D360" s="12">
        <v>720</v>
      </c>
      <c r="E360">
        <v>128500</v>
      </c>
    </row>
    <row r="361" spans="1:5" x14ac:dyDescent="0.25">
      <c r="A361" s="12">
        <v>703</v>
      </c>
      <c r="B361">
        <v>361919</v>
      </c>
      <c r="D361" s="12">
        <v>721</v>
      </c>
      <c r="E361">
        <v>275000</v>
      </c>
    </row>
    <row r="362" spans="1:5" x14ac:dyDescent="0.25">
      <c r="A362" s="12">
        <v>704</v>
      </c>
      <c r="B362">
        <v>140000</v>
      </c>
      <c r="D362" s="12">
        <v>722</v>
      </c>
      <c r="E362">
        <v>143000</v>
      </c>
    </row>
    <row r="363" spans="1:5" x14ac:dyDescent="0.25">
      <c r="A363" s="12">
        <v>706</v>
      </c>
      <c r="B363">
        <v>55000</v>
      </c>
      <c r="D363" s="12">
        <v>723</v>
      </c>
      <c r="E363">
        <v>124500</v>
      </c>
    </row>
    <row r="364" spans="1:5" x14ac:dyDescent="0.25">
      <c r="A364" s="12">
        <v>709</v>
      </c>
      <c r="B364">
        <v>179540</v>
      </c>
      <c r="D364" s="12">
        <v>725</v>
      </c>
      <c r="E364">
        <v>320000</v>
      </c>
    </row>
    <row r="365" spans="1:5" x14ac:dyDescent="0.25">
      <c r="A365" s="12">
        <v>712</v>
      </c>
      <c r="B365">
        <v>102776</v>
      </c>
      <c r="D365" s="12">
        <v>726</v>
      </c>
      <c r="E365">
        <v>120500</v>
      </c>
    </row>
    <row r="366" spans="1:5" x14ac:dyDescent="0.25">
      <c r="A366" s="12">
        <v>715</v>
      </c>
      <c r="B366">
        <v>130500</v>
      </c>
      <c r="D366" s="12">
        <v>727</v>
      </c>
      <c r="E366">
        <v>222000</v>
      </c>
    </row>
    <row r="367" spans="1:5" x14ac:dyDescent="0.25">
      <c r="A367" s="12">
        <v>717</v>
      </c>
      <c r="B367">
        <v>159500</v>
      </c>
      <c r="D367" s="12">
        <v>728</v>
      </c>
      <c r="E367">
        <v>194500</v>
      </c>
    </row>
    <row r="368" spans="1:5" x14ac:dyDescent="0.25">
      <c r="A368" s="12">
        <v>719</v>
      </c>
      <c r="B368">
        <v>341000</v>
      </c>
      <c r="D368" s="12">
        <v>729</v>
      </c>
      <c r="E368">
        <v>110000</v>
      </c>
    </row>
    <row r="369" spans="1:5" x14ac:dyDescent="0.25">
      <c r="A369" s="12">
        <v>724</v>
      </c>
      <c r="B369">
        <v>135000</v>
      </c>
      <c r="D369" s="12">
        <v>731</v>
      </c>
      <c r="E369">
        <v>236500</v>
      </c>
    </row>
    <row r="370" spans="1:5" x14ac:dyDescent="0.25">
      <c r="A370" s="12">
        <v>730</v>
      </c>
      <c r="B370">
        <v>103000</v>
      </c>
      <c r="D370" s="12">
        <v>734</v>
      </c>
      <c r="E370">
        <v>131400</v>
      </c>
    </row>
    <row r="371" spans="1:5" x14ac:dyDescent="0.25">
      <c r="A371" s="12">
        <v>732</v>
      </c>
      <c r="B371">
        <v>187500</v>
      </c>
      <c r="D371" s="12">
        <v>735</v>
      </c>
      <c r="E371">
        <v>108000</v>
      </c>
    </row>
    <row r="372" spans="1:5" x14ac:dyDescent="0.25">
      <c r="A372" s="12">
        <v>733</v>
      </c>
      <c r="B372">
        <v>222500</v>
      </c>
      <c r="D372" s="12">
        <v>737</v>
      </c>
      <c r="E372">
        <v>93500</v>
      </c>
    </row>
    <row r="373" spans="1:5" x14ac:dyDescent="0.25">
      <c r="A373" s="12">
        <v>736</v>
      </c>
      <c r="B373">
        <v>163000</v>
      </c>
      <c r="D373" s="12">
        <v>739</v>
      </c>
      <c r="E373">
        <v>179000</v>
      </c>
    </row>
    <row r="374" spans="1:5" x14ac:dyDescent="0.25">
      <c r="A374" s="12">
        <v>738</v>
      </c>
      <c r="B374">
        <v>239900</v>
      </c>
      <c r="D374" s="12">
        <v>742</v>
      </c>
      <c r="E374">
        <v>142000</v>
      </c>
    </row>
    <row r="375" spans="1:5" x14ac:dyDescent="0.25">
      <c r="A375" s="12">
        <v>740</v>
      </c>
      <c r="B375">
        <v>190000</v>
      </c>
      <c r="D375" s="12">
        <v>743</v>
      </c>
      <c r="E375">
        <v>179000</v>
      </c>
    </row>
    <row r="376" spans="1:5" x14ac:dyDescent="0.25">
      <c r="A376" s="12">
        <v>741</v>
      </c>
      <c r="B376">
        <v>132000</v>
      </c>
      <c r="D376" s="12">
        <v>745</v>
      </c>
      <c r="E376">
        <v>180000</v>
      </c>
    </row>
    <row r="377" spans="1:5" x14ac:dyDescent="0.25">
      <c r="A377" s="12">
        <v>744</v>
      </c>
      <c r="B377">
        <v>175000</v>
      </c>
      <c r="D377" s="12">
        <v>749</v>
      </c>
      <c r="E377">
        <v>260400</v>
      </c>
    </row>
    <row r="378" spans="1:5" x14ac:dyDescent="0.25">
      <c r="A378" s="12">
        <v>746</v>
      </c>
      <c r="B378">
        <v>299800</v>
      </c>
      <c r="D378" s="12">
        <v>753</v>
      </c>
      <c r="E378">
        <v>217000</v>
      </c>
    </row>
    <row r="379" spans="1:5" x14ac:dyDescent="0.25">
      <c r="A379" s="12">
        <v>747</v>
      </c>
      <c r="B379">
        <v>236000</v>
      </c>
      <c r="D379" s="12">
        <v>755</v>
      </c>
      <c r="E379">
        <v>156000</v>
      </c>
    </row>
    <row r="380" spans="1:5" x14ac:dyDescent="0.25">
      <c r="A380" s="12">
        <v>748</v>
      </c>
      <c r="B380">
        <v>265979</v>
      </c>
      <c r="D380" s="12">
        <v>761</v>
      </c>
      <c r="E380">
        <v>127500</v>
      </c>
    </row>
    <row r="381" spans="1:5" x14ac:dyDescent="0.25">
      <c r="A381" s="12">
        <v>750</v>
      </c>
      <c r="B381">
        <v>98000</v>
      </c>
      <c r="D381" s="12">
        <v>762</v>
      </c>
      <c r="E381">
        <v>100000</v>
      </c>
    </row>
    <row r="382" spans="1:5" x14ac:dyDescent="0.25">
      <c r="A382" s="12">
        <v>751</v>
      </c>
      <c r="B382">
        <v>96500</v>
      </c>
      <c r="D382" s="12">
        <v>765</v>
      </c>
      <c r="E382">
        <v>270000</v>
      </c>
    </row>
    <row r="383" spans="1:5" x14ac:dyDescent="0.25">
      <c r="A383" s="12">
        <v>752</v>
      </c>
      <c r="B383">
        <v>162000</v>
      </c>
      <c r="D383" s="12">
        <v>766</v>
      </c>
      <c r="E383">
        <v>264132</v>
      </c>
    </row>
    <row r="384" spans="1:5" x14ac:dyDescent="0.25">
      <c r="A384" s="12">
        <v>754</v>
      </c>
      <c r="B384">
        <v>275500</v>
      </c>
      <c r="D384" s="12">
        <v>769</v>
      </c>
      <c r="E384">
        <v>216837</v>
      </c>
    </row>
    <row r="385" spans="1:5" x14ac:dyDescent="0.25">
      <c r="A385" s="12">
        <v>756</v>
      </c>
      <c r="B385">
        <v>172500</v>
      </c>
      <c r="D385" s="12">
        <v>772</v>
      </c>
      <c r="E385">
        <v>102000</v>
      </c>
    </row>
    <row r="386" spans="1:5" x14ac:dyDescent="0.25">
      <c r="A386" s="12">
        <v>757</v>
      </c>
      <c r="B386">
        <v>212000</v>
      </c>
      <c r="D386" s="12">
        <v>774</v>
      </c>
      <c r="E386">
        <v>114500</v>
      </c>
    </row>
    <row r="387" spans="1:5" x14ac:dyDescent="0.25">
      <c r="A387" s="12">
        <v>758</v>
      </c>
      <c r="B387">
        <v>158900</v>
      </c>
      <c r="D387" s="12">
        <v>775</v>
      </c>
      <c r="E387">
        <v>395000</v>
      </c>
    </row>
    <row r="388" spans="1:5" x14ac:dyDescent="0.25">
      <c r="A388" s="12">
        <v>759</v>
      </c>
      <c r="B388">
        <v>179400</v>
      </c>
      <c r="D388" s="12">
        <v>776</v>
      </c>
      <c r="E388">
        <v>162000</v>
      </c>
    </row>
    <row r="389" spans="1:5" x14ac:dyDescent="0.25">
      <c r="A389" s="12">
        <v>760</v>
      </c>
      <c r="B389">
        <v>290000</v>
      </c>
      <c r="D389" s="12">
        <v>777</v>
      </c>
      <c r="E389">
        <v>221500</v>
      </c>
    </row>
    <row r="390" spans="1:5" x14ac:dyDescent="0.25">
      <c r="A390" s="12">
        <v>763</v>
      </c>
      <c r="B390">
        <v>215200</v>
      </c>
      <c r="D390" s="12">
        <v>778</v>
      </c>
      <c r="E390">
        <v>142500</v>
      </c>
    </row>
    <row r="391" spans="1:5" x14ac:dyDescent="0.25">
      <c r="A391" s="12">
        <v>764</v>
      </c>
      <c r="B391">
        <v>337000</v>
      </c>
      <c r="D391" s="12">
        <v>779</v>
      </c>
      <c r="E391">
        <v>144000</v>
      </c>
    </row>
    <row r="392" spans="1:5" x14ac:dyDescent="0.25">
      <c r="A392" s="12">
        <v>767</v>
      </c>
      <c r="B392">
        <v>196500</v>
      </c>
      <c r="D392" s="12">
        <v>781</v>
      </c>
      <c r="E392">
        <v>176000</v>
      </c>
    </row>
    <row r="393" spans="1:5" x14ac:dyDescent="0.25">
      <c r="A393" s="12">
        <v>768</v>
      </c>
      <c r="B393">
        <v>160000</v>
      </c>
      <c r="D393" s="12">
        <v>783</v>
      </c>
      <c r="E393">
        <v>187100</v>
      </c>
    </row>
    <row r="394" spans="1:5" x14ac:dyDescent="0.25">
      <c r="A394" s="12">
        <v>770</v>
      </c>
      <c r="B394">
        <v>538000</v>
      </c>
      <c r="D394" s="12">
        <v>786</v>
      </c>
      <c r="E394">
        <v>161500</v>
      </c>
    </row>
    <row r="395" spans="1:5" x14ac:dyDescent="0.25">
      <c r="A395" s="12">
        <v>771</v>
      </c>
      <c r="B395">
        <v>134900</v>
      </c>
      <c r="D395" s="12">
        <v>789</v>
      </c>
      <c r="E395">
        <v>107900</v>
      </c>
    </row>
    <row r="396" spans="1:5" x14ac:dyDescent="0.25">
      <c r="A396" s="12">
        <v>773</v>
      </c>
      <c r="B396">
        <v>107000</v>
      </c>
      <c r="D396" s="12">
        <v>791</v>
      </c>
      <c r="E396">
        <v>160200</v>
      </c>
    </row>
    <row r="397" spans="1:5" x14ac:dyDescent="0.25">
      <c r="A397" s="12">
        <v>780</v>
      </c>
      <c r="B397">
        <v>135000</v>
      </c>
      <c r="D397" s="12">
        <v>794</v>
      </c>
      <c r="E397">
        <v>225000</v>
      </c>
    </row>
    <row r="398" spans="1:5" x14ac:dyDescent="0.25">
      <c r="A398" s="12">
        <v>782</v>
      </c>
      <c r="B398">
        <v>175900</v>
      </c>
      <c r="D398" s="12">
        <v>797</v>
      </c>
      <c r="E398">
        <v>143500</v>
      </c>
    </row>
    <row r="399" spans="1:5" x14ac:dyDescent="0.25">
      <c r="A399" s="12">
        <v>784</v>
      </c>
      <c r="B399">
        <v>165500</v>
      </c>
      <c r="D399" s="12">
        <v>798</v>
      </c>
      <c r="E399">
        <v>110000</v>
      </c>
    </row>
    <row r="400" spans="1:5" x14ac:dyDescent="0.25">
      <c r="A400" s="12">
        <v>785</v>
      </c>
      <c r="B400">
        <v>128000</v>
      </c>
      <c r="D400" s="12">
        <v>802</v>
      </c>
      <c r="E400">
        <v>109900</v>
      </c>
    </row>
    <row r="401" spans="1:5" x14ac:dyDescent="0.25">
      <c r="A401" s="12">
        <v>787</v>
      </c>
      <c r="B401">
        <v>139000</v>
      </c>
      <c r="D401" s="12">
        <v>805</v>
      </c>
      <c r="E401">
        <v>118000</v>
      </c>
    </row>
    <row r="402" spans="1:5" x14ac:dyDescent="0.25">
      <c r="A402" s="12">
        <v>788</v>
      </c>
      <c r="B402">
        <v>233000</v>
      </c>
      <c r="D402" s="12">
        <v>806</v>
      </c>
      <c r="E402">
        <v>227680</v>
      </c>
    </row>
    <row r="403" spans="1:5" x14ac:dyDescent="0.25">
      <c r="A403" s="12">
        <v>790</v>
      </c>
      <c r="B403">
        <v>187500</v>
      </c>
      <c r="D403" s="12">
        <v>811</v>
      </c>
      <c r="E403">
        <v>181000</v>
      </c>
    </row>
    <row r="404" spans="1:5" x14ac:dyDescent="0.25">
      <c r="A404" s="12">
        <v>792</v>
      </c>
      <c r="B404">
        <v>146800</v>
      </c>
      <c r="D404" s="12">
        <v>812</v>
      </c>
      <c r="E404">
        <v>144500</v>
      </c>
    </row>
    <row r="405" spans="1:5" x14ac:dyDescent="0.25">
      <c r="A405" s="12">
        <v>793</v>
      </c>
      <c r="B405">
        <v>269790</v>
      </c>
      <c r="D405" s="12">
        <v>813</v>
      </c>
      <c r="E405">
        <v>55993</v>
      </c>
    </row>
    <row r="406" spans="1:5" x14ac:dyDescent="0.25">
      <c r="A406" s="12">
        <v>795</v>
      </c>
      <c r="B406">
        <v>194500</v>
      </c>
      <c r="D406" s="12">
        <v>814</v>
      </c>
      <c r="E406">
        <v>157900</v>
      </c>
    </row>
    <row r="407" spans="1:5" x14ac:dyDescent="0.25">
      <c r="A407" s="12">
        <v>796</v>
      </c>
      <c r="B407">
        <v>171000</v>
      </c>
      <c r="D407" s="12">
        <v>816</v>
      </c>
      <c r="E407">
        <v>224900</v>
      </c>
    </row>
    <row r="408" spans="1:5" x14ac:dyDescent="0.25">
      <c r="A408" s="12">
        <v>799</v>
      </c>
      <c r="B408">
        <v>485000</v>
      </c>
      <c r="D408" s="12">
        <v>817</v>
      </c>
      <c r="E408">
        <v>137000</v>
      </c>
    </row>
    <row r="409" spans="1:5" x14ac:dyDescent="0.25">
      <c r="A409" s="12">
        <v>800</v>
      </c>
      <c r="B409">
        <v>175000</v>
      </c>
      <c r="D409" s="12">
        <v>818</v>
      </c>
      <c r="E409">
        <v>271000</v>
      </c>
    </row>
    <row r="410" spans="1:5" x14ac:dyDescent="0.25">
      <c r="A410" s="12">
        <v>801</v>
      </c>
      <c r="B410">
        <v>200000</v>
      </c>
      <c r="D410" s="12">
        <v>820</v>
      </c>
      <c r="E410">
        <v>224000</v>
      </c>
    </row>
    <row r="411" spans="1:5" x14ac:dyDescent="0.25">
      <c r="A411" s="12">
        <v>803</v>
      </c>
      <c r="B411">
        <v>189000</v>
      </c>
      <c r="D411" s="12">
        <v>822</v>
      </c>
      <c r="E411">
        <v>93000</v>
      </c>
    </row>
    <row r="412" spans="1:5" x14ac:dyDescent="0.25">
      <c r="A412" s="12">
        <v>804</v>
      </c>
      <c r="B412">
        <v>582933</v>
      </c>
      <c r="D412" s="12">
        <v>825</v>
      </c>
      <c r="E412">
        <v>232600</v>
      </c>
    </row>
    <row r="413" spans="1:5" x14ac:dyDescent="0.25">
      <c r="A413" s="12">
        <v>807</v>
      </c>
      <c r="B413">
        <v>135500</v>
      </c>
      <c r="D413" s="12">
        <v>826</v>
      </c>
      <c r="E413">
        <v>385000</v>
      </c>
    </row>
    <row r="414" spans="1:5" x14ac:dyDescent="0.25">
      <c r="A414" s="12">
        <v>808</v>
      </c>
      <c r="B414">
        <v>223500</v>
      </c>
      <c r="D414" s="12">
        <v>828</v>
      </c>
      <c r="E414">
        <v>189000</v>
      </c>
    </row>
    <row r="415" spans="1:5" x14ac:dyDescent="0.25">
      <c r="A415" s="12">
        <v>809</v>
      </c>
      <c r="B415">
        <v>159950</v>
      </c>
      <c r="D415" s="12">
        <v>831</v>
      </c>
      <c r="E415">
        <v>166000</v>
      </c>
    </row>
    <row r="416" spans="1:5" x14ac:dyDescent="0.25">
      <c r="A416" s="12">
        <v>810</v>
      </c>
      <c r="B416">
        <v>106000</v>
      </c>
      <c r="D416" s="12">
        <v>834</v>
      </c>
      <c r="E416">
        <v>167000</v>
      </c>
    </row>
    <row r="417" spans="1:5" x14ac:dyDescent="0.25">
      <c r="A417" s="12">
        <v>815</v>
      </c>
      <c r="B417">
        <v>116000</v>
      </c>
      <c r="D417" s="12">
        <v>835</v>
      </c>
      <c r="E417">
        <v>139950</v>
      </c>
    </row>
    <row r="418" spans="1:5" x14ac:dyDescent="0.25">
      <c r="A418" s="12">
        <v>819</v>
      </c>
      <c r="B418">
        <v>155000</v>
      </c>
      <c r="D418" s="12">
        <v>836</v>
      </c>
      <c r="E418">
        <v>128000</v>
      </c>
    </row>
    <row r="419" spans="1:5" x14ac:dyDescent="0.25">
      <c r="A419" s="12">
        <v>821</v>
      </c>
      <c r="B419">
        <v>183000</v>
      </c>
      <c r="D419" s="12">
        <v>837</v>
      </c>
      <c r="E419">
        <v>153500</v>
      </c>
    </row>
    <row r="420" spans="1:5" x14ac:dyDescent="0.25">
      <c r="A420" s="12">
        <v>823</v>
      </c>
      <c r="B420">
        <v>225000</v>
      </c>
      <c r="D420" s="12">
        <v>839</v>
      </c>
      <c r="E420">
        <v>144000</v>
      </c>
    </row>
    <row r="421" spans="1:5" x14ac:dyDescent="0.25">
      <c r="A421" s="12">
        <v>824</v>
      </c>
      <c r="B421">
        <v>139500</v>
      </c>
      <c r="D421" s="12">
        <v>844</v>
      </c>
      <c r="E421">
        <v>141000</v>
      </c>
    </row>
    <row r="422" spans="1:5" x14ac:dyDescent="0.25">
      <c r="A422" s="12">
        <v>827</v>
      </c>
      <c r="B422">
        <v>109500</v>
      </c>
      <c r="D422" s="12">
        <v>848</v>
      </c>
      <c r="E422">
        <v>133500</v>
      </c>
    </row>
    <row r="423" spans="1:5" x14ac:dyDescent="0.25">
      <c r="A423" s="12">
        <v>829</v>
      </c>
      <c r="B423">
        <v>185000</v>
      </c>
      <c r="D423" s="12">
        <v>851</v>
      </c>
      <c r="E423">
        <v>131500</v>
      </c>
    </row>
    <row r="424" spans="1:5" x14ac:dyDescent="0.25">
      <c r="A424" s="12">
        <v>830</v>
      </c>
      <c r="B424">
        <v>147400</v>
      </c>
      <c r="D424" s="12">
        <v>852</v>
      </c>
      <c r="E424">
        <v>215000</v>
      </c>
    </row>
    <row r="425" spans="1:5" x14ac:dyDescent="0.25">
      <c r="A425" s="12">
        <v>832</v>
      </c>
      <c r="B425">
        <v>151000</v>
      </c>
      <c r="D425" s="12">
        <v>855</v>
      </c>
      <c r="E425">
        <v>170000</v>
      </c>
    </row>
    <row r="426" spans="1:5" x14ac:dyDescent="0.25">
      <c r="A426" s="12">
        <v>833</v>
      </c>
      <c r="B426">
        <v>237000</v>
      </c>
      <c r="D426" s="12">
        <v>856</v>
      </c>
      <c r="E426">
        <v>127000</v>
      </c>
    </row>
    <row r="427" spans="1:5" x14ac:dyDescent="0.25">
      <c r="A427" s="12">
        <v>838</v>
      </c>
      <c r="B427">
        <v>100000</v>
      </c>
      <c r="D427" s="12">
        <v>859</v>
      </c>
      <c r="E427">
        <v>152000</v>
      </c>
    </row>
    <row r="428" spans="1:5" x14ac:dyDescent="0.25">
      <c r="A428" s="12">
        <v>840</v>
      </c>
      <c r="B428">
        <v>130500</v>
      </c>
      <c r="D428" s="12">
        <v>862</v>
      </c>
      <c r="E428">
        <v>131500</v>
      </c>
    </row>
    <row r="429" spans="1:5" x14ac:dyDescent="0.25">
      <c r="A429" s="12">
        <v>841</v>
      </c>
      <c r="B429">
        <v>140000</v>
      </c>
      <c r="D429" s="12">
        <v>863</v>
      </c>
      <c r="E429">
        <v>152000</v>
      </c>
    </row>
    <row r="430" spans="1:5" x14ac:dyDescent="0.25">
      <c r="A430" s="12">
        <v>842</v>
      </c>
      <c r="B430">
        <v>157500</v>
      </c>
      <c r="D430" s="12">
        <v>864</v>
      </c>
      <c r="E430">
        <v>132500</v>
      </c>
    </row>
    <row r="431" spans="1:5" x14ac:dyDescent="0.25">
      <c r="A431" s="12">
        <v>843</v>
      </c>
      <c r="B431">
        <v>174900</v>
      </c>
      <c r="D431" s="12">
        <v>865</v>
      </c>
      <c r="E431">
        <v>250580</v>
      </c>
    </row>
    <row r="432" spans="1:5" x14ac:dyDescent="0.25">
      <c r="A432" s="12">
        <v>845</v>
      </c>
      <c r="B432">
        <v>153900</v>
      </c>
      <c r="D432" s="12">
        <v>866</v>
      </c>
      <c r="E432">
        <v>148500</v>
      </c>
    </row>
    <row r="433" spans="1:5" x14ac:dyDescent="0.25">
      <c r="A433" s="12">
        <v>846</v>
      </c>
      <c r="B433">
        <v>171000</v>
      </c>
      <c r="D433" s="12">
        <v>867</v>
      </c>
      <c r="E433">
        <v>248900</v>
      </c>
    </row>
    <row r="434" spans="1:5" x14ac:dyDescent="0.25">
      <c r="A434" s="12">
        <v>847</v>
      </c>
      <c r="B434">
        <v>213000</v>
      </c>
      <c r="D434" s="12">
        <v>868</v>
      </c>
      <c r="E434">
        <v>129000</v>
      </c>
    </row>
    <row r="435" spans="1:5" x14ac:dyDescent="0.25">
      <c r="A435" s="12">
        <v>849</v>
      </c>
      <c r="B435">
        <v>240000</v>
      </c>
      <c r="D435" s="12">
        <v>871</v>
      </c>
      <c r="E435">
        <v>109500</v>
      </c>
    </row>
    <row r="436" spans="1:5" x14ac:dyDescent="0.25">
      <c r="A436" s="12">
        <v>850</v>
      </c>
      <c r="B436">
        <v>187000</v>
      </c>
      <c r="D436" s="12">
        <v>873</v>
      </c>
      <c r="E436">
        <v>116000</v>
      </c>
    </row>
    <row r="437" spans="1:5" x14ac:dyDescent="0.25">
      <c r="A437" s="12">
        <v>853</v>
      </c>
      <c r="B437">
        <v>164000</v>
      </c>
      <c r="D437" s="12">
        <v>874</v>
      </c>
      <c r="E437">
        <v>133000</v>
      </c>
    </row>
    <row r="438" spans="1:5" x14ac:dyDescent="0.25">
      <c r="A438" s="12">
        <v>854</v>
      </c>
      <c r="B438">
        <v>158000</v>
      </c>
      <c r="D438" s="12">
        <v>877</v>
      </c>
      <c r="E438">
        <v>132250</v>
      </c>
    </row>
    <row r="439" spans="1:5" x14ac:dyDescent="0.25">
      <c r="A439" s="12">
        <v>857</v>
      </c>
      <c r="B439">
        <v>147000</v>
      </c>
      <c r="D439" s="12">
        <v>880</v>
      </c>
      <c r="E439">
        <v>136500</v>
      </c>
    </row>
    <row r="440" spans="1:5" x14ac:dyDescent="0.25">
      <c r="A440" s="12">
        <v>858</v>
      </c>
      <c r="B440">
        <v>174000</v>
      </c>
      <c r="D440" s="12">
        <v>881</v>
      </c>
      <c r="E440">
        <v>157000</v>
      </c>
    </row>
    <row r="441" spans="1:5" x14ac:dyDescent="0.25">
      <c r="A441" s="12">
        <v>860</v>
      </c>
      <c r="B441">
        <v>250000</v>
      </c>
      <c r="D441" s="12">
        <v>885</v>
      </c>
      <c r="E441">
        <v>100000</v>
      </c>
    </row>
    <row r="442" spans="1:5" x14ac:dyDescent="0.25">
      <c r="A442" s="12">
        <v>861</v>
      </c>
      <c r="B442">
        <v>189950</v>
      </c>
      <c r="D442" s="12">
        <v>886</v>
      </c>
      <c r="E442">
        <v>328900</v>
      </c>
    </row>
    <row r="443" spans="1:5" x14ac:dyDescent="0.25">
      <c r="A443" s="12">
        <v>869</v>
      </c>
      <c r="B443">
        <v>169000</v>
      </c>
      <c r="D443" s="12">
        <v>887</v>
      </c>
      <c r="E443">
        <v>145000</v>
      </c>
    </row>
    <row r="444" spans="1:5" x14ac:dyDescent="0.25">
      <c r="A444" s="12">
        <v>870</v>
      </c>
      <c r="B444">
        <v>236000</v>
      </c>
      <c r="D444" s="12">
        <v>889</v>
      </c>
      <c r="E444">
        <v>268000</v>
      </c>
    </row>
    <row r="445" spans="1:5" x14ac:dyDescent="0.25">
      <c r="A445" s="12">
        <v>872</v>
      </c>
      <c r="B445">
        <v>200500</v>
      </c>
      <c r="D445" s="12">
        <v>890</v>
      </c>
      <c r="E445">
        <v>149500</v>
      </c>
    </row>
    <row r="446" spans="1:5" x14ac:dyDescent="0.25">
      <c r="A446" s="12">
        <v>875</v>
      </c>
      <c r="B446">
        <v>66500</v>
      </c>
      <c r="D446" s="12">
        <v>893</v>
      </c>
      <c r="E446">
        <v>154500</v>
      </c>
    </row>
    <row r="447" spans="1:5" x14ac:dyDescent="0.25">
      <c r="A447" s="12">
        <v>876</v>
      </c>
      <c r="B447">
        <v>303477</v>
      </c>
      <c r="D447" s="12">
        <v>894</v>
      </c>
      <c r="E447">
        <v>165000</v>
      </c>
    </row>
    <row r="448" spans="1:5" x14ac:dyDescent="0.25">
      <c r="A448" s="12">
        <v>878</v>
      </c>
      <c r="B448">
        <v>350000</v>
      </c>
      <c r="D448" s="12">
        <v>895</v>
      </c>
      <c r="E448">
        <v>118858</v>
      </c>
    </row>
    <row r="449" spans="1:5" x14ac:dyDescent="0.25">
      <c r="A449" s="12">
        <v>879</v>
      </c>
      <c r="B449">
        <v>148000</v>
      </c>
      <c r="D449" s="12">
        <v>897</v>
      </c>
      <c r="E449">
        <v>106500</v>
      </c>
    </row>
    <row r="450" spans="1:5" x14ac:dyDescent="0.25">
      <c r="A450" s="12">
        <v>882</v>
      </c>
      <c r="B450">
        <v>187500</v>
      </c>
      <c r="D450" s="12">
        <v>899</v>
      </c>
      <c r="E450">
        <v>611657</v>
      </c>
    </row>
    <row r="451" spans="1:5" x14ac:dyDescent="0.25">
      <c r="A451" s="12">
        <v>883</v>
      </c>
      <c r="B451">
        <v>178000</v>
      </c>
      <c r="D451" s="12">
        <v>900</v>
      </c>
      <c r="E451">
        <v>135000</v>
      </c>
    </row>
    <row r="452" spans="1:5" x14ac:dyDescent="0.25">
      <c r="A452" s="12">
        <v>884</v>
      </c>
      <c r="B452">
        <v>118500</v>
      </c>
      <c r="D452" s="12">
        <v>901</v>
      </c>
      <c r="E452">
        <v>110000</v>
      </c>
    </row>
    <row r="453" spans="1:5" x14ac:dyDescent="0.25">
      <c r="A453" s="12">
        <v>888</v>
      </c>
      <c r="B453">
        <v>135500</v>
      </c>
      <c r="D453" s="12">
        <v>902</v>
      </c>
      <c r="E453">
        <v>153000</v>
      </c>
    </row>
    <row r="454" spans="1:5" x14ac:dyDescent="0.25">
      <c r="A454" s="12">
        <v>891</v>
      </c>
      <c r="B454">
        <v>122900</v>
      </c>
      <c r="D454" s="12">
        <v>904</v>
      </c>
      <c r="E454">
        <v>240000</v>
      </c>
    </row>
    <row r="455" spans="1:5" x14ac:dyDescent="0.25">
      <c r="A455" s="12">
        <v>892</v>
      </c>
      <c r="B455">
        <v>172500</v>
      </c>
      <c r="D455" s="12">
        <v>905</v>
      </c>
      <c r="E455">
        <v>125500</v>
      </c>
    </row>
    <row r="456" spans="1:5" x14ac:dyDescent="0.25">
      <c r="A456" s="12">
        <v>896</v>
      </c>
      <c r="B456">
        <v>140000</v>
      </c>
      <c r="D456" s="12">
        <v>906</v>
      </c>
      <c r="E456">
        <v>128000</v>
      </c>
    </row>
    <row r="457" spans="1:5" x14ac:dyDescent="0.25">
      <c r="A457" s="12">
        <v>898</v>
      </c>
      <c r="B457">
        <v>142953</v>
      </c>
      <c r="D457" s="12">
        <v>907</v>
      </c>
      <c r="E457">
        <v>255000</v>
      </c>
    </row>
    <row r="458" spans="1:5" x14ac:dyDescent="0.25">
      <c r="A458" s="12">
        <v>903</v>
      </c>
      <c r="B458">
        <v>180000</v>
      </c>
      <c r="D458" s="12">
        <v>909</v>
      </c>
      <c r="E458">
        <v>131000</v>
      </c>
    </row>
    <row r="459" spans="1:5" x14ac:dyDescent="0.25">
      <c r="A459" s="12">
        <v>908</v>
      </c>
      <c r="B459">
        <v>250000</v>
      </c>
      <c r="D459" s="12">
        <v>912</v>
      </c>
      <c r="E459">
        <v>143500</v>
      </c>
    </row>
    <row r="460" spans="1:5" x14ac:dyDescent="0.25">
      <c r="A460" s="12">
        <v>910</v>
      </c>
      <c r="B460">
        <v>174000</v>
      </c>
      <c r="D460" s="12">
        <v>913</v>
      </c>
      <c r="E460">
        <v>88000</v>
      </c>
    </row>
    <row r="461" spans="1:5" x14ac:dyDescent="0.25">
      <c r="A461" s="12">
        <v>911</v>
      </c>
      <c r="B461">
        <v>154300</v>
      </c>
      <c r="D461" s="12">
        <v>917</v>
      </c>
      <c r="E461">
        <v>35311</v>
      </c>
    </row>
    <row r="462" spans="1:5" x14ac:dyDescent="0.25">
      <c r="A462" s="12">
        <v>914</v>
      </c>
      <c r="B462">
        <v>145000</v>
      </c>
      <c r="D462" s="12">
        <v>918</v>
      </c>
      <c r="E462">
        <v>135000</v>
      </c>
    </row>
    <row r="463" spans="1:5" x14ac:dyDescent="0.25">
      <c r="A463" s="12">
        <v>915</v>
      </c>
      <c r="B463">
        <v>173733</v>
      </c>
      <c r="D463" s="12">
        <v>920</v>
      </c>
      <c r="E463">
        <v>176500</v>
      </c>
    </row>
    <row r="464" spans="1:5" x14ac:dyDescent="0.25">
      <c r="A464" s="12">
        <v>916</v>
      </c>
      <c r="B464">
        <v>75000</v>
      </c>
      <c r="D464" s="12">
        <v>923</v>
      </c>
      <c r="E464">
        <v>169990</v>
      </c>
    </row>
    <row r="465" spans="1:5" x14ac:dyDescent="0.25">
      <c r="A465" s="12">
        <v>919</v>
      </c>
      <c r="B465">
        <v>238000</v>
      </c>
      <c r="D465" s="12">
        <v>924</v>
      </c>
      <c r="E465">
        <v>193000</v>
      </c>
    </row>
    <row r="466" spans="1:5" x14ac:dyDescent="0.25">
      <c r="A466" s="12">
        <v>921</v>
      </c>
      <c r="B466">
        <v>201000</v>
      </c>
      <c r="D466" s="12">
        <v>925</v>
      </c>
      <c r="E466">
        <v>207500</v>
      </c>
    </row>
    <row r="467" spans="1:5" x14ac:dyDescent="0.25">
      <c r="A467" s="12">
        <v>922</v>
      </c>
      <c r="B467">
        <v>145900</v>
      </c>
      <c r="D467" s="12">
        <v>926</v>
      </c>
      <c r="E467">
        <v>175000</v>
      </c>
    </row>
    <row r="468" spans="1:5" x14ac:dyDescent="0.25">
      <c r="A468" s="12">
        <v>927</v>
      </c>
      <c r="B468">
        <v>285000</v>
      </c>
      <c r="D468" s="12">
        <v>929</v>
      </c>
      <c r="E468">
        <v>236500</v>
      </c>
    </row>
    <row r="469" spans="1:5" x14ac:dyDescent="0.25">
      <c r="A469" s="12">
        <v>928</v>
      </c>
      <c r="B469">
        <v>176000</v>
      </c>
      <c r="D469" s="12">
        <v>931</v>
      </c>
      <c r="E469">
        <v>201000</v>
      </c>
    </row>
    <row r="470" spans="1:5" x14ac:dyDescent="0.25">
      <c r="A470" s="12">
        <v>930</v>
      </c>
      <c r="B470">
        <v>222000</v>
      </c>
      <c r="D470" s="12">
        <v>932</v>
      </c>
      <c r="E470">
        <v>117500</v>
      </c>
    </row>
    <row r="471" spans="1:5" x14ac:dyDescent="0.25">
      <c r="A471" s="12">
        <v>938</v>
      </c>
      <c r="B471">
        <v>253000</v>
      </c>
      <c r="D471" s="12">
        <v>933</v>
      </c>
      <c r="E471">
        <v>320000</v>
      </c>
    </row>
    <row r="472" spans="1:5" x14ac:dyDescent="0.25">
      <c r="A472" s="12">
        <v>939</v>
      </c>
      <c r="B472">
        <v>239799</v>
      </c>
      <c r="D472" s="12">
        <v>934</v>
      </c>
      <c r="E472">
        <v>190000</v>
      </c>
    </row>
    <row r="473" spans="1:5" x14ac:dyDescent="0.25">
      <c r="A473" s="12">
        <v>940</v>
      </c>
      <c r="B473">
        <v>244400</v>
      </c>
      <c r="D473" s="12">
        <v>935</v>
      </c>
      <c r="E473">
        <v>242000</v>
      </c>
    </row>
    <row r="474" spans="1:5" x14ac:dyDescent="0.25">
      <c r="A474" s="12">
        <v>942</v>
      </c>
      <c r="B474">
        <v>214000</v>
      </c>
      <c r="D474" s="12">
        <v>936</v>
      </c>
      <c r="E474">
        <v>79900</v>
      </c>
    </row>
    <row r="475" spans="1:5" x14ac:dyDescent="0.25">
      <c r="A475" s="12">
        <v>945</v>
      </c>
      <c r="B475">
        <v>137500</v>
      </c>
      <c r="D475" s="12">
        <v>937</v>
      </c>
      <c r="E475">
        <v>184900</v>
      </c>
    </row>
    <row r="476" spans="1:5" x14ac:dyDescent="0.25">
      <c r="A476" s="12">
        <v>946</v>
      </c>
      <c r="B476">
        <v>124900</v>
      </c>
      <c r="D476" s="12">
        <v>941</v>
      </c>
      <c r="E476">
        <v>150900</v>
      </c>
    </row>
    <row r="477" spans="1:5" x14ac:dyDescent="0.25">
      <c r="A477" s="12">
        <v>947</v>
      </c>
      <c r="B477">
        <v>143000</v>
      </c>
      <c r="D477" s="12">
        <v>943</v>
      </c>
      <c r="E477">
        <v>150000</v>
      </c>
    </row>
    <row r="478" spans="1:5" x14ac:dyDescent="0.25">
      <c r="A478" s="12">
        <v>949</v>
      </c>
      <c r="B478">
        <v>192500</v>
      </c>
      <c r="D478" s="12">
        <v>944</v>
      </c>
      <c r="E478">
        <v>143000</v>
      </c>
    </row>
    <row r="479" spans="1:5" x14ac:dyDescent="0.25">
      <c r="A479" s="12">
        <v>953</v>
      </c>
      <c r="B479">
        <v>133900</v>
      </c>
      <c r="D479" s="12">
        <v>948</v>
      </c>
      <c r="E479">
        <v>270000</v>
      </c>
    </row>
    <row r="480" spans="1:5" x14ac:dyDescent="0.25">
      <c r="A480" s="12">
        <v>954</v>
      </c>
      <c r="B480">
        <v>172000</v>
      </c>
      <c r="D480" s="12">
        <v>950</v>
      </c>
      <c r="E480">
        <v>197500</v>
      </c>
    </row>
    <row r="481" spans="1:5" x14ac:dyDescent="0.25">
      <c r="A481" s="12">
        <v>955</v>
      </c>
      <c r="B481">
        <v>127500</v>
      </c>
      <c r="D481" s="12">
        <v>951</v>
      </c>
      <c r="E481">
        <v>129000</v>
      </c>
    </row>
    <row r="482" spans="1:5" x14ac:dyDescent="0.25">
      <c r="A482" s="12">
        <v>956</v>
      </c>
      <c r="B482">
        <v>145000</v>
      </c>
      <c r="D482" s="12">
        <v>952</v>
      </c>
      <c r="E482">
        <v>119900</v>
      </c>
    </row>
    <row r="483" spans="1:5" x14ac:dyDescent="0.25">
      <c r="A483" s="12">
        <v>957</v>
      </c>
      <c r="B483">
        <v>124000</v>
      </c>
      <c r="D483" s="12">
        <v>958</v>
      </c>
      <c r="E483">
        <v>132000</v>
      </c>
    </row>
    <row r="484" spans="1:5" x14ac:dyDescent="0.25">
      <c r="A484" s="12">
        <v>960</v>
      </c>
      <c r="B484">
        <v>155000</v>
      </c>
      <c r="D484" s="12">
        <v>959</v>
      </c>
      <c r="E484">
        <v>185000</v>
      </c>
    </row>
    <row r="485" spans="1:5" x14ac:dyDescent="0.25">
      <c r="A485" s="12">
        <v>962</v>
      </c>
      <c r="B485">
        <v>272000</v>
      </c>
      <c r="D485" s="12">
        <v>961</v>
      </c>
      <c r="E485">
        <v>116500</v>
      </c>
    </row>
    <row r="486" spans="1:5" x14ac:dyDescent="0.25">
      <c r="A486" s="12">
        <v>963</v>
      </c>
      <c r="B486">
        <v>155000</v>
      </c>
      <c r="D486" s="12">
        <v>964</v>
      </c>
      <c r="E486">
        <v>239000</v>
      </c>
    </row>
    <row r="487" spans="1:5" x14ac:dyDescent="0.25">
      <c r="A487" s="12">
        <v>965</v>
      </c>
      <c r="B487">
        <v>214900</v>
      </c>
      <c r="D487" s="12">
        <v>968</v>
      </c>
      <c r="E487">
        <v>135000</v>
      </c>
    </row>
    <row r="488" spans="1:5" x14ac:dyDescent="0.25">
      <c r="A488" s="12">
        <v>966</v>
      </c>
      <c r="B488">
        <v>178900</v>
      </c>
      <c r="D488" s="12">
        <v>973</v>
      </c>
      <c r="E488">
        <v>99500</v>
      </c>
    </row>
    <row r="489" spans="1:5" x14ac:dyDescent="0.25">
      <c r="A489" s="12">
        <v>967</v>
      </c>
      <c r="B489">
        <v>160000</v>
      </c>
      <c r="D489" s="12">
        <v>974</v>
      </c>
      <c r="E489">
        <v>182000</v>
      </c>
    </row>
    <row r="490" spans="1:5" x14ac:dyDescent="0.25">
      <c r="A490" s="12">
        <v>969</v>
      </c>
      <c r="B490">
        <v>37900</v>
      </c>
      <c r="D490" s="12">
        <v>977</v>
      </c>
      <c r="E490">
        <v>85500</v>
      </c>
    </row>
    <row r="491" spans="1:5" x14ac:dyDescent="0.25">
      <c r="A491" s="12">
        <v>970</v>
      </c>
      <c r="B491">
        <v>140000</v>
      </c>
      <c r="D491" s="12">
        <v>978</v>
      </c>
      <c r="E491">
        <v>199900</v>
      </c>
    </row>
    <row r="492" spans="1:5" x14ac:dyDescent="0.25">
      <c r="A492" s="12">
        <v>971</v>
      </c>
      <c r="B492">
        <v>135000</v>
      </c>
      <c r="D492" s="12">
        <v>979</v>
      </c>
      <c r="E492">
        <v>110000</v>
      </c>
    </row>
    <row r="493" spans="1:5" x14ac:dyDescent="0.25">
      <c r="A493" s="12">
        <v>972</v>
      </c>
      <c r="B493">
        <v>173000</v>
      </c>
      <c r="D493" s="12">
        <v>980</v>
      </c>
      <c r="E493">
        <v>139000</v>
      </c>
    </row>
    <row r="494" spans="1:5" x14ac:dyDescent="0.25">
      <c r="A494" s="12">
        <v>975</v>
      </c>
      <c r="B494">
        <v>167500</v>
      </c>
      <c r="D494" s="12">
        <v>983</v>
      </c>
      <c r="E494">
        <v>159895</v>
      </c>
    </row>
    <row r="495" spans="1:5" x14ac:dyDescent="0.25">
      <c r="A495" s="12">
        <v>976</v>
      </c>
      <c r="B495">
        <v>165000</v>
      </c>
      <c r="D495" s="12">
        <v>986</v>
      </c>
      <c r="E495">
        <v>125000</v>
      </c>
    </row>
    <row r="496" spans="1:5" x14ac:dyDescent="0.25">
      <c r="A496" s="12">
        <v>981</v>
      </c>
      <c r="B496">
        <v>178400</v>
      </c>
      <c r="D496" s="12">
        <v>988</v>
      </c>
      <c r="E496">
        <v>395192</v>
      </c>
    </row>
    <row r="497" spans="1:5" x14ac:dyDescent="0.25">
      <c r="A497" s="12">
        <v>982</v>
      </c>
      <c r="B497">
        <v>336000</v>
      </c>
      <c r="D497" s="12">
        <v>995</v>
      </c>
      <c r="E497">
        <v>337500</v>
      </c>
    </row>
    <row r="498" spans="1:5" x14ac:dyDescent="0.25">
      <c r="A498" s="12">
        <v>984</v>
      </c>
      <c r="B498">
        <v>255900</v>
      </c>
      <c r="D498" s="12">
        <v>997</v>
      </c>
      <c r="E498">
        <v>136500</v>
      </c>
    </row>
    <row r="499" spans="1:5" x14ac:dyDescent="0.25">
      <c r="A499" s="12">
        <v>985</v>
      </c>
      <c r="B499">
        <v>126000</v>
      </c>
      <c r="D499" s="12">
        <v>998</v>
      </c>
      <c r="E499">
        <v>185000</v>
      </c>
    </row>
    <row r="500" spans="1:5" x14ac:dyDescent="0.25">
      <c r="A500" s="12">
        <v>987</v>
      </c>
      <c r="B500">
        <v>117000</v>
      </c>
      <c r="D500" s="12">
        <v>999</v>
      </c>
      <c r="E500">
        <v>91000</v>
      </c>
    </row>
    <row r="501" spans="1:5" x14ac:dyDescent="0.25">
      <c r="A501" s="12">
        <v>989</v>
      </c>
      <c r="B501">
        <v>195000</v>
      </c>
      <c r="D501" s="12">
        <v>1000</v>
      </c>
      <c r="E501">
        <v>206000</v>
      </c>
    </row>
    <row r="502" spans="1:5" x14ac:dyDescent="0.25">
      <c r="A502" s="12">
        <v>990</v>
      </c>
      <c r="B502">
        <v>197000</v>
      </c>
      <c r="D502" s="12">
        <v>1001</v>
      </c>
      <c r="E502">
        <v>82000</v>
      </c>
    </row>
    <row r="503" spans="1:5" x14ac:dyDescent="0.25">
      <c r="A503" s="12">
        <v>991</v>
      </c>
      <c r="B503">
        <v>348000</v>
      </c>
      <c r="D503" s="12">
        <v>1002</v>
      </c>
      <c r="E503">
        <v>86000</v>
      </c>
    </row>
    <row r="504" spans="1:5" x14ac:dyDescent="0.25">
      <c r="A504" s="12">
        <v>992</v>
      </c>
      <c r="B504">
        <v>168000</v>
      </c>
      <c r="D504" s="12">
        <v>1003</v>
      </c>
      <c r="E504">
        <v>232000</v>
      </c>
    </row>
    <row r="505" spans="1:5" x14ac:dyDescent="0.25">
      <c r="A505" s="12">
        <v>993</v>
      </c>
      <c r="B505">
        <v>187000</v>
      </c>
      <c r="D505" s="12">
        <v>1004</v>
      </c>
      <c r="E505">
        <v>136905</v>
      </c>
    </row>
    <row r="506" spans="1:5" x14ac:dyDescent="0.25">
      <c r="A506" s="12">
        <v>994</v>
      </c>
      <c r="B506">
        <v>173900</v>
      </c>
      <c r="D506" s="12">
        <v>1005</v>
      </c>
      <c r="E506">
        <v>181000</v>
      </c>
    </row>
    <row r="507" spans="1:5" x14ac:dyDescent="0.25">
      <c r="A507" s="12">
        <v>996</v>
      </c>
      <c r="B507">
        <v>121600</v>
      </c>
      <c r="D507" s="12">
        <v>1007</v>
      </c>
      <c r="E507">
        <v>163500</v>
      </c>
    </row>
    <row r="508" spans="1:5" x14ac:dyDescent="0.25">
      <c r="A508" s="12">
        <v>1006</v>
      </c>
      <c r="B508">
        <v>149900</v>
      </c>
      <c r="D508" s="12">
        <v>1009</v>
      </c>
      <c r="E508">
        <v>240000</v>
      </c>
    </row>
    <row r="509" spans="1:5" x14ac:dyDescent="0.25">
      <c r="A509" s="12">
        <v>1008</v>
      </c>
      <c r="B509">
        <v>88000</v>
      </c>
      <c r="D509" s="12">
        <v>1012</v>
      </c>
      <c r="E509">
        <v>100000</v>
      </c>
    </row>
    <row r="510" spans="1:5" x14ac:dyDescent="0.25">
      <c r="A510" s="12">
        <v>1010</v>
      </c>
      <c r="B510">
        <v>102000</v>
      </c>
      <c r="D510" s="12">
        <v>1014</v>
      </c>
      <c r="E510">
        <v>85000</v>
      </c>
    </row>
    <row r="511" spans="1:5" x14ac:dyDescent="0.25">
      <c r="A511" s="12">
        <v>1011</v>
      </c>
      <c r="B511">
        <v>135000</v>
      </c>
      <c r="D511" s="12">
        <v>1015</v>
      </c>
      <c r="E511">
        <v>119200</v>
      </c>
    </row>
    <row r="512" spans="1:5" x14ac:dyDescent="0.25">
      <c r="A512" s="12">
        <v>1013</v>
      </c>
      <c r="B512">
        <v>165000</v>
      </c>
      <c r="D512" s="12">
        <v>1017</v>
      </c>
      <c r="E512">
        <v>203000</v>
      </c>
    </row>
    <row r="513" spans="1:5" x14ac:dyDescent="0.25">
      <c r="A513" s="12">
        <v>1016</v>
      </c>
      <c r="B513">
        <v>227000</v>
      </c>
      <c r="D513" s="12">
        <v>1018</v>
      </c>
      <c r="E513">
        <v>187500</v>
      </c>
    </row>
    <row r="514" spans="1:5" x14ac:dyDescent="0.25">
      <c r="A514" s="12">
        <v>1019</v>
      </c>
      <c r="B514">
        <v>160000</v>
      </c>
      <c r="D514" s="12">
        <v>1020</v>
      </c>
      <c r="E514">
        <v>213490</v>
      </c>
    </row>
    <row r="515" spans="1:5" x14ac:dyDescent="0.25">
      <c r="A515" s="12">
        <v>1023</v>
      </c>
      <c r="B515">
        <v>87000</v>
      </c>
      <c r="D515" s="12">
        <v>1021</v>
      </c>
      <c r="E515">
        <v>176000</v>
      </c>
    </row>
    <row r="516" spans="1:5" x14ac:dyDescent="0.25">
      <c r="A516" s="12">
        <v>1029</v>
      </c>
      <c r="B516">
        <v>105000</v>
      </c>
      <c r="D516" s="12">
        <v>1022</v>
      </c>
      <c r="E516">
        <v>194000</v>
      </c>
    </row>
    <row r="517" spans="1:5" x14ac:dyDescent="0.25">
      <c r="A517" s="12">
        <v>1030</v>
      </c>
      <c r="B517">
        <v>118000</v>
      </c>
      <c r="D517" s="12">
        <v>1024</v>
      </c>
      <c r="E517">
        <v>191000</v>
      </c>
    </row>
    <row r="518" spans="1:5" x14ac:dyDescent="0.25">
      <c r="A518" s="12">
        <v>1031</v>
      </c>
      <c r="B518">
        <v>160000</v>
      </c>
      <c r="D518" s="12">
        <v>1025</v>
      </c>
      <c r="E518">
        <v>287000</v>
      </c>
    </row>
    <row r="519" spans="1:5" x14ac:dyDescent="0.25">
      <c r="A519" s="12">
        <v>1032</v>
      </c>
      <c r="B519">
        <v>197000</v>
      </c>
      <c r="D519" s="12">
        <v>1026</v>
      </c>
      <c r="E519">
        <v>112500</v>
      </c>
    </row>
    <row r="520" spans="1:5" x14ac:dyDescent="0.25">
      <c r="A520" s="12">
        <v>1033</v>
      </c>
      <c r="B520">
        <v>310000</v>
      </c>
      <c r="D520" s="12">
        <v>1027</v>
      </c>
      <c r="E520">
        <v>167500</v>
      </c>
    </row>
    <row r="521" spans="1:5" x14ac:dyDescent="0.25">
      <c r="A521" s="12">
        <v>1038</v>
      </c>
      <c r="B521">
        <v>287000</v>
      </c>
      <c r="D521" s="12">
        <v>1028</v>
      </c>
      <c r="E521">
        <v>293077</v>
      </c>
    </row>
    <row r="522" spans="1:5" x14ac:dyDescent="0.25">
      <c r="A522" s="12">
        <v>1039</v>
      </c>
      <c r="B522">
        <v>97000</v>
      </c>
      <c r="D522" s="12">
        <v>1034</v>
      </c>
      <c r="E522">
        <v>230000</v>
      </c>
    </row>
    <row r="523" spans="1:5" x14ac:dyDescent="0.25">
      <c r="A523" s="12">
        <v>1040</v>
      </c>
      <c r="B523">
        <v>80000</v>
      </c>
      <c r="D523" s="12">
        <v>1035</v>
      </c>
      <c r="E523">
        <v>119750</v>
      </c>
    </row>
    <row r="524" spans="1:5" x14ac:dyDescent="0.25">
      <c r="A524" s="12">
        <v>1042</v>
      </c>
      <c r="B524">
        <v>173000</v>
      </c>
      <c r="D524" s="12">
        <v>1036</v>
      </c>
      <c r="E524">
        <v>84000</v>
      </c>
    </row>
    <row r="525" spans="1:5" x14ac:dyDescent="0.25">
      <c r="A525" s="12">
        <v>1044</v>
      </c>
      <c r="B525">
        <v>262280</v>
      </c>
      <c r="D525" s="12">
        <v>1037</v>
      </c>
      <c r="E525">
        <v>315500</v>
      </c>
    </row>
    <row r="526" spans="1:5" x14ac:dyDescent="0.25">
      <c r="A526" s="12">
        <v>1047</v>
      </c>
      <c r="B526">
        <v>556581</v>
      </c>
      <c r="D526" s="12">
        <v>1041</v>
      </c>
      <c r="E526">
        <v>155000</v>
      </c>
    </row>
    <row r="527" spans="1:5" x14ac:dyDescent="0.25">
      <c r="A527" s="12">
        <v>1053</v>
      </c>
      <c r="B527">
        <v>165000</v>
      </c>
      <c r="D527" s="12">
        <v>1043</v>
      </c>
      <c r="E527">
        <v>196000</v>
      </c>
    </row>
    <row r="528" spans="1:5" x14ac:dyDescent="0.25">
      <c r="A528" s="12">
        <v>1055</v>
      </c>
      <c r="B528">
        <v>255000</v>
      </c>
      <c r="D528" s="12">
        <v>1045</v>
      </c>
      <c r="E528">
        <v>278000</v>
      </c>
    </row>
    <row r="529" spans="1:5" x14ac:dyDescent="0.25">
      <c r="A529" s="12">
        <v>1058</v>
      </c>
      <c r="B529">
        <v>248000</v>
      </c>
      <c r="D529" s="12">
        <v>1046</v>
      </c>
      <c r="E529">
        <v>139600</v>
      </c>
    </row>
    <row r="530" spans="1:5" x14ac:dyDescent="0.25">
      <c r="A530" s="12">
        <v>1059</v>
      </c>
      <c r="B530">
        <v>335000</v>
      </c>
      <c r="D530" s="12">
        <v>1048</v>
      </c>
      <c r="E530">
        <v>145000</v>
      </c>
    </row>
    <row r="531" spans="1:5" x14ac:dyDescent="0.25">
      <c r="A531" s="12">
        <v>1060</v>
      </c>
      <c r="B531">
        <v>220000</v>
      </c>
      <c r="D531" s="12">
        <v>1049</v>
      </c>
      <c r="E531">
        <v>115000</v>
      </c>
    </row>
    <row r="532" spans="1:5" x14ac:dyDescent="0.25">
      <c r="A532" s="12">
        <v>1063</v>
      </c>
      <c r="B532">
        <v>90000</v>
      </c>
      <c r="D532" s="12">
        <v>1050</v>
      </c>
      <c r="E532">
        <v>84900</v>
      </c>
    </row>
    <row r="533" spans="1:5" x14ac:dyDescent="0.25">
      <c r="A533" s="12">
        <v>1066</v>
      </c>
      <c r="B533">
        <v>328000</v>
      </c>
      <c r="D533" s="12">
        <v>1051</v>
      </c>
      <c r="E533">
        <v>176485</v>
      </c>
    </row>
    <row r="534" spans="1:5" x14ac:dyDescent="0.25">
      <c r="A534" s="12">
        <v>1067</v>
      </c>
      <c r="B534">
        <v>178000</v>
      </c>
      <c r="D534" s="12">
        <v>1052</v>
      </c>
      <c r="E534">
        <v>200141</v>
      </c>
    </row>
    <row r="535" spans="1:5" x14ac:dyDescent="0.25">
      <c r="A535" s="12">
        <v>1068</v>
      </c>
      <c r="B535">
        <v>167900</v>
      </c>
      <c r="D535" s="12">
        <v>1054</v>
      </c>
      <c r="E535">
        <v>144500</v>
      </c>
    </row>
    <row r="536" spans="1:5" x14ac:dyDescent="0.25">
      <c r="A536" s="12">
        <v>1069</v>
      </c>
      <c r="B536">
        <v>151400</v>
      </c>
      <c r="D536" s="12">
        <v>1056</v>
      </c>
      <c r="E536">
        <v>180000</v>
      </c>
    </row>
    <row r="537" spans="1:5" x14ac:dyDescent="0.25">
      <c r="A537" s="12">
        <v>1070</v>
      </c>
      <c r="B537">
        <v>135000</v>
      </c>
      <c r="D537" s="12">
        <v>1057</v>
      </c>
      <c r="E537">
        <v>185850</v>
      </c>
    </row>
    <row r="538" spans="1:5" x14ac:dyDescent="0.25">
      <c r="A538" s="12">
        <v>1072</v>
      </c>
      <c r="B538">
        <v>154000</v>
      </c>
      <c r="D538" s="12">
        <v>1061</v>
      </c>
      <c r="E538">
        <v>213500</v>
      </c>
    </row>
    <row r="539" spans="1:5" x14ac:dyDescent="0.25">
      <c r="A539" s="12">
        <v>1073</v>
      </c>
      <c r="B539">
        <v>91500</v>
      </c>
      <c r="D539" s="12">
        <v>1062</v>
      </c>
      <c r="E539">
        <v>81000</v>
      </c>
    </row>
    <row r="540" spans="1:5" x14ac:dyDescent="0.25">
      <c r="A540" s="12">
        <v>1074</v>
      </c>
      <c r="B540">
        <v>159500</v>
      </c>
      <c r="D540" s="12">
        <v>1064</v>
      </c>
      <c r="E540">
        <v>110500</v>
      </c>
    </row>
    <row r="541" spans="1:5" x14ac:dyDescent="0.25">
      <c r="A541" s="12">
        <v>1076</v>
      </c>
      <c r="B541">
        <v>219500</v>
      </c>
      <c r="D541" s="12">
        <v>1065</v>
      </c>
      <c r="E541">
        <v>154000</v>
      </c>
    </row>
    <row r="542" spans="1:5" x14ac:dyDescent="0.25">
      <c r="A542" s="12">
        <v>1077</v>
      </c>
      <c r="B542">
        <v>170000</v>
      </c>
      <c r="D542" s="12">
        <v>1071</v>
      </c>
      <c r="E542">
        <v>135000</v>
      </c>
    </row>
    <row r="543" spans="1:5" x14ac:dyDescent="0.25">
      <c r="A543" s="12">
        <v>1085</v>
      </c>
      <c r="B543">
        <v>187500</v>
      </c>
      <c r="D543" s="12">
        <v>1075</v>
      </c>
      <c r="E543">
        <v>194000</v>
      </c>
    </row>
    <row r="544" spans="1:5" x14ac:dyDescent="0.25">
      <c r="A544" s="12">
        <v>1086</v>
      </c>
      <c r="B544">
        <v>147000</v>
      </c>
      <c r="D544" s="12">
        <v>1078</v>
      </c>
      <c r="E544">
        <v>138800</v>
      </c>
    </row>
    <row r="545" spans="1:5" x14ac:dyDescent="0.25">
      <c r="A545" s="12">
        <v>1087</v>
      </c>
      <c r="B545">
        <v>83500</v>
      </c>
      <c r="D545" s="12">
        <v>1079</v>
      </c>
      <c r="E545">
        <v>155900</v>
      </c>
    </row>
    <row r="546" spans="1:5" x14ac:dyDescent="0.25">
      <c r="A546" s="12">
        <v>1088</v>
      </c>
      <c r="B546">
        <v>252000</v>
      </c>
      <c r="D546" s="12">
        <v>1080</v>
      </c>
      <c r="E546">
        <v>126000</v>
      </c>
    </row>
    <row r="547" spans="1:5" x14ac:dyDescent="0.25">
      <c r="A547" s="12">
        <v>1089</v>
      </c>
      <c r="B547">
        <v>137500</v>
      </c>
      <c r="D547" s="12">
        <v>1081</v>
      </c>
      <c r="E547">
        <v>145000</v>
      </c>
    </row>
    <row r="548" spans="1:5" x14ac:dyDescent="0.25">
      <c r="A548" s="12">
        <v>1092</v>
      </c>
      <c r="B548">
        <v>160000</v>
      </c>
      <c r="D548" s="12">
        <v>1082</v>
      </c>
      <c r="E548">
        <v>133000</v>
      </c>
    </row>
    <row r="549" spans="1:5" x14ac:dyDescent="0.25">
      <c r="A549" s="12">
        <v>1093</v>
      </c>
      <c r="B549">
        <v>136500</v>
      </c>
      <c r="D549" s="12">
        <v>1083</v>
      </c>
      <c r="E549">
        <v>192000</v>
      </c>
    </row>
    <row r="550" spans="1:5" x14ac:dyDescent="0.25">
      <c r="A550" s="12">
        <v>1097</v>
      </c>
      <c r="B550">
        <v>127000</v>
      </c>
      <c r="D550" s="12">
        <v>1084</v>
      </c>
      <c r="E550">
        <v>160000</v>
      </c>
    </row>
    <row r="551" spans="1:5" x14ac:dyDescent="0.25">
      <c r="A551" s="12">
        <v>1099</v>
      </c>
      <c r="B551">
        <v>128000</v>
      </c>
      <c r="D551" s="12">
        <v>1090</v>
      </c>
      <c r="E551">
        <v>197000</v>
      </c>
    </row>
    <row r="552" spans="1:5" x14ac:dyDescent="0.25">
      <c r="A552" s="12">
        <v>1105</v>
      </c>
      <c r="B552">
        <v>106000</v>
      </c>
      <c r="D552" s="12">
        <v>1091</v>
      </c>
      <c r="E552">
        <v>92900</v>
      </c>
    </row>
    <row r="553" spans="1:5" x14ac:dyDescent="0.25">
      <c r="A553" s="12">
        <v>1106</v>
      </c>
      <c r="B553">
        <v>325000</v>
      </c>
      <c r="D553" s="12">
        <v>1094</v>
      </c>
      <c r="E553">
        <v>146000</v>
      </c>
    </row>
    <row r="554" spans="1:5" x14ac:dyDescent="0.25">
      <c r="A554" s="12">
        <v>1108</v>
      </c>
      <c r="B554">
        <v>274725</v>
      </c>
      <c r="D554" s="12">
        <v>1095</v>
      </c>
      <c r="E554">
        <v>129000</v>
      </c>
    </row>
    <row r="555" spans="1:5" x14ac:dyDescent="0.25">
      <c r="A555" s="12">
        <v>1109</v>
      </c>
      <c r="B555">
        <v>181000</v>
      </c>
      <c r="D555" s="12">
        <v>1096</v>
      </c>
      <c r="E555">
        <v>176432</v>
      </c>
    </row>
    <row r="556" spans="1:5" x14ac:dyDescent="0.25">
      <c r="A556" s="12">
        <v>1111</v>
      </c>
      <c r="B556">
        <v>188000</v>
      </c>
      <c r="D556" s="12">
        <v>1098</v>
      </c>
      <c r="E556">
        <v>170000</v>
      </c>
    </row>
    <row r="557" spans="1:5" x14ac:dyDescent="0.25">
      <c r="A557" s="12">
        <v>1112</v>
      </c>
      <c r="B557">
        <v>205000</v>
      </c>
      <c r="D557" s="12">
        <v>1100</v>
      </c>
      <c r="E557">
        <v>157000</v>
      </c>
    </row>
    <row r="558" spans="1:5" x14ac:dyDescent="0.25">
      <c r="A558" s="12">
        <v>1117</v>
      </c>
      <c r="B558">
        <v>184100</v>
      </c>
      <c r="D558" s="12">
        <v>1101</v>
      </c>
      <c r="E558">
        <v>60000</v>
      </c>
    </row>
    <row r="559" spans="1:5" x14ac:dyDescent="0.25">
      <c r="A559" s="12">
        <v>1119</v>
      </c>
      <c r="B559">
        <v>140000</v>
      </c>
      <c r="D559" s="12">
        <v>1102</v>
      </c>
      <c r="E559">
        <v>119500</v>
      </c>
    </row>
    <row r="560" spans="1:5" x14ac:dyDescent="0.25">
      <c r="A560" s="12">
        <v>1125</v>
      </c>
      <c r="B560">
        <v>163900</v>
      </c>
      <c r="D560" s="12">
        <v>1103</v>
      </c>
      <c r="E560">
        <v>135000</v>
      </c>
    </row>
    <row r="561" spans="1:5" x14ac:dyDescent="0.25">
      <c r="A561" s="12">
        <v>1129</v>
      </c>
      <c r="B561">
        <v>215000</v>
      </c>
      <c r="D561" s="12">
        <v>1104</v>
      </c>
      <c r="E561">
        <v>159500</v>
      </c>
    </row>
    <row r="562" spans="1:5" x14ac:dyDescent="0.25">
      <c r="A562" s="12">
        <v>1130</v>
      </c>
      <c r="B562">
        <v>140000</v>
      </c>
      <c r="D562" s="12">
        <v>1107</v>
      </c>
      <c r="E562">
        <v>179900</v>
      </c>
    </row>
    <row r="563" spans="1:5" x14ac:dyDescent="0.25">
      <c r="A563" s="12">
        <v>1131</v>
      </c>
      <c r="B563">
        <v>135000</v>
      </c>
      <c r="D563" s="12">
        <v>1110</v>
      </c>
      <c r="E563">
        <v>280000</v>
      </c>
    </row>
    <row r="564" spans="1:5" x14ac:dyDescent="0.25">
      <c r="A564" s="12">
        <v>1133</v>
      </c>
      <c r="B564">
        <v>117500</v>
      </c>
      <c r="D564" s="12">
        <v>1113</v>
      </c>
      <c r="E564">
        <v>129900</v>
      </c>
    </row>
    <row r="565" spans="1:5" x14ac:dyDescent="0.25">
      <c r="A565" s="12">
        <v>1134</v>
      </c>
      <c r="B565">
        <v>239500</v>
      </c>
      <c r="D565" s="12">
        <v>1114</v>
      </c>
      <c r="E565">
        <v>134500</v>
      </c>
    </row>
    <row r="566" spans="1:5" x14ac:dyDescent="0.25">
      <c r="A566" s="12">
        <v>1135</v>
      </c>
      <c r="B566">
        <v>169000</v>
      </c>
      <c r="D566" s="12">
        <v>1115</v>
      </c>
      <c r="E566">
        <v>117000</v>
      </c>
    </row>
    <row r="567" spans="1:5" x14ac:dyDescent="0.25">
      <c r="A567" s="12">
        <v>1137</v>
      </c>
      <c r="B567">
        <v>119000</v>
      </c>
      <c r="D567" s="12">
        <v>1116</v>
      </c>
      <c r="E567">
        <v>318000</v>
      </c>
    </row>
    <row r="568" spans="1:5" x14ac:dyDescent="0.25">
      <c r="A568" s="12">
        <v>1138</v>
      </c>
      <c r="B568">
        <v>94000</v>
      </c>
      <c r="D568" s="12">
        <v>1118</v>
      </c>
      <c r="E568">
        <v>130000</v>
      </c>
    </row>
    <row r="569" spans="1:5" x14ac:dyDescent="0.25">
      <c r="A569" s="12">
        <v>1142</v>
      </c>
      <c r="B569">
        <v>197500</v>
      </c>
      <c r="D569" s="12">
        <v>1120</v>
      </c>
      <c r="E569">
        <v>133700</v>
      </c>
    </row>
    <row r="570" spans="1:5" x14ac:dyDescent="0.25">
      <c r="A570" s="12">
        <v>1143</v>
      </c>
      <c r="B570">
        <v>424870</v>
      </c>
      <c r="D570" s="12">
        <v>1121</v>
      </c>
      <c r="E570">
        <v>118400</v>
      </c>
    </row>
    <row r="571" spans="1:5" x14ac:dyDescent="0.25">
      <c r="A571" s="12">
        <v>1145</v>
      </c>
      <c r="B571">
        <v>80000</v>
      </c>
      <c r="D571" s="12">
        <v>1122</v>
      </c>
      <c r="E571">
        <v>212900</v>
      </c>
    </row>
    <row r="572" spans="1:5" x14ac:dyDescent="0.25">
      <c r="A572" s="12">
        <v>1146</v>
      </c>
      <c r="B572">
        <v>149000</v>
      </c>
      <c r="D572" s="12">
        <v>1123</v>
      </c>
      <c r="E572">
        <v>112000</v>
      </c>
    </row>
    <row r="573" spans="1:5" x14ac:dyDescent="0.25">
      <c r="A573" s="12">
        <v>1148</v>
      </c>
      <c r="B573">
        <v>174500</v>
      </c>
      <c r="D573" s="12">
        <v>1124</v>
      </c>
      <c r="E573">
        <v>118000</v>
      </c>
    </row>
    <row r="574" spans="1:5" x14ac:dyDescent="0.25">
      <c r="A574" s="12">
        <v>1149</v>
      </c>
      <c r="B574">
        <v>116900</v>
      </c>
      <c r="D574" s="12">
        <v>1126</v>
      </c>
      <c r="E574">
        <v>115000</v>
      </c>
    </row>
    <row r="575" spans="1:5" x14ac:dyDescent="0.25">
      <c r="A575" s="12">
        <v>1150</v>
      </c>
      <c r="B575">
        <v>143000</v>
      </c>
      <c r="D575" s="12">
        <v>1127</v>
      </c>
      <c r="E575">
        <v>174000</v>
      </c>
    </row>
    <row r="576" spans="1:5" x14ac:dyDescent="0.25">
      <c r="A576" s="12">
        <v>1155</v>
      </c>
      <c r="B576">
        <v>201800</v>
      </c>
      <c r="D576" s="12">
        <v>1128</v>
      </c>
      <c r="E576">
        <v>259000</v>
      </c>
    </row>
    <row r="577" spans="1:5" x14ac:dyDescent="0.25">
      <c r="A577" s="12">
        <v>1157</v>
      </c>
      <c r="B577">
        <v>179900</v>
      </c>
      <c r="D577" s="12">
        <v>1132</v>
      </c>
      <c r="E577">
        <v>93500</v>
      </c>
    </row>
    <row r="578" spans="1:5" x14ac:dyDescent="0.25">
      <c r="A578" s="12">
        <v>1160</v>
      </c>
      <c r="B578">
        <v>185000</v>
      </c>
      <c r="D578" s="12">
        <v>1136</v>
      </c>
      <c r="E578">
        <v>102000</v>
      </c>
    </row>
    <row r="579" spans="1:5" x14ac:dyDescent="0.25">
      <c r="A579" s="12">
        <v>1161</v>
      </c>
      <c r="B579">
        <v>146000</v>
      </c>
      <c r="D579" s="12">
        <v>1139</v>
      </c>
      <c r="E579">
        <v>196000</v>
      </c>
    </row>
    <row r="580" spans="1:5" x14ac:dyDescent="0.25">
      <c r="A580" s="12">
        <v>1164</v>
      </c>
      <c r="B580">
        <v>108959</v>
      </c>
      <c r="D580" s="12">
        <v>1140</v>
      </c>
      <c r="E580">
        <v>144000</v>
      </c>
    </row>
    <row r="581" spans="1:5" x14ac:dyDescent="0.25">
      <c r="A581" s="12">
        <v>1165</v>
      </c>
      <c r="B581">
        <v>194000</v>
      </c>
      <c r="D581" s="12">
        <v>1141</v>
      </c>
      <c r="E581">
        <v>139000</v>
      </c>
    </row>
    <row r="582" spans="1:5" x14ac:dyDescent="0.25">
      <c r="A582" s="12">
        <v>1168</v>
      </c>
      <c r="B582">
        <v>173000</v>
      </c>
      <c r="D582" s="12">
        <v>1144</v>
      </c>
      <c r="E582">
        <v>80000</v>
      </c>
    </row>
    <row r="583" spans="1:5" x14ac:dyDescent="0.25">
      <c r="A583" s="12">
        <v>1169</v>
      </c>
      <c r="B583">
        <v>235000</v>
      </c>
      <c r="D583" s="12">
        <v>1147</v>
      </c>
      <c r="E583">
        <v>180000</v>
      </c>
    </row>
    <row r="584" spans="1:5" x14ac:dyDescent="0.25">
      <c r="A584" s="12">
        <v>1170</v>
      </c>
      <c r="B584">
        <v>625000</v>
      </c>
      <c r="D584" s="12">
        <v>1151</v>
      </c>
      <c r="E584">
        <v>124000</v>
      </c>
    </row>
    <row r="585" spans="1:5" x14ac:dyDescent="0.25">
      <c r="A585" s="12">
        <v>1171</v>
      </c>
      <c r="B585">
        <v>171000</v>
      </c>
      <c r="D585" s="12">
        <v>1152</v>
      </c>
      <c r="E585">
        <v>149900</v>
      </c>
    </row>
    <row r="586" spans="1:5" x14ac:dyDescent="0.25">
      <c r="A586" s="12">
        <v>1173</v>
      </c>
      <c r="B586">
        <v>171900</v>
      </c>
      <c r="D586" s="12">
        <v>1153</v>
      </c>
      <c r="E586">
        <v>230000</v>
      </c>
    </row>
    <row r="587" spans="1:5" x14ac:dyDescent="0.25">
      <c r="A587" s="12">
        <v>1174</v>
      </c>
      <c r="B587">
        <v>200500</v>
      </c>
      <c r="D587" s="12">
        <v>1154</v>
      </c>
      <c r="E587">
        <v>120500</v>
      </c>
    </row>
    <row r="588" spans="1:5" x14ac:dyDescent="0.25">
      <c r="A588" s="12">
        <v>1175</v>
      </c>
      <c r="B588">
        <v>239000</v>
      </c>
      <c r="D588" s="12">
        <v>1156</v>
      </c>
      <c r="E588">
        <v>218000</v>
      </c>
    </row>
    <row r="589" spans="1:5" x14ac:dyDescent="0.25">
      <c r="A589" s="12">
        <v>1176</v>
      </c>
      <c r="B589">
        <v>285000</v>
      </c>
      <c r="D589" s="12">
        <v>1158</v>
      </c>
      <c r="E589">
        <v>230000</v>
      </c>
    </row>
    <row r="590" spans="1:5" x14ac:dyDescent="0.25">
      <c r="A590" s="12">
        <v>1178</v>
      </c>
      <c r="B590">
        <v>115000</v>
      </c>
      <c r="D590" s="12">
        <v>1159</v>
      </c>
      <c r="E590">
        <v>235128</v>
      </c>
    </row>
    <row r="591" spans="1:5" x14ac:dyDescent="0.25">
      <c r="A591" s="12">
        <v>1179</v>
      </c>
      <c r="B591">
        <v>154900</v>
      </c>
      <c r="D591" s="12">
        <v>1162</v>
      </c>
      <c r="E591">
        <v>224000</v>
      </c>
    </row>
    <row r="592" spans="1:5" x14ac:dyDescent="0.25">
      <c r="A592" s="12">
        <v>1181</v>
      </c>
      <c r="B592">
        <v>250000</v>
      </c>
      <c r="D592" s="12">
        <v>1163</v>
      </c>
      <c r="E592">
        <v>129000</v>
      </c>
    </row>
    <row r="593" spans="1:5" x14ac:dyDescent="0.25">
      <c r="A593" s="12">
        <v>1183</v>
      </c>
      <c r="B593">
        <v>745000</v>
      </c>
      <c r="D593" s="12">
        <v>1166</v>
      </c>
      <c r="E593">
        <v>233170</v>
      </c>
    </row>
    <row r="594" spans="1:5" x14ac:dyDescent="0.25">
      <c r="A594" s="12">
        <v>1186</v>
      </c>
      <c r="B594">
        <v>104900</v>
      </c>
      <c r="D594" s="12">
        <v>1167</v>
      </c>
      <c r="E594">
        <v>245350</v>
      </c>
    </row>
    <row r="595" spans="1:5" x14ac:dyDescent="0.25">
      <c r="A595" s="12">
        <v>1187</v>
      </c>
      <c r="B595">
        <v>95000</v>
      </c>
      <c r="D595" s="12">
        <v>1172</v>
      </c>
      <c r="E595">
        <v>163000</v>
      </c>
    </row>
    <row r="596" spans="1:5" x14ac:dyDescent="0.25">
      <c r="A596" s="12">
        <v>1189</v>
      </c>
      <c r="B596">
        <v>195000</v>
      </c>
      <c r="D596" s="12">
        <v>1177</v>
      </c>
      <c r="E596">
        <v>119500</v>
      </c>
    </row>
    <row r="597" spans="1:5" x14ac:dyDescent="0.25">
      <c r="A597" s="12">
        <v>1190</v>
      </c>
      <c r="B597">
        <v>189000</v>
      </c>
      <c r="D597" s="12">
        <v>1180</v>
      </c>
      <c r="E597">
        <v>93000</v>
      </c>
    </row>
    <row r="598" spans="1:5" x14ac:dyDescent="0.25">
      <c r="A598" s="12">
        <v>1192</v>
      </c>
      <c r="B598">
        <v>174000</v>
      </c>
      <c r="D598" s="12">
        <v>1182</v>
      </c>
      <c r="E598">
        <v>392500</v>
      </c>
    </row>
    <row r="599" spans="1:5" x14ac:dyDescent="0.25">
      <c r="A599" s="12">
        <v>1193</v>
      </c>
      <c r="B599">
        <v>125000</v>
      </c>
      <c r="D599" s="12">
        <v>1184</v>
      </c>
      <c r="E599">
        <v>120000</v>
      </c>
    </row>
    <row r="600" spans="1:5" x14ac:dyDescent="0.25">
      <c r="A600" s="12">
        <v>1195</v>
      </c>
      <c r="B600">
        <v>158000</v>
      </c>
      <c r="D600" s="12">
        <v>1185</v>
      </c>
      <c r="E600">
        <v>186700</v>
      </c>
    </row>
    <row r="601" spans="1:5" x14ac:dyDescent="0.25">
      <c r="A601" s="12">
        <v>1196</v>
      </c>
      <c r="B601">
        <v>176000</v>
      </c>
      <c r="D601" s="12">
        <v>1188</v>
      </c>
      <c r="E601">
        <v>262000</v>
      </c>
    </row>
    <row r="602" spans="1:5" x14ac:dyDescent="0.25">
      <c r="A602" s="12">
        <v>1197</v>
      </c>
      <c r="B602">
        <v>219210</v>
      </c>
      <c r="D602" s="12">
        <v>1191</v>
      </c>
      <c r="E602">
        <v>168000</v>
      </c>
    </row>
    <row r="603" spans="1:5" x14ac:dyDescent="0.25">
      <c r="A603" s="12">
        <v>1198</v>
      </c>
      <c r="B603">
        <v>144000</v>
      </c>
      <c r="D603" s="12">
        <v>1194</v>
      </c>
      <c r="E603">
        <v>165000</v>
      </c>
    </row>
    <row r="604" spans="1:5" x14ac:dyDescent="0.25">
      <c r="A604" s="12">
        <v>1202</v>
      </c>
      <c r="B604">
        <v>197900</v>
      </c>
      <c r="D604" s="12">
        <v>1199</v>
      </c>
      <c r="E604">
        <v>178000</v>
      </c>
    </row>
    <row r="605" spans="1:5" x14ac:dyDescent="0.25">
      <c r="A605" s="12">
        <v>1203</v>
      </c>
      <c r="B605">
        <v>117000</v>
      </c>
      <c r="D605" s="12">
        <v>1200</v>
      </c>
      <c r="E605">
        <v>148000</v>
      </c>
    </row>
    <row r="606" spans="1:5" x14ac:dyDescent="0.25">
      <c r="A606" s="12">
        <v>1211</v>
      </c>
      <c r="B606">
        <v>189000</v>
      </c>
      <c r="D606" s="12">
        <v>1201</v>
      </c>
      <c r="E606">
        <v>116050</v>
      </c>
    </row>
    <row r="607" spans="1:5" x14ac:dyDescent="0.25">
      <c r="A607" s="12">
        <v>1212</v>
      </c>
      <c r="B607">
        <v>164000</v>
      </c>
      <c r="D607" s="12">
        <v>1204</v>
      </c>
      <c r="E607">
        <v>213000</v>
      </c>
    </row>
    <row r="608" spans="1:5" x14ac:dyDescent="0.25">
      <c r="A608" s="12">
        <v>1214</v>
      </c>
      <c r="B608">
        <v>145000</v>
      </c>
      <c r="D608" s="12">
        <v>1205</v>
      </c>
      <c r="E608">
        <v>153500</v>
      </c>
    </row>
    <row r="609" spans="1:5" x14ac:dyDescent="0.25">
      <c r="A609" s="12">
        <v>1215</v>
      </c>
      <c r="B609">
        <v>134500</v>
      </c>
      <c r="D609" s="12">
        <v>1206</v>
      </c>
      <c r="E609">
        <v>271900</v>
      </c>
    </row>
    <row r="610" spans="1:5" x14ac:dyDescent="0.25">
      <c r="A610" s="12">
        <v>1217</v>
      </c>
      <c r="B610">
        <v>112000</v>
      </c>
      <c r="D610" s="12">
        <v>1207</v>
      </c>
      <c r="E610">
        <v>107000</v>
      </c>
    </row>
    <row r="611" spans="1:5" x14ac:dyDescent="0.25">
      <c r="A611" s="12">
        <v>1219</v>
      </c>
      <c r="B611">
        <v>80500</v>
      </c>
      <c r="D611" s="12">
        <v>1208</v>
      </c>
      <c r="E611">
        <v>200000</v>
      </c>
    </row>
    <row r="612" spans="1:5" x14ac:dyDescent="0.25">
      <c r="A612" s="12">
        <v>1220</v>
      </c>
      <c r="B612">
        <v>91500</v>
      </c>
      <c r="D612" s="12">
        <v>1209</v>
      </c>
      <c r="E612">
        <v>140000</v>
      </c>
    </row>
    <row r="613" spans="1:5" x14ac:dyDescent="0.25">
      <c r="A613" s="12">
        <v>1223</v>
      </c>
      <c r="B613">
        <v>143000</v>
      </c>
      <c r="D613" s="12">
        <v>1210</v>
      </c>
      <c r="E613">
        <v>290000</v>
      </c>
    </row>
    <row r="614" spans="1:5" x14ac:dyDescent="0.25">
      <c r="A614" s="12">
        <v>1225</v>
      </c>
      <c r="B614">
        <v>184000</v>
      </c>
      <c r="D614" s="12">
        <v>1213</v>
      </c>
      <c r="E614">
        <v>113000</v>
      </c>
    </row>
    <row r="615" spans="1:5" x14ac:dyDescent="0.25">
      <c r="A615" s="12">
        <v>1226</v>
      </c>
      <c r="B615">
        <v>145000</v>
      </c>
      <c r="D615" s="12">
        <v>1216</v>
      </c>
      <c r="E615">
        <v>125000</v>
      </c>
    </row>
    <row r="616" spans="1:5" x14ac:dyDescent="0.25">
      <c r="A616" s="12">
        <v>1227</v>
      </c>
      <c r="B616">
        <v>214000</v>
      </c>
      <c r="D616" s="12">
        <v>1218</v>
      </c>
      <c r="E616">
        <v>229456</v>
      </c>
    </row>
    <row r="617" spans="1:5" x14ac:dyDescent="0.25">
      <c r="A617" s="12">
        <v>1230</v>
      </c>
      <c r="B617">
        <v>127000</v>
      </c>
      <c r="D617" s="12">
        <v>1221</v>
      </c>
      <c r="E617">
        <v>115000</v>
      </c>
    </row>
    <row r="618" spans="1:5" x14ac:dyDescent="0.25">
      <c r="A618" s="12">
        <v>1231</v>
      </c>
      <c r="B618">
        <v>190000</v>
      </c>
      <c r="D618" s="12">
        <v>1222</v>
      </c>
      <c r="E618">
        <v>134000</v>
      </c>
    </row>
    <row r="619" spans="1:5" x14ac:dyDescent="0.25">
      <c r="A619" s="12">
        <v>1232</v>
      </c>
      <c r="B619">
        <v>132500</v>
      </c>
      <c r="D619" s="12">
        <v>1224</v>
      </c>
      <c r="E619">
        <v>137900</v>
      </c>
    </row>
    <row r="620" spans="1:5" x14ac:dyDescent="0.25">
      <c r="A620" s="12">
        <v>1235</v>
      </c>
      <c r="B620">
        <v>130000</v>
      </c>
      <c r="D620" s="12">
        <v>1228</v>
      </c>
      <c r="E620">
        <v>147000</v>
      </c>
    </row>
    <row r="621" spans="1:5" x14ac:dyDescent="0.25">
      <c r="A621" s="12">
        <v>1236</v>
      </c>
      <c r="B621">
        <v>138887</v>
      </c>
      <c r="D621" s="12">
        <v>1229</v>
      </c>
      <c r="E621">
        <v>367294</v>
      </c>
    </row>
    <row r="622" spans="1:5" x14ac:dyDescent="0.25">
      <c r="A622" s="12">
        <v>1237</v>
      </c>
      <c r="B622">
        <v>175500</v>
      </c>
      <c r="D622" s="12">
        <v>1233</v>
      </c>
      <c r="E622">
        <v>101800</v>
      </c>
    </row>
    <row r="623" spans="1:5" x14ac:dyDescent="0.25">
      <c r="A623" s="12">
        <v>1238</v>
      </c>
      <c r="B623">
        <v>195000</v>
      </c>
      <c r="D623" s="12">
        <v>1234</v>
      </c>
      <c r="E623">
        <v>142000</v>
      </c>
    </row>
    <row r="624" spans="1:5" x14ac:dyDescent="0.25">
      <c r="A624" s="12">
        <v>1241</v>
      </c>
      <c r="B624">
        <v>224900</v>
      </c>
      <c r="D624" s="12">
        <v>1239</v>
      </c>
      <c r="E624">
        <v>142500</v>
      </c>
    </row>
    <row r="625" spans="1:5" x14ac:dyDescent="0.25">
      <c r="A625" s="12">
        <v>1243</v>
      </c>
      <c r="B625">
        <v>170000</v>
      </c>
      <c r="D625" s="12">
        <v>1240</v>
      </c>
      <c r="E625">
        <v>265900</v>
      </c>
    </row>
    <row r="626" spans="1:5" x14ac:dyDescent="0.25">
      <c r="A626" s="12">
        <v>1245</v>
      </c>
      <c r="B626">
        <v>230000</v>
      </c>
      <c r="D626" s="12">
        <v>1242</v>
      </c>
      <c r="E626">
        <v>248328</v>
      </c>
    </row>
    <row r="627" spans="1:5" x14ac:dyDescent="0.25">
      <c r="A627" s="12">
        <v>1246</v>
      </c>
      <c r="B627">
        <v>178000</v>
      </c>
      <c r="D627" s="12">
        <v>1244</v>
      </c>
      <c r="E627">
        <v>465000</v>
      </c>
    </row>
    <row r="628" spans="1:5" x14ac:dyDescent="0.25">
      <c r="A628" s="12">
        <v>1247</v>
      </c>
      <c r="B628">
        <v>186500</v>
      </c>
      <c r="D628" s="12">
        <v>1250</v>
      </c>
      <c r="E628">
        <v>119000</v>
      </c>
    </row>
    <row r="629" spans="1:5" x14ac:dyDescent="0.25">
      <c r="A629" s="12">
        <v>1248</v>
      </c>
      <c r="B629">
        <v>169900</v>
      </c>
      <c r="D629" s="12">
        <v>1251</v>
      </c>
      <c r="E629">
        <v>244000</v>
      </c>
    </row>
    <row r="630" spans="1:5" x14ac:dyDescent="0.25">
      <c r="A630" s="12">
        <v>1249</v>
      </c>
      <c r="B630">
        <v>129500</v>
      </c>
      <c r="D630" s="12">
        <v>1252</v>
      </c>
      <c r="E630">
        <v>171750</v>
      </c>
    </row>
    <row r="631" spans="1:5" x14ac:dyDescent="0.25">
      <c r="A631" s="12">
        <v>1254</v>
      </c>
      <c r="B631">
        <v>294000</v>
      </c>
      <c r="D631" s="12">
        <v>1253</v>
      </c>
      <c r="E631">
        <v>130000</v>
      </c>
    </row>
    <row r="632" spans="1:5" x14ac:dyDescent="0.25">
      <c r="A632" s="12">
        <v>1255</v>
      </c>
      <c r="B632">
        <v>165400</v>
      </c>
      <c r="D632" s="12">
        <v>1257</v>
      </c>
      <c r="E632">
        <v>301500</v>
      </c>
    </row>
    <row r="633" spans="1:5" x14ac:dyDescent="0.25">
      <c r="A633" s="12">
        <v>1256</v>
      </c>
      <c r="B633">
        <v>127500</v>
      </c>
      <c r="D633" s="12">
        <v>1258</v>
      </c>
      <c r="E633">
        <v>99900</v>
      </c>
    </row>
    <row r="634" spans="1:5" x14ac:dyDescent="0.25">
      <c r="A634" s="12">
        <v>1259</v>
      </c>
      <c r="B634">
        <v>190000</v>
      </c>
      <c r="D634" s="12">
        <v>1260</v>
      </c>
      <c r="E634">
        <v>151000</v>
      </c>
    </row>
    <row r="635" spans="1:5" x14ac:dyDescent="0.25">
      <c r="A635" s="12">
        <v>1261</v>
      </c>
      <c r="B635">
        <v>181000</v>
      </c>
      <c r="D635" s="12">
        <v>1262</v>
      </c>
      <c r="E635">
        <v>128900</v>
      </c>
    </row>
    <row r="636" spans="1:5" x14ac:dyDescent="0.25">
      <c r="A636" s="12">
        <v>1263</v>
      </c>
      <c r="B636">
        <v>161500</v>
      </c>
      <c r="D636" s="12">
        <v>1265</v>
      </c>
      <c r="E636">
        <v>181000</v>
      </c>
    </row>
    <row r="637" spans="1:5" x14ac:dyDescent="0.25">
      <c r="A637" s="12">
        <v>1264</v>
      </c>
      <c r="B637">
        <v>180500</v>
      </c>
      <c r="D637" s="12">
        <v>1268</v>
      </c>
      <c r="E637">
        <v>378500</v>
      </c>
    </row>
    <row r="638" spans="1:5" x14ac:dyDescent="0.25">
      <c r="A638" s="12">
        <v>1266</v>
      </c>
      <c r="B638">
        <v>183900</v>
      </c>
      <c r="D638" s="12">
        <v>1271</v>
      </c>
      <c r="E638">
        <v>260000</v>
      </c>
    </row>
    <row r="639" spans="1:5" x14ac:dyDescent="0.25">
      <c r="A639" s="12">
        <v>1267</v>
      </c>
      <c r="B639">
        <v>122000</v>
      </c>
      <c r="D639" s="12">
        <v>1272</v>
      </c>
      <c r="E639">
        <v>185750</v>
      </c>
    </row>
    <row r="640" spans="1:5" x14ac:dyDescent="0.25">
      <c r="A640" s="12">
        <v>1269</v>
      </c>
      <c r="B640">
        <v>381000</v>
      </c>
      <c r="D640" s="12">
        <v>1273</v>
      </c>
      <c r="E640">
        <v>137000</v>
      </c>
    </row>
    <row r="641" spans="1:5" x14ac:dyDescent="0.25">
      <c r="A641" s="12">
        <v>1270</v>
      </c>
      <c r="B641">
        <v>144000</v>
      </c>
      <c r="D641" s="12">
        <v>1281</v>
      </c>
      <c r="E641">
        <v>227000</v>
      </c>
    </row>
    <row r="642" spans="1:5" x14ac:dyDescent="0.25">
      <c r="A642" s="12">
        <v>1274</v>
      </c>
      <c r="B642">
        <v>177000</v>
      </c>
      <c r="D642" s="12">
        <v>1282</v>
      </c>
      <c r="E642">
        <v>180000</v>
      </c>
    </row>
    <row r="643" spans="1:5" x14ac:dyDescent="0.25">
      <c r="A643" s="12">
        <v>1275</v>
      </c>
      <c r="B643">
        <v>139000</v>
      </c>
      <c r="D643" s="12">
        <v>1283</v>
      </c>
      <c r="E643">
        <v>150500</v>
      </c>
    </row>
    <row r="644" spans="1:5" x14ac:dyDescent="0.25">
      <c r="A644" s="12">
        <v>1276</v>
      </c>
      <c r="B644">
        <v>137000</v>
      </c>
      <c r="D644" s="12">
        <v>1287</v>
      </c>
      <c r="E644">
        <v>143000</v>
      </c>
    </row>
    <row r="645" spans="1:5" x14ac:dyDescent="0.25">
      <c r="A645" s="12">
        <v>1277</v>
      </c>
      <c r="B645">
        <v>162000</v>
      </c>
      <c r="D645" s="12">
        <v>1288</v>
      </c>
      <c r="E645">
        <v>190000</v>
      </c>
    </row>
    <row r="646" spans="1:5" x14ac:dyDescent="0.25">
      <c r="A646" s="12">
        <v>1278</v>
      </c>
      <c r="B646">
        <v>197900</v>
      </c>
      <c r="D646" s="12">
        <v>1289</v>
      </c>
      <c r="E646">
        <v>278000</v>
      </c>
    </row>
    <row r="647" spans="1:5" x14ac:dyDescent="0.25">
      <c r="A647" s="12">
        <v>1279</v>
      </c>
      <c r="B647">
        <v>237000</v>
      </c>
      <c r="D647" s="12">
        <v>1295</v>
      </c>
      <c r="E647">
        <v>115000</v>
      </c>
    </row>
    <row r="648" spans="1:5" x14ac:dyDescent="0.25">
      <c r="A648" s="12">
        <v>1280</v>
      </c>
      <c r="B648">
        <v>68400</v>
      </c>
      <c r="D648" s="12">
        <v>1296</v>
      </c>
      <c r="E648">
        <v>138500</v>
      </c>
    </row>
    <row r="649" spans="1:5" x14ac:dyDescent="0.25">
      <c r="A649" s="12">
        <v>1284</v>
      </c>
      <c r="B649">
        <v>139000</v>
      </c>
      <c r="D649" s="12">
        <v>1297</v>
      </c>
      <c r="E649">
        <v>155000</v>
      </c>
    </row>
    <row r="650" spans="1:5" x14ac:dyDescent="0.25">
      <c r="A650" s="12">
        <v>1285</v>
      </c>
      <c r="B650">
        <v>169000</v>
      </c>
      <c r="D650" s="12">
        <v>1300</v>
      </c>
      <c r="E650">
        <v>154000</v>
      </c>
    </row>
    <row r="651" spans="1:5" x14ac:dyDescent="0.25">
      <c r="A651" s="12">
        <v>1286</v>
      </c>
      <c r="B651">
        <v>132500</v>
      </c>
      <c r="D651" s="12">
        <v>1304</v>
      </c>
      <c r="E651">
        <v>232000</v>
      </c>
    </row>
    <row r="652" spans="1:5" x14ac:dyDescent="0.25">
      <c r="A652" s="12">
        <v>1290</v>
      </c>
      <c r="B652">
        <v>281000</v>
      </c>
      <c r="D652" s="12">
        <v>1306</v>
      </c>
      <c r="E652">
        <v>325000</v>
      </c>
    </row>
    <row r="653" spans="1:5" x14ac:dyDescent="0.25">
      <c r="A653" s="12">
        <v>1291</v>
      </c>
      <c r="B653">
        <v>180500</v>
      </c>
      <c r="D653" s="12">
        <v>1307</v>
      </c>
      <c r="E653">
        <v>202500</v>
      </c>
    </row>
    <row r="654" spans="1:5" x14ac:dyDescent="0.25">
      <c r="A654" s="12">
        <v>1292</v>
      </c>
      <c r="B654">
        <v>119500</v>
      </c>
      <c r="D654" s="12">
        <v>1308</v>
      </c>
      <c r="E654">
        <v>138000</v>
      </c>
    </row>
    <row r="655" spans="1:5" x14ac:dyDescent="0.25">
      <c r="A655" s="12">
        <v>1293</v>
      </c>
      <c r="B655">
        <v>107500</v>
      </c>
      <c r="D655" s="12">
        <v>1309</v>
      </c>
      <c r="E655">
        <v>147000</v>
      </c>
    </row>
    <row r="656" spans="1:5" x14ac:dyDescent="0.25">
      <c r="A656" s="12">
        <v>1294</v>
      </c>
      <c r="B656">
        <v>162900</v>
      </c>
      <c r="D656" s="12">
        <v>1310</v>
      </c>
      <c r="E656">
        <v>179200</v>
      </c>
    </row>
    <row r="657" spans="1:5" x14ac:dyDescent="0.25">
      <c r="A657" s="12">
        <v>1298</v>
      </c>
      <c r="B657">
        <v>140000</v>
      </c>
      <c r="D657" s="12">
        <v>1311</v>
      </c>
      <c r="E657">
        <v>335000</v>
      </c>
    </row>
    <row r="658" spans="1:5" x14ac:dyDescent="0.25">
      <c r="A658" s="12">
        <v>1299</v>
      </c>
      <c r="B658">
        <v>160000</v>
      </c>
      <c r="D658" s="12">
        <v>1312</v>
      </c>
      <c r="E658">
        <v>203000</v>
      </c>
    </row>
    <row r="659" spans="1:5" x14ac:dyDescent="0.25">
      <c r="A659" s="12">
        <v>1301</v>
      </c>
      <c r="B659">
        <v>225000</v>
      </c>
      <c r="D659" s="12">
        <v>1315</v>
      </c>
      <c r="E659">
        <v>119000</v>
      </c>
    </row>
    <row r="660" spans="1:5" x14ac:dyDescent="0.25">
      <c r="A660" s="12">
        <v>1302</v>
      </c>
      <c r="B660">
        <v>177500</v>
      </c>
      <c r="D660" s="12">
        <v>1317</v>
      </c>
      <c r="E660">
        <v>295493</v>
      </c>
    </row>
    <row r="661" spans="1:5" x14ac:dyDescent="0.25">
      <c r="A661" s="12">
        <v>1303</v>
      </c>
      <c r="B661">
        <v>290000</v>
      </c>
      <c r="D661" s="12">
        <v>1318</v>
      </c>
      <c r="E661">
        <v>208900</v>
      </c>
    </row>
    <row r="662" spans="1:5" x14ac:dyDescent="0.25">
      <c r="A662" s="12">
        <v>1305</v>
      </c>
      <c r="B662">
        <v>130000</v>
      </c>
      <c r="D662" s="12">
        <v>1319</v>
      </c>
      <c r="E662">
        <v>275000</v>
      </c>
    </row>
    <row r="663" spans="1:5" x14ac:dyDescent="0.25">
      <c r="A663" s="12">
        <v>1313</v>
      </c>
      <c r="B663">
        <v>302000</v>
      </c>
      <c r="D663" s="12">
        <v>1320</v>
      </c>
      <c r="E663">
        <v>111000</v>
      </c>
    </row>
    <row r="664" spans="1:5" x14ac:dyDescent="0.25">
      <c r="A664" s="12">
        <v>1314</v>
      </c>
      <c r="B664">
        <v>333168</v>
      </c>
      <c r="D664" s="12">
        <v>1321</v>
      </c>
      <c r="E664">
        <v>156500</v>
      </c>
    </row>
    <row r="665" spans="1:5" x14ac:dyDescent="0.25">
      <c r="A665" s="12">
        <v>1316</v>
      </c>
      <c r="B665">
        <v>206900</v>
      </c>
      <c r="D665" s="12">
        <v>1322</v>
      </c>
      <c r="E665">
        <v>72500</v>
      </c>
    </row>
    <row r="666" spans="1:5" x14ac:dyDescent="0.25">
      <c r="A666" s="12">
        <v>1323</v>
      </c>
      <c r="B666">
        <v>190000</v>
      </c>
      <c r="D666" s="12">
        <v>1324</v>
      </c>
      <c r="E666">
        <v>82500</v>
      </c>
    </row>
    <row r="667" spans="1:5" x14ac:dyDescent="0.25">
      <c r="A667" s="12">
        <v>1329</v>
      </c>
      <c r="B667">
        <v>256000</v>
      </c>
      <c r="D667" s="12">
        <v>1325</v>
      </c>
      <c r="E667">
        <v>147000</v>
      </c>
    </row>
    <row r="668" spans="1:5" x14ac:dyDescent="0.25">
      <c r="A668" s="12">
        <v>1330</v>
      </c>
      <c r="B668">
        <v>176500</v>
      </c>
      <c r="D668" s="12">
        <v>1326</v>
      </c>
      <c r="E668">
        <v>55000</v>
      </c>
    </row>
    <row r="669" spans="1:5" x14ac:dyDescent="0.25">
      <c r="A669" s="12">
        <v>1332</v>
      </c>
      <c r="B669">
        <v>132500</v>
      </c>
      <c r="D669" s="12">
        <v>1327</v>
      </c>
      <c r="E669">
        <v>79000</v>
      </c>
    </row>
    <row r="670" spans="1:5" x14ac:dyDescent="0.25">
      <c r="A670" s="12">
        <v>1334</v>
      </c>
      <c r="B670">
        <v>125500</v>
      </c>
      <c r="D670" s="12">
        <v>1328</v>
      </c>
      <c r="E670">
        <v>130500</v>
      </c>
    </row>
    <row r="671" spans="1:5" x14ac:dyDescent="0.25">
      <c r="A671" s="12">
        <v>1335</v>
      </c>
      <c r="B671">
        <v>125000</v>
      </c>
      <c r="D671" s="12">
        <v>1331</v>
      </c>
      <c r="E671">
        <v>227000</v>
      </c>
    </row>
    <row r="672" spans="1:5" x14ac:dyDescent="0.25">
      <c r="A672" s="12">
        <v>1339</v>
      </c>
      <c r="B672">
        <v>200000</v>
      </c>
      <c r="D672" s="12">
        <v>1333</v>
      </c>
      <c r="E672">
        <v>100000</v>
      </c>
    </row>
    <row r="673" spans="1:5" x14ac:dyDescent="0.25">
      <c r="A673" s="12">
        <v>1343</v>
      </c>
      <c r="B673">
        <v>228500</v>
      </c>
      <c r="D673" s="12">
        <v>1336</v>
      </c>
      <c r="E673">
        <v>167900</v>
      </c>
    </row>
    <row r="674" spans="1:5" x14ac:dyDescent="0.25">
      <c r="A674" s="12">
        <v>1344</v>
      </c>
      <c r="B674">
        <v>177000</v>
      </c>
      <c r="D674" s="12">
        <v>1337</v>
      </c>
      <c r="E674">
        <v>135000</v>
      </c>
    </row>
    <row r="675" spans="1:5" x14ac:dyDescent="0.25">
      <c r="A675" s="12">
        <v>1345</v>
      </c>
      <c r="B675">
        <v>155835</v>
      </c>
      <c r="D675" s="12">
        <v>1338</v>
      </c>
      <c r="E675">
        <v>52500</v>
      </c>
    </row>
    <row r="676" spans="1:5" x14ac:dyDescent="0.25">
      <c r="A676" s="12">
        <v>1350</v>
      </c>
      <c r="B676">
        <v>122000</v>
      </c>
      <c r="D676" s="12">
        <v>1340</v>
      </c>
      <c r="E676">
        <v>128500</v>
      </c>
    </row>
    <row r="677" spans="1:5" x14ac:dyDescent="0.25">
      <c r="A677" s="12">
        <v>1351</v>
      </c>
      <c r="B677">
        <v>200000</v>
      </c>
      <c r="D677" s="12">
        <v>1341</v>
      </c>
      <c r="E677">
        <v>123000</v>
      </c>
    </row>
    <row r="678" spans="1:5" x14ac:dyDescent="0.25">
      <c r="A678" s="12">
        <v>1352</v>
      </c>
      <c r="B678">
        <v>171000</v>
      </c>
      <c r="D678" s="12">
        <v>1342</v>
      </c>
      <c r="E678">
        <v>155000</v>
      </c>
    </row>
    <row r="679" spans="1:5" x14ac:dyDescent="0.25">
      <c r="A679" s="12">
        <v>1353</v>
      </c>
      <c r="B679">
        <v>134900</v>
      </c>
      <c r="D679" s="12">
        <v>1346</v>
      </c>
      <c r="E679">
        <v>108500</v>
      </c>
    </row>
    <row r="680" spans="1:5" x14ac:dyDescent="0.25">
      <c r="A680" s="12">
        <v>1354</v>
      </c>
      <c r="B680">
        <v>410000</v>
      </c>
      <c r="D680" s="12">
        <v>1347</v>
      </c>
      <c r="E680">
        <v>262500</v>
      </c>
    </row>
    <row r="681" spans="1:5" x14ac:dyDescent="0.25">
      <c r="A681" s="12">
        <v>1355</v>
      </c>
      <c r="B681">
        <v>235000</v>
      </c>
      <c r="D681" s="12">
        <v>1348</v>
      </c>
      <c r="E681">
        <v>283463</v>
      </c>
    </row>
    <row r="682" spans="1:5" x14ac:dyDescent="0.25">
      <c r="A682" s="12">
        <v>1356</v>
      </c>
      <c r="B682">
        <v>170000</v>
      </c>
      <c r="D682" s="12">
        <v>1349</v>
      </c>
      <c r="E682">
        <v>215000</v>
      </c>
    </row>
    <row r="683" spans="1:5" x14ac:dyDescent="0.25">
      <c r="A683" s="12">
        <v>1359</v>
      </c>
      <c r="B683">
        <v>177500</v>
      </c>
      <c r="D683" s="12">
        <v>1357</v>
      </c>
      <c r="E683">
        <v>110000</v>
      </c>
    </row>
    <row r="684" spans="1:5" x14ac:dyDescent="0.25">
      <c r="A684" s="12">
        <v>1361</v>
      </c>
      <c r="B684">
        <v>189000</v>
      </c>
      <c r="D684" s="12">
        <v>1358</v>
      </c>
      <c r="E684">
        <v>149900</v>
      </c>
    </row>
    <row r="685" spans="1:5" x14ac:dyDescent="0.25">
      <c r="A685" s="12">
        <v>1363</v>
      </c>
      <c r="B685">
        <v>104900</v>
      </c>
      <c r="D685" s="12">
        <v>1360</v>
      </c>
      <c r="E685">
        <v>315000</v>
      </c>
    </row>
    <row r="686" spans="1:5" x14ac:dyDescent="0.25">
      <c r="A686" s="12">
        <v>1364</v>
      </c>
      <c r="B686">
        <v>156932</v>
      </c>
      <c r="D686" s="12">
        <v>1362</v>
      </c>
      <c r="E686">
        <v>260000</v>
      </c>
    </row>
    <row r="687" spans="1:5" x14ac:dyDescent="0.25">
      <c r="A687" s="12">
        <v>1365</v>
      </c>
      <c r="B687">
        <v>144152</v>
      </c>
      <c r="D687" s="12">
        <v>1369</v>
      </c>
      <c r="E687">
        <v>144000</v>
      </c>
    </row>
    <row r="688" spans="1:5" x14ac:dyDescent="0.25">
      <c r="A688" s="12">
        <v>1366</v>
      </c>
      <c r="B688">
        <v>216000</v>
      </c>
      <c r="D688" s="12">
        <v>1370</v>
      </c>
      <c r="E688">
        <v>232000</v>
      </c>
    </row>
    <row r="689" spans="1:5" x14ac:dyDescent="0.25">
      <c r="A689" s="12">
        <v>1367</v>
      </c>
      <c r="B689">
        <v>193000</v>
      </c>
      <c r="D689" s="12">
        <v>1374</v>
      </c>
      <c r="E689">
        <v>466500</v>
      </c>
    </row>
    <row r="690" spans="1:5" x14ac:dyDescent="0.25">
      <c r="A690" s="12">
        <v>1368</v>
      </c>
      <c r="B690">
        <v>127000</v>
      </c>
      <c r="D690" s="12">
        <v>1376</v>
      </c>
      <c r="E690">
        <v>239000</v>
      </c>
    </row>
    <row r="691" spans="1:5" x14ac:dyDescent="0.25">
      <c r="A691" s="12">
        <v>1371</v>
      </c>
      <c r="B691">
        <v>105000</v>
      </c>
      <c r="D691" s="12">
        <v>1377</v>
      </c>
      <c r="E691">
        <v>91000</v>
      </c>
    </row>
    <row r="692" spans="1:5" x14ac:dyDescent="0.25">
      <c r="A692" s="12">
        <v>1372</v>
      </c>
      <c r="B692">
        <v>165500</v>
      </c>
      <c r="D692" s="12">
        <v>1381</v>
      </c>
      <c r="E692">
        <v>58500</v>
      </c>
    </row>
    <row r="693" spans="1:5" x14ac:dyDescent="0.25">
      <c r="A693" s="12">
        <v>1373</v>
      </c>
      <c r="B693">
        <v>274300</v>
      </c>
      <c r="D693" s="12">
        <v>1382</v>
      </c>
      <c r="E693">
        <v>237500</v>
      </c>
    </row>
    <row r="694" spans="1:5" x14ac:dyDescent="0.25">
      <c r="A694" s="12">
        <v>1375</v>
      </c>
      <c r="B694">
        <v>250000</v>
      </c>
      <c r="D694" s="12">
        <v>1384</v>
      </c>
      <c r="E694">
        <v>112000</v>
      </c>
    </row>
    <row r="695" spans="1:5" x14ac:dyDescent="0.25">
      <c r="A695" s="12">
        <v>1378</v>
      </c>
      <c r="B695">
        <v>117000</v>
      </c>
      <c r="D695" s="12">
        <v>1389</v>
      </c>
      <c r="E695">
        <v>377500</v>
      </c>
    </row>
    <row r="696" spans="1:5" x14ac:dyDescent="0.25">
      <c r="A696" s="12">
        <v>1379</v>
      </c>
      <c r="B696">
        <v>83000</v>
      </c>
      <c r="D696" s="12">
        <v>1391</v>
      </c>
      <c r="E696">
        <v>235000</v>
      </c>
    </row>
    <row r="697" spans="1:5" x14ac:dyDescent="0.25">
      <c r="A697" s="12">
        <v>1380</v>
      </c>
      <c r="B697">
        <v>167500</v>
      </c>
      <c r="D697" s="12">
        <v>1392</v>
      </c>
      <c r="E697">
        <v>124000</v>
      </c>
    </row>
    <row r="698" spans="1:5" x14ac:dyDescent="0.25">
      <c r="A698" s="12">
        <v>1383</v>
      </c>
      <c r="B698">
        <v>157000</v>
      </c>
      <c r="D698" s="12">
        <v>1395</v>
      </c>
      <c r="E698">
        <v>246578</v>
      </c>
    </row>
    <row r="699" spans="1:5" x14ac:dyDescent="0.25">
      <c r="A699" s="12">
        <v>1385</v>
      </c>
      <c r="B699">
        <v>105000</v>
      </c>
      <c r="D699" s="12">
        <v>1397</v>
      </c>
      <c r="E699">
        <v>160000</v>
      </c>
    </row>
    <row r="700" spans="1:5" x14ac:dyDescent="0.25">
      <c r="A700" s="12">
        <v>1386</v>
      </c>
      <c r="B700">
        <v>125500</v>
      </c>
      <c r="D700" s="12">
        <v>1403</v>
      </c>
      <c r="E700">
        <v>193879</v>
      </c>
    </row>
    <row r="701" spans="1:5" x14ac:dyDescent="0.25">
      <c r="A701" s="12">
        <v>1387</v>
      </c>
      <c r="B701">
        <v>250000</v>
      </c>
      <c r="D701" s="12">
        <v>1404</v>
      </c>
      <c r="E701">
        <v>282922</v>
      </c>
    </row>
    <row r="702" spans="1:5" x14ac:dyDescent="0.25">
      <c r="A702" s="12">
        <v>1388</v>
      </c>
      <c r="B702">
        <v>136000</v>
      </c>
      <c r="D702" s="12">
        <v>1406</v>
      </c>
      <c r="E702">
        <v>275000</v>
      </c>
    </row>
    <row r="703" spans="1:5" x14ac:dyDescent="0.25">
      <c r="A703" s="12">
        <v>1390</v>
      </c>
      <c r="B703">
        <v>131000</v>
      </c>
      <c r="D703" s="12">
        <v>1408</v>
      </c>
      <c r="E703">
        <v>112000</v>
      </c>
    </row>
    <row r="704" spans="1:5" x14ac:dyDescent="0.25">
      <c r="A704" s="12">
        <v>1393</v>
      </c>
      <c r="B704">
        <v>123000</v>
      </c>
      <c r="D704" s="12">
        <v>1413</v>
      </c>
      <c r="E704">
        <v>90000</v>
      </c>
    </row>
    <row r="705" spans="1:5" x14ac:dyDescent="0.25">
      <c r="A705" s="12">
        <v>1394</v>
      </c>
      <c r="B705">
        <v>163000</v>
      </c>
      <c r="D705" s="12">
        <v>1414</v>
      </c>
      <c r="E705">
        <v>257000</v>
      </c>
    </row>
    <row r="706" spans="1:5" x14ac:dyDescent="0.25">
      <c r="A706" s="12">
        <v>1396</v>
      </c>
      <c r="B706">
        <v>281213</v>
      </c>
      <c r="D706" s="12">
        <v>1416</v>
      </c>
      <c r="E706">
        <v>175900</v>
      </c>
    </row>
    <row r="707" spans="1:5" x14ac:dyDescent="0.25">
      <c r="A707" s="12">
        <v>1398</v>
      </c>
      <c r="B707">
        <v>137500</v>
      </c>
      <c r="D707" s="12">
        <v>1419</v>
      </c>
      <c r="E707">
        <v>124000</v>
      </c>
    </row>
    <row r="708" spans="1:5" x14ac:dyDescent="0.25">
      <c r="A708" s="12">
        <v>1399</v>
      </c>
      <c r="B708">
        <v>138000</v>
      </c>
      <c r="D708" s="12">
        <v>1420</v>
      </c>
      <c r="E708">
        <v>223000</v>
      </c>
    </row>
    <row r="709" spans="1:5" x14ac:dyDescent="0.25">
      <c r="A709" s="12">
        <v>1400</v>
      </c>
      <c r="B709">
        <v>137450</v>
      </c>
      <c r="D709" s="12">
        <v>1422</v>
      </c>
      <c r="E709">
        <v>127500</v>
      </c>
    </row>
    <row r="710" spans="1:5" x14ac:dyDescent="0.25">
      <c r="A710" s="12">
        <v>1401</v>
      </c>
      <c r="B710">
        <v>120000</v>
      </c>
      <c r="D710" s="12">
        <v>1423</v>
      </c>
      <c r="E710">
        <v>136500</v>
      </c>
    </row>
    <row r="711" spans="1:5" x14ac:dyDescent="0.25">
      <c r="A711" s="12">
        <v>1402</v>
      </c>
      <c r="B711">
        <v>193000</v>
      </c>
      <c r="D711" s="12">
        <v>1425</v>
      </c>
      <c r="E711">
        <v>144000</v>
      </c>
    </row>
    <row r="712" spans="1:5" x14ac:dyDescent="0.25">
      <c r="A712" s="12">
        <v>1405</v>
      </c>
      <c r="B712">
        <v>105000</v>
      </c>
      <c r="D712" s="12">
        <v>1426</v>
      </c>
      <c r="E712">
        <v>142000</v>
      </c>
    </row>
    <row r="713" spans="1:5" x14ac:dyDescent="0.25">
      <c r="A713" s="12">
        <v>1407</v>
      </c>
      <c r="B713">
        <v>133000</v>
      </c>
      <c r="D713" s="12">
        <v>1429</v>
      </c>
      <c r="E713">
        <v>119000</v>
      </c>
    </row>
    <row r="714" spans="1:5" x14ac:dyDescent="0.25">
      <c r="A714" s="12">
        <v>1409</v>
      </c>
      <c r="B714">
        <v>125500</v>
      </c>
      <c r="D714" s="12">
        <v>1430</v>
      </c>
      <c r="E714">
        <v>182900</v>
      </c>
    </row>
    <row r="715" spans="1:5" x14ac:dyDescent="0.25">
      <c r="A715" s="12">
        <v>1410</v>
      </c>
      <c r="B715">
        <v>215000</v>
      </c>
      <c r="D715" s="12">
        <v>1432</v>
      </c>
      <c r="E715">
        <v>143750</v>
      </c>
    </row>
    <row r="716" spans="1:5" x14ac:dyDescent="0.25">
      <c r="A716" s="12">
        <v>1411</v>
      </c>
      <c r="B716">
        <v>230000</v>
      </c>
      <c r="D716" s="12">
        <v>1433</v>
      </c>
      <c r="E716">
        <v>64500</v>
      </c>
    </row>
    <row r="717" spans="1:5" x14ac:dyDescent="0.25">
      <c r="A717" s="12">
        <v>1412</v>
      </c>
      <c r="B717">
        <v>140000</v>
      </c>
      <c r="D717" s="12">
        <v>1435</v>
      </c>
      <c r="E717">
        <v>160000</v>
      </c>
    </row>
    <row r="718" spans="1:5" x14ac:dyDescent="0.25">
      <c r="A718" s="12">
        <v>1415</v>
      </c>
      <c r="B718">
        <v>207000</v>
      </c>
      <c r="D718" s="12">
        <v>1436</v>
      </c>
      <c r="E718">
        <v>174000</v>
      </c>
    </row>
    <row r="719" spans="1:5" x14ac:dyDescent="0.25">
      <c r="A719" s="12">
        <v>1417</v>
      </c>
      <c r="B719">
        <v>122500</v>
      </c>
      <c r="D719" s="12">
        <v>1437</v>
      </c>
      <c r="E719">
        <v>120500</v>
      </c>
    </row>
    <row r="720" spans="1:5" x14ac:dyDescent="0.25">
      <c r="A720" s="12">
        <v>1418</v>
      </c>
      <c r="B720">
        <v>340000</v>
      </c>
      <c r="D720" s="12">
        <v>1438</v>
      </c>
      <c r="E720">
        <v>394617</v>
      </c>
    </row>
    <row r="721" spans="1:5" x14ac:dyDescent="0.25">
      <c r="A721" s="12">
        <v>1421</v>
      </c>
      <c r="B721">
        <v>179900</v>
      </c>
      <c r="D721" s="12">
        <v>1439</v>
      </c>
      <c r="E721">
        <v>149700</v>
      </c>
    </row>
    <row r="722" spans="1:5" x14ac:dyDescent="0.25">
      <c r="A722" s="12">
        <v>1424</v>
      </c>
      <c r="B722">
        <v>274970</v>
      </c>
      <c r="D722" s="12">
        <v>1442</v>
      </c>
      <c r="E722">
        <v>149300</v>
      </c>
    </row>
    <row r="723" spans="1:5" x14ac:dyDescent="0.25">
      <c r="A723" s="12">
        <v>1427</v>
      </c>
      <c r="B723">
        <v>271000</v>
      </c>
      <c r="D723" s="12">
        <v>1445</v>
      </c>
      <c r="E723">
        <v>179600</v>
      </c>
    </row>
    <row r="724" spans="1:5" x14ac:dyDescent="0.25">
      <c r="A724" s="12">
        <v>1428</v>
      </c>
      <c r="B724">
        <v>140000</v>
      </c>
      <c r="D724" s="12">
        <v>1447</v>
      </c>
      <c r="E724">
        <v>157900</v>
      </c>
    </row>
    <row r="725" spans="1:5" x14ac:dyDescent="0.25">
      <c r="A725" s="12">
        <v>1431</v>
      </c>
      <c r="B725">
        <v>192140</v>
      </c>
      <c r="D725" s="12">
        <v>1452</v>
      </c>
      <c r="E725">
        <v>287090</v>
      </c>
    </row>
    <row r="726" spans="1:5" x14ac:dyDescent="0.25">
      <c r="A726" s="12">
        <v>1434</v>
      </c>
      <c r="B726">
        <v>186500</v>
      </c>
      <c r="D726" s="12">
        <v>1454</v>
      </c>
      <c r="E726">
        <v>84500</v>
      </c>
    </row>
    <row r="727" spans="1:5" x14ac:dyDescent="0.25">
      <c r="A727" s="12">
        <v>1440</v>
      </c>
      <c r="B727">
        <v>197000</v>
      </c>
      <c r="D727" s="12">
        <v>1455</v>
      </c>
      <c r="E727">
        <v>185000</v>
      </c>
    </row>
    <row r="728" spans="1:5" x14ac:dyDescent="0.25">
      <c r="A728" s="12">
        <v>1441</v>
      </c>
      <c r="B728">
        <v>191000</v>
      </c>
      <c r="D728" s="12">
        <v>1457</v>
      </c>
      <c r="E728">
        <v>210000</v>
      </c>
    </row>
    <row r="729" spans="1:5" x14ac:dyDescent="0.25">
      <c r="A729" s="12">
        <v>1443</v>
      </c>
      <c r="B729">
        <v>310000</v>
      </c>
      <c r="D729" s="12">
        <v>1459</v>
      </c>
      <c r="E729">
        <v>142125</v>
      </c>
    </row>
    <row r="730" spans="1:5" x14ac:dyDescent="0.25">
      <c r="A730" s="12">
        <v>1444</v>
      </c>
      <c r="B730">
        <v>121000</v>
      </c>
      <c r="D730" s="12">
        <v>1460</v>
      </c>
      <c r="E730">
        <v>147500</v>
      </c>
    </row>
    <row r="731" spans="1:5" x14ac:dyDescent="0.25">
      <c r="A731" s="12">
        <v>1446</v>
      </c>
      <c r="B731">
        <v>129000</v>
      </c>
    </row>
    <row r="732" spans="1:5" x14ac:dyDescent="0.25">
      <c r="A732" s="12">
        <v>1448</v>
      </c>
      <c r="B732">
        <v>240000</v>
      </c>
    </row>
    <row r="733" spans="1:5" x14ac:dyDescent="0.25">
      <c r="A733" s="12">
        <v>1449</v>
      </c>
      <c r="B733">
        <v>112000</v>
      </c>
    </row>
    <row r="734" spans="1:5" x14ac:dyDescent="0.25">
      <c r="A734" s="12">
        <v>1450</v>
      </c>
      <c r="B734">
        <v>92000</v>
      </c>
    </row>
    <row r="735" spans="1:5" x14ac:dyDescent="0.25">
      <c r="A735" s="12">
        <v>1451</v>
      </c>
      <c r="B735">
        <v>136000</v>
      </c>
    </row>
    <row r="736" spans="1:5" x14ac:dyDescent="0.25">
      <c r="A736" s="12">
        <v>1453</v>
      </c>
      <c r="B736">
        <v>145000</v>
      </c>
    </row>
    <row r="737" spans="1:2" x14ac:dyDescent="0.25">
      <c r="A737" s="12">
        <v>1456</v>
      </c>
      <c r="B737">
        <v>175000</v>
      </c>
    </row>
    <row r="738" spans="1:2" x14ac:dyDescent="0.25">
      <c r="A738" s="12">
        <v>1458</v>
      </c>
      <c r="B738">
        <v>266500</v>
      </c>
    </row>
  </sheetData>
  <mergeCells count="2">
    <mergeCell ref="I1:K1"/>
    <mergeCell ref="G43:I43"/>
  </mergeCell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AE542-6BB4-4F4A-B287-5D7C95999410}">
  <dimension ref="A1:M1370"/>
  <sheetViews>
    <sheetView showGridLines="0" showRowColHeaders="0" topLeftCell="F9" workbookViewId="0">
      <selection activeCell="G5" sqref="G5"/>
    </sheetView>
  </sheetViews>
  <sheetFormatPr defaultRowHeight="15" outlineLevelCol="1" x14ac:dyDescent="0.25"/>
  <cols>
    <col min="1" max="1" width="13.140625" hidden="1" customWidth="1" outlineLevel="1"/>
    <col min="2" max="2" width="15.85546875" hidden="1" customWidth="1" outlineLevel="1"/>
    <col min="3" max="3" width="12.7109375" hidden="1" customWidth="1" outlineLevel="1"/>
    <col min="4" max="4" width="13.140625" hidden="1" customWidth="1" outlineLevel="1"/>
    <col min="5" max="5" width="17.85546875" hidden="1" customWidth="1" outlineLevel="1"/>
    <col min="6" max="6" width="9.140625" collapsed="1"/>
    <col min="7" max="7" width="45.140625" bestFit="1" customWidth="1"/>
    <col min="8" max="8" width="12" bestFit="1" customWidth="1"/>
    <col min="9" max="9" width="15.140625" customWidth="1"/>
    <col min="10" max="10" width="18.140625" bestFit="1" customWidth="1"/>
    <col min="11" max="11" width="20.28515625" bestFit="1" customWidth="1"/>
    <col min="12" max="12" width="11" bestFit="1" customWidth="1"/>
    <col min="13" max="13" width="15.5703125" bestFit="1" customWidth="1"/>
  </cols>
  <sheetData>
    <row r="1" spans="1:11" ht="61.5" customHeight="1" x14ac:dyDescent="0.25">
      <c r="G1" s="32" t="s">
        <v>467</v>
      </c>
      <c r="I1" s="34" t="s">
        <v>526</v>
      </c>
      <c r="J1" s="34"/>
      <c r="K1" s="34"/>
    </row>
    <row r="2" spans="1:11" x14ac:dyDescent="0.25">
      <c r="A2" s="11" t="s">
        <v>10</v>
      </c>
      <c r="B2" t="s">
        <v>166</v>
      </c>
      <c r="D2" s="11" t="s">
        <v>10</v>
      </c>
      <c r="E2" t="s">
        <v>463</v>
      </c>
    </row>
    <row r="3" spans="1:11" ht="15.75" thickBot="1" x14ac:dyDescent="0.3"/>
    <row r="4" spans="1:11" x14ac:dyDescent="0.25">
      <c r="A4" s="11" t="s">
        <v>419</v>
      </c>
      <c r="B4" t="s">
        <v>420</v>
      </c>
      <c r="D4" s="11" t="s">
        <v>419</v>
      </c>
      <c r="E4" t="s">
        <v>420</v>
      </c>
      <c r="G4" s="15" t="s">
        <v>528</v>
      </c>
      <c r="H4" s="15"/>
      <c r="J4" s="15" t="s">
        <v>486</v>
      </c>
      <c r="K4" s="15"/>
    </row>
    <row r="5" spans="1:11" x14ac:dyDescent="0.25">
      <c r="A5" s="12">
        <v>17</v>
      </c>
      <c r="B5">
        <v>149000</v>
      </c>
      <c r="D5" s="12">
        <v>1</v>
      </c>
      <c r="E5">
        <v>208500</v>
      </c>
    </row>
    <row r="6" spans="1:11" x14ac:dyDescent="0.25">
      <c r="A6" s="12">
        <v>29</v>
      </c>
      <c r="B6">
        <v>207500</v>
      </c>
      <c r="D6" s="12">
        <v>2</v>
      </c>
      <c r="E6">
        <v>181500</v>
      </c>
      <c r="G6" t="s">
        <v>421</v>
      </c>
      <c r="H6">
        <v>223854.61702127659</v>
      </c>
      <c r="J6" t="s">
        <v>421</v>
      </c>
      <c r="K6">
        <v>177966.77306002929</v>
      </c>
    </row>
    <row r="7" spans="1:11" x14ac:dyDescent="0.25">
      <c r="A7" s="12">
        <v>32</v>
      </c>
      <c r="B7">
        <v>149350</v>
      </c>
      <c r="D7" s="12">
        <v>3</v>
      </c>
      <c r="E7">
        <v>223500</v>
      </c>
      <c r="G7" t="s">
        <v>451</v>
      </c>
      <c r="H7">
        <v>9604.3415948412239</v>
      </c>
      <c r="J7" t="s">
        <v>451</v>
      </c>
      <c r="K7">
        <v>2099.1680870146183</v>
      </c>
    </row>
    <row r="8" spans="1:11" x14ac:dyDescent="0.25">
      <c r="A8" s="12">
        <v>43</v>
      </c>
      <c r="B8">
        <v>144000</v>
      </c>
      <c r="D8" s="12">
        <v>4</v>
      </c>
      <c r="E8">
        <v>140000</v>
      </c>
      <c r="G8" t="s">
        <v>452</v>
      </c>
      <c r="H8">
        <v>199262</v>
      </c>
      <c r="J8" t="s">
        <v>452</v>
      </c>
      <c r="K8">
        <v>160000</v>
      </c>
    </row>
    <row r="9" spans="1:11" x14ac:dyDescent="0.25">
      <c r="A9" s="12">
        <v>44</v>
      </c>
      <c r="B9">
        <v>130250</v>
      </c>
      <c r="D9" s="12">
        <v>5</v>
      </c>
      <c r="E9">
        <v>250000</v>
      </c>
      <c r="G9" t="s">
        <v>453</v>
      </c>
      <c r="H9">
        <v>207500</v>
      </c>
      <c r="J9" t="s">
        <v>453</v>
      </c>
      <c r="K9">
        <v>140000</v>
      </c>
    </row>
    <row r="10" spans="1:11" x14ac:dyDescent="0.25">
      <c r="A10" s="12">
        <v>47</v>
      </c>
      <c r="B10">
        <v>239686</v>
      </c>
      <c r="D10" s="12">
        <v>6</v>
      </c>
      <c r="E10">
        <v>143000</v>
      </c>
      <c r="G10" t="s">
        <v>454</v>
      </c>
      <c r="H10">
        <v>93117.546586115248</v>
      </c>
      <c r="J10" t="s">
        <v>454</v>
      </c>
      <c r="K10">
        <v>77584.071137060571</v>
      </c>
    </row>
    <row r="11" spans="1:11" x14ac:dyDescent="0.25">
      <c r="A11" s="12">
        <v>59</v>
      </c>
      <c r="B11">
        <v>438780</v>
      </c>
      <c r="D11" s="12">
        <v>7</v>
      </c>
      <c r="E11">
        <v>307000</v>
      </c>
      <c r="G11" t="s">
        <v>455</v>
      </c>
      <c r="H11">
        <v>8670877482.2173424</v>
      </c>
      <c r="J11" t="s">
        <v>455</v>
      </c>
      <c r="K11">
        <v>6019288094.2004747</v>
      </c>
    </row>
    <row r="12" spans="1:11" x14ac:dyDescent="0.25">
      <c r="A12" s="12">
        <v>121</v>
      </c>
      <c r="B12">
        <v>180000</v>
      </c>
      <c r="D12" s="12">
        <v>8</v>
      </c>
      <c r="E12">
        <v>200000</v>
      </c>
      <c r="G12" t="s">
        <v>456</v>
      </c>
      <c r="H12">
        <v>4.5417965875874735</v>
      </c>
      <c r="J12" t="s">
        <v>456</v>
      </c>
      <c r="K12">
        <v>6.804680006736989</v>
      </c>
    </row>
    <row r="13" spans="1:11" x14ac:dyDescent="0.25">
      <c r="A13" s="12">
        <v>125</v>
      </c>
      <c r="B13">
        <v>181000</v>
      </c>
      <c r="D13" s="12">
        <v>9</v>
      </c>
      <c r="E13">
        <v>129900</v>
      </c>
      <c r="G13" t="s">
        <v>457</v>
      </c>
      <c r="H13">
        <v>1.8679191876460577</v>
      </c>
      <c r="J13" t="s">
        <v>457</v>
      </c>
      <c r="K13">
        <v>1.8847963150368057</v>
      </c>
    </row>
    <row r="14" spans="1:11" x14ac:dyDescent="0.25">
      <c r="A14" s="12">
        <v>148</v>
      </c>
      <c r="B14">
        <v>222500</v>
      </c>
      <c r="D14" s="12">
        <v>10</v>
      </c>
      <c r="E14">
        <v>118000</v>
      </c>
      <c r="G14" t="s">
        <v>458</v>
      </c>
      <c r="H14">
        <v>541000</v>
      </c>
      <c r="J14" t="s">
        <v>458</v>
      </c>
      <c r="K14">
        <v>720100</v>
      </c>
    </row>
    <row r="15" spans="1:11" x14ac:dyDescent="0.25">
      <c r="A15" s="12">
        <v>153</v>
      </c>
      <c r="B15">
        <v>190000</v>
      </c>
      <c r="D15" s="12">
        <v>11</v>
      </c>
      <c r="E15">
        <v>129500</v>
      </c>
      <c r="G15" t="s">
        <v>459</v>
      </c>
      <c r="H15">
        <v>84000</v>
      </c>
      <c r="J15" t="s">
        <v>459</v>
      </c>
      <c r="K15">
        <v>34900</v>
      </c>
    </row>
    <row r="16" spans="1:11" x14ac:dyDescent="0.25">
      <c r="A16" s="12">
        <v>161</v>
      </c>
      <c r="B16">
        <v>162500</v>
      </c>
      <c r="D16" s="12">
        <v>12</v>
      </c>
      <c r="E16">
        <v>345000</v>
      </c>
      <c r="G16" t="s">
        <v>460</v>
      </c>
      <c r="H16">
        <v>625000</v>
      </c>
      <c r="J16" t="s">
        <v>460</v>
      </c>
      <c r="K16">
        <v>755000</v>
      </c>
    </row>
    <row r="17" spans="1:13" x14ac:dyDescent="0.25">
      <c r="A17" s="12">
        <v>179</v>
      </c>
      <c r="B17">
        <v>501837</v>
      </c>
      <c r="D17" s="12">
        <v>13</v>
      </c>
      <c r="E17">
        <v>144000</v>
      </c>
      <c r="G17" t="s">
        <v>461</v>
      </c>
      <c r="H17">
        <v>21042334</v>
      </c>
      <c r="J17" t="s">
        <v>461</v>
      </c>
      <c r="K17">
        <v>243102612</v>
      </c>
    </row>
    <row r="18" spans="1:13" ht="15.75" thickBot="1" x14ac:dyDescent="0.3">
      <c r="A18" s="12">
        <v>187</v>
      </c>
      <c r="B18">
        <v>173000</v>
      </c>
      <c r="D18" s="12">
        <v>14</v>
      </c>
      <c r="E18">
        <v>279500</v>
      </c>
      <c r="G18" s="13" t="s">
        <v>462</v>
      </c>
      <c r="H18" s="13">
        <v>94</v>
      </c>
      <c r="J18" s="13" t="s">
        <v>462</v>
      </c>
      <c r="K18" s="13">
        <v>1366</v>
      </c>
    </row>
    <row r="19" spans="1:13" x14ac:dyDescent="0.25">
      <c r="A19" s="12">
        <v>192</v>
      </c>
      <c r="B19">
        <v>184000</v>
      </c>
      <c r="D19" s="12">
        <v>15</v>
      </c>
      <c r="E19">
        <v>157000</v>
      </c>
    </row>
    <row r="20" spans="1:13" x14ac:dyDescent="0.25">
      <c r="A20" s="12">
        <v>207</v>
      </c>
      <c r="B20">
        <v>143900</v>
      </c>
      <c r="D20" s="12">
        <v>16</v>
      </c>
      <c r="E20">
        <v>132000</v>
      </c>
    </row>
    <row r="21" spans="1:13" x14ac:dyDescent="0.25">
      <c r="A21" s="12">
        <v>214</v>
      </c>
      <c r="B21">
        <v>156000</v>
      </c>
      <c r="D21" s="12">
        <v>18</v>
      </c>
      <c r="E21">
        <v>90000</v>
      </c>
      <c r="G21" t="s">
        <v>422</v>
      </c>
    </row>
    <row r="22" spans="1:13" ht="15.75" thickBot="1" x14ac:dyDescent="0.3">
      <c r="A22" s="12">
        <v>238</v>
      </c>
      <c r="B22">
        <v>194500</v>
      </c>
      <c r="D22" s="12">
        <v>19</v>
      </c>
      <c r="E22">
        <v>159000</v>
      </c>
      <c r="L22" s="13"/>
      <c r="M22" s="13"/>
    </row>
    <row r="23" spans="1:13" x14ac:dyDescent="0.25">
      <c r="A23" s="12">
        <v>250</v>
      </c>
      <c r="B23">
        <v>277000</v>
      </c>
      <c r="D23" s="12">
        <v>20</v>
      </c>
      <c r="E23">
        <v>139000</v>
      </c>
      <c r="G23" s="14"/>
      <c r="H23" s="14" t="s">
        <v>498</v>
      </c>
      <c r="I23" s="14" t="s">
        <v>497</v>
      </c>
      <c r="L23" s="16" t="s">
        <v>498</v>
      </c>
      <c r="M23" s="16" t="s">
        <v>497</v>
      </c>
    </row>
    <row r="24" spans="1:13" x14ac:dyDescent="0.25">
      <c r="A24" s="12">
        <v>272</v>
      </c>
      <c r="B24">
        <v>241500</v>
      </c>
      <c r="D24" s="12">
        <v>21</v>
      </c>
      <c r="E24">
        <v>325300</v>
      </c>
      <c r="G24" t="s">
        <v>421</v>
      </c>
      <c r="H24">
        <v>223854.61702127659</v>
      </c>
      <c r="I24">
        <v>177966.77306002929</v>
      </c>
      <c r="K24" t="s">
        <v>421</v>
      </c>
      <c r="L24">
        <f t="shared" ref="L24:M26" si="0">H24</f>
        <v>223854.61702127659</v>
      </c>
      <c r="M24">
        <f t="shared" si="0"/>
        <v>177966.77306002929</v>
      </c>
    </row>
    <row r="25" spans="1:13" x14ac:dyDescent="0.25">
      <c r="A25" s="12">
        <v>273</v>
      </c>
      <c r="B25">
        <v>290000</v>
      </c>
      <c r="D25" s="12">
        <v>22</v>
      </c>
      <c r="E25">
        <v>139400</v>
      </c>
      <c r="G25" t="s">
        <v>423</v>
      </c>
      <c r="H25">
        <v>8670877482.2173424</v>
      </c>
      <c r="I25">
        <v>6019288094.2004747</v>
      </c>
      <c r="K25" t="s">
        <v>423</v>
      </c>
      <c r="L25">
        <f t="shared" si="0"/>
        <v>8670877482.2173424</v>
      </c>
      <c r="M25">
        <f t="shared" si="0"/>
        <v>6019288094.2004747</v>
      </c>
    </row>
    <row r="26" spans="1:13" x14ac:dyDescent="0.25">
      <c r="A26" s="12">
        <v>296</v>
      </c>
      <c r="B26">
        <v>142500</v>
      </c>
      <c r="D26" s="12">
        <v>23</v>
      </c>
      <c r="E26">
        <v>230000</v>
      </c>
      <c r="G26" t="s">
        <v>424</v>
      </c>
      <c r="H26">
        <v>94</v>
      </c>
      <c r="I26">
        <v>1366</v>
      </c>
      <c r="K26" t="s">
        <v>424</v>
      </c>
      <c r="L26">
        <f t="shared" si="0"/>
        <v>94</v>
      </c>
      <c r="M26">
        <f t="shared" si="0"/>
        <v>1366</v>
      </c>
    </row>
    <row r="27" spans="1:13" x14ac:dyDescent="0.25">
      <c r="A27" s="12">
        <v>327</v>
      </c>
      <c r="B27">
        <v>324000</v>
      </c>
      <c r="D27" s="12">
        <v>24</v>
      </c>
      <c r="E27">
        <v>129900</v>
      </c>
      <c r="G27" t="s">
        <v>425</v>
      </c>
      <c r="H27">
        <v>0</v>
      </c>
      <c r="K27" t="s">
        <v>493</v>
      </c>
      <c r="L27">
        <f>SQRT(L25)/SQRT(L26)</f>
        <v>9604.3415948412239</v>
      </c>
      <c r="M27">
        <f>SQRT(M25)/SQRT(M26)</f>
        <v>2099.1680870146183</v>
      </c>
    </row>
    <row r="28" spans="1:13" x14ac:dyDescent="0.25">
      <c r="A28" s="12">
        <v>347</v>
      </c>
      <c r="B28">
        <v>151500</v>
      </c>
      <c r="D28" s="12">
        <v>25</v>
      </c>
      <c r="E28">
        <v>154000</v>
      </c>
      <c r="G28" t="s">
        <v>426</v>
      </c>
      <c r="H28">
        <v>102</v>
      </c>
      <c r="K28" t="s">
        <v>496</v>
      </c>
      <c r="L28">
        <f>$L$27*$H$33</f>
        <v>19050.166014985829</v>
      </c>
      <c r="M28">
        <f>$M$27*$H$33</f>
        <v>4163.6899475200089</v>
      </c>
    </row>
    <row r="29" spans="1:13" x14ac:dyDescent="0.25">
      <c r="A29" s="12">
        <v>360</v>
      </c>
      <c r="B29">
        <v>280000</v>
      </c>
      <c r="D29" s="12">
        <v>26</v>
      </c>
      <c r="E29">
        <v>256300</v>
      </c>
      <c r="G29" t="s">
        <v>427</v>
      </c>
      <c r="H29">
        <v>4.6676360349924906</v>
      </c>
      <c r="K29" t="s">
        <v>495</v>
      </c>
      <c r="L29">
        <f>$L$27*$H$33</f>
        <v>19050.166014985829</v>
      </c>
      <c r="M29">
        <f>$M$27*$H$33</f>
        <v>4163.6899475200089</v>
      </c>
    </row>
    <row r="30" spans="1:13" x14ac:dyDescent="0.25">
      <c r="A30" s="12">
        <v>361</v>
      </c>
      <c r="B30">
        <v>156000</v>
      </c>
      <c r="D30" s="12">
        <v>27</v>
      </c>
      <c r="E30">
        <v>134800</v>
      </c>
      <c r="G30" t="s">
        <v>428</v>
      </c>
      <c r="H30">
        <v>4.6477464949807005E-6</v>
      </c>
    </row>
    <row r="31" spans="1:13" x14ac:dyDescent="0.25">
      <c r="A31" s="12">
        <v>377</v>
      </c>
      <c r="B31">
        <v>148000</v>
      </c>
      <c r="D31" s="12">
        <v>28</v>
      </c>
      <c r="E31">
        <v>306000</v>
      </c>
      <c r="G31" t="s">
        <v>429</v>
      </c>
      <c r="H31">
        <v>1.6599299759703381</v>
      </c>
    </row>
    <row r="32" spans="1:13" x14ac:dyDescent="0.25">
      <c r="A32" s="12">
        <v>389</v>
      </c>
      <c r="B32">
        <v>191000</v>
      </c>
      <c r="D32" s="12">
        <v>30</v>
      </c>
      <c r="E32">
        <v>68500</v>
      </c>
      <c r="G32" t="s">
        <v>430</v>
      </c>
      <c r="H32">
        <v>9.2954929899614011E-6</v>
      </c>
    </row>
    <row r="33" spans="1:9" ht="15.75" thickBot="1" x14ac:dyDescent="0.3">
      <c r="A33" s="12">
        <v>392</v>
      </c>
      <c r="B33">
        <v>215000</v>
      </c>
      <c r="D33" s="12">
        <v>31</v>
      </c>
      <c r="E33">
        <v>40000</v>
      </c>
      <c r="G33" s="13" t="s">
        <v>431</v>
      </c>
      <c r="H33" s="13">
        <v>1.9834952585628811</v>
      </c>
      <c r="I33" s="13"/>
    </row>
    <row r="34" spans="1:9" x14ac:dyDescent="0.25">
      <c r="A34" s="12">
        <v>415</v>
      </c>
      <c r="B34">
        <v>228000</v>
      </c>
      <c r="D34" s="12">
        <v>33</v>
      </c>
      <c r="E34">
        <v>179900</v>
      </c>
    </row>
    <row r="35" spans="1:9" x14ac:dyDescent="0.25">
      <c r="A35" s="12">
        <v>436</v>
      </c>
      <c r="B35">
        <v>212000</v>
      </c>
      <c r="D35" s="12">
        <v>34</v>
      </c>
      <c r="E35">
        <v>165500</v>
      </c>
    </row>
    <row r="36" spans="1:9" x14ac:dyDescent="0.25">
      <c r="A36" s="12">
        <v>458</v>
      </c>
      <c r="B36">
        <v>256000</v>
      </c>
      <c r="D36" s="12">
        <v>35</v>
      </c>
      <c r="E36">
        <v>277500</v>
      </c>
      <c r="G36" t="s">
        <v>487</v>
      </c>
      <c r="H36">
        <f>SUM(H26:I26)</f>
        <v>1460</v>
      </c>
    </row>
    <row r="37" spans="1:9" x14ac:dyDescent="0.25">
      <c r="A37" s="12">
        <v>519</v>
      </c>
      <c r="B37">
        <v>211000</v>
      </c>
      <c r="D37" s="12">
        <v>36</v>
      </c>
      <c r="E37">
        <v>309000</v>
      </c>
      <c r="G37" t="s">
        <v>488</v>
      </c>
      <c r="H37">
        <f>H24-I24</f>
        <v>45887.843961247301</v>
      </c>
    </row>
    <row r="38" spans="1:9" x14ac:dyDescent="0.25">
      <c r="A38" s="12">
        <v>530</v>
      </c>
      <c r="B38">
        <v>200624</v>
      </c>
      <c r="D38" s="12">
        <v>37</v>
      </c>
      <c r="E38">
        <v>145000</v>
      </c>
      <c r="G38" t="s">
        <v>492</v>
      </c>
      <c r="H38">
        <f>SQRT((H25/H26)+(I25/I26))</f>
        <v>9831.0672934294307</v>
      </c>
    </row>
    <row r="39" spans="1:9" x14ac:dyDescent="0.25">
      <c r="A39" s="12">
        <v>537</v>
      </c>
      <c r="B39">
        <v>188000</v>
      </c>
      <c r="D39" s="12">
        <v>38</v>
      </c>
      <c r="E39">
        <v>153000</v>
      </c>
    </row>
    <row r="40" spans="1:9" x14ac:dyDescent="0.25">
      <c r="A40" s="12">
        <v>565</v>
      </c>
      <c r="B40">
        <v>268000</v>
      </c>
      <c r="D40" s="12">
        <v>39</v>
      </c>
      <c r="E40">
        <v>109000</v>
      </c>
      <c r="G40" t="s">
        <v>489</v>
      </c>
      <c r="H40">
        <f>H38*H33</f>
        <v>19499.875363129893</v>
      </c>
    </row>
    <row r="41" spans="1:9" x14ac:dyDescent="0.25">
      <c r="A41" s="12">
        <v>581</v>
      </c>
      <c r="B41">
        <v>181900</v>
      </c>
      <c r="D41" s="12">
        <v>40</v>
      </c>
      <c r="E41">
        <v>82000</v>
      </c>
      <c r="G41" t="s">
        <v>490</v>
      </c>
      <c r="H41">
        <f>H37-H40</f>
        <v>26387.968598117408</v>
      </c>
    </row>
    <row r="42" spans="1:9" x14ac:dyDescent="0.25">
      <c r="A42" s="12">
        <v>661</v>
      </c>
      <c r="B42">
        <v>197900</v>
      </c>
      <c r="D42" s="12">
        <v>41</v>
      </c>
      <c r="E42">
        <v>160000</v>
      </c>
      <c r="G42" t="s">
        <v>491</v>
      </c>
      <c r="H42">
        <f>H40+H37</f>
        <v>65387.719324377191</v>
      </c>
    </row>
    <row r="43" spans="1:9" ht="15.75" thickBot="1" x14ac:dyDescent="0.3">
      <c r="A43" s="12">
        <v>662</v>
      </c>
      <c r="B43">
        <v>402000</v>
      </c>
      <c r="D43" s="12">
        <v>42</v>
      </c>
      <c r="E43">
        <v>170000</v>
      </c>
    </row>
    <row r="44" spans="1:9" ht="32.25" customHeight="1" x14ac:dyDescent="0.25">
      <c r="A44" s="12">
        <v>665</v>
      </c>
      <c r="B44">
        <v>423000</v>
      </c>
      <c r="D44" s="12">
        <v>45</v>
      </c>
      <c r="E44">
        <v>141000</v>
      </c>
      <c r="G44" s="35" t="s">
        <v>517</v>
      </c>
      <c r="H44" s="38"/>
      <c r="I44" s="39"/>
    </row>
    <row r="45" spans="1:9" x14ac:dyDescent="0.25">
      <c r="A45" s="12">
        <v>685</v>
      </c>
      <c r="B45">
        <v>221000</v>
      </c>
      <c r="D45" s="12">
        <v>46</v>
      </c>
      <c r="E45">
        <v>319900</v>
      </c>
      <c r="G45" s="19" t="s">
        <v>515</v>
      </c>
      <c r="H45" s="5"/>
      <c r="I45" s="20"/>
    </row>
    <row r="46" spans="1:9" ht="15.75" thickBot="1" x14ac:dyDescent="0.3">
      <c r="A46" s="12">
        <v>686</v>
      </c>
      <c r="B46">
        <v>207500</v>
      </c>
      <c r="D46" s="12">
        <v>48</v>
      </c>
      <c r="E46">
        <v>249700</v>
      </c>
      <c r="G46" s="21" t="s">
        <v>516</v>
      </c>
      <c r="H46" s="22"/>
      <c r="I46" s="23"/>
    </row>
    <row r="47" spans="1:9" x14ac:dyDescent="0.25">
      <c r="A47" s="12">
        <v>707</v>
      </c>
      <c r="B47">
        <v>302000</v>
      </c>
      <c r="D47" s="12">
        <v>49</v>
      </c>
      <c r="E47">
        <v>113000</v>
      </c>
    </row>
    <row r="48" spans="1:9" x14ac:dyDescent="0.25">
      <c r="A48" s="12">
        <v>715</v>
      </c>
      <c r="B48">
        <v>130500</v>
      </c>
      <c r="D48" s="12">
        <v>50</v>
      </c>
      <c r="E48">
        <v>127000</v>
      </c>
    </row>
    <row r="49" spans="1:5" x14ac:dyDescent="0.25">
      <c r="A49" s="12">
        <v>721</v>
      </c>
      <c r="B49">
        <v>275000</v>
      </c>
      <c r="D49" s="12">
        <v>51</v>
      </c>
      <c r="E49">
        <v>177000</v>
      </c>
    </row>
    <row r="50" spans="1:5" x14ac:dyDescent="0.25">
      <c r="A50" s="12">
        <v>738</v>
      </c>
      <c r="B50">
        <v>239900</v>
      </c>
      <c r="D50" s="12">
        <v>52</v>
      </c>
      <c r="E50">
        <v>114500</v>
      </c>
    </row>
    <row r="51" spans="1:5" x14ac:dyDescent="0.25">
      <c r="A51" s="12">
        <v>758</v>
      </c>
      <c r="B51">
        <v>158900</v>
      </c>
      <c r="D51" s="12">
        <v>53</v>
      </c>
      <c r="E51">
        <v>110000</v>
      </c>
    </row>
    <row r="52" spans="1:5" x14ac:dyDescent="0.25">
      <c r="A52" s="12">
        <v>765</v>
      </c>
      <c r="B52">
        <v>270000</v>
      </c>
      <c r="D52" s="12">
        <v>54</v>
      </c>
      <c r="E52">
        <v>385000</v>
      </c>
    </row>
    <row r="53" spans="1:5" x14ac:dyDescent="0.25">
      <c r="A53" s="12">
        <v>770</v>
      </c>
      <c r="B53">
        <v>538000</v>
      </c>
      <c r="D53" s="12">
        <v>55</v>
      </c>
      <c r="E53">
        <v>130000</v>
      </c>
    </row>
    <row r="54" spans="1:5" x14ac:dyDescent="0.25">
      <c r="A54" s="12">
        <v>771</v>
      </c>
      <c r="B54">
        <v>134900</v>
      </c>
      <c r="D54" s="12">
        <v>56</v>
      </c>
      <c r="E54">
        <v>180500</v>
      </c>
    </row>
    <row r="55" spans="1:5" x14ac:dyDescent="0.25">
      <c r="A55" s="12">
        <v>793</v>
      </c>
      <c r="B55">
        <v>269790</v>
      </c>
      <c r="D55" s="12">
        <v>57</v>
      </c>
      <c r="E55">
        <v>172500</v>
      </c>
    </row>
    <row r="56" spans="1:5" x14ac:dyDescent="0.25">
      <c r="A56" s="12">
        <v>816</v>
      </c>
      <c r="B56">
        <v>224900</v>
      </c>
      <c r="D56" s="12">
        <v>58</v>
      </c>
      <c r="E56">
        <v>196500</v>
      </c>
    </row>
    <row r="57" spans="1:5" x14ac:dyDescent="0.25">
      <c r="A57" s="12">
        <v>818</v>
      </c>
      <c r="B57">
        <v>271000</v>
      </c>
      <c r="D57" s="12">
        <v>60</v>
      </c>
      <c r="E57">
        <v>124900</v>
      </c>
    </row>
    <row r="58" spans="1:5" x14ac:dyDescent="0.25">
      <c r="A58" s="12">
        <v>821</v>
      </c>
      <c r="B58">
        <v>183000</v>
      </c>
      <c r="D58" s="12">
        <v>61</v>
      </c>
      <c r="E58">
        <v>158000</v>
      </c>
    </row>
    <row r="59" spans="1:5" x14ac:dyDescent="0.25">
      <c r="A59" s="12">
        <v>829</v>
      </c>
      <c r="B59">
        <v>185000</v>
      </c>
      <c r="D59" s="12">
        <v>62</v>
      </c>
      <c r="E59">
        <v>101000</v>
      </c>
    </row>
    <row r="60" spans="1:5" x14ac:dyDescent="0.25">
      <c r="A60" s="12">
        <v>833</v>
      </c>
      <c r="B60">
        <v>237000</v>
      </c>
      <c r="D60" s="12">
        <v>63</v>
      </c>
      <c r="E60">
        <v>202500</v>
      </c>
    </row>
    <row r="61" spans="1:5" x14ac:dyDescent="0.25">
      <c r="A61" s="12">
        <v>846</v>
      </c>
      <c r="B61">
        <v>171000</v>
      </c>
      <c r="D61" s="12">
        <v>64</v>
      </c>
      <c r="E61">
        <v>140000</v>
      </c>
    </row>
    <row r="62" spans="1:5" x14ac:dyDescent="0.25">
      <c r="A62" s="12">
        <v>848</v>
      </c>
      <c r="B62">
        <v>133500</v>
      </c>
      <c r="D62" s="12">
        <v>65</v>
      </c>
      <c r="E62">
        <v>219500</v>
      </c>
    </row>
    <row r="63" spans="1:5" x14ac:dyDescent="0.25">
      <c r="A63" s="12">
        <v>880</v>
      </c>
      <c r="B63">
        <v>136500</v>
      </c>
      <c r="D63" s="12">
        <v>66</v>
      </c>
      <c r="E63">
        <v>317000</v>
      </c>
    </row>
    <row r="64" spans="1:5" x14ac:dyDescent="0.25">
      <c r="A64" s="12">
        <v>882</v>
      </c>
      <c r="B64">
        <v>187500</v>
      </c>
      <c r="D64" s="12">
        <v>67</v>
      </c>
      <c r="E64">
        <v>180000</v>
      </c>
    </row>
    <row r="65" spans="1:5" x14ac:dyDescent="0.25">
      <c r="A65" s="12">
        <v>886</v>
      </c>
      <c r="B65">
        <v>328900</v>
      </c>
      <c r="D65" s="12">
        <v>68</v>
      </c>
      <c r="E65">
        <v>226000</v>
      </c>
    </row>
    <row r="66" spans="1:5" x14ac:dyDescent="0.25">
      <c r="A66" s="12">
        <v>904</v>
      </c>
      <c r="B66">
        <v>240000</v>
      </c>
      <c r="D66" s="12">
        <v>69</v>
      </c>
      <c r="E66">
        <v>80000</v>
      </c>
    </row>
    <row r="67" spans="1:5" x14ac:dyDescent="0.25">
      <c r="A67" s="12">
        <v>912</v>
      </c>
      <c r="B67">
        <v>143500</v>
      </c>
      <c r="D67" s="12">
        <v>70</v>
      </c>
      <c r="E67">
        <v>225000</v>
      </c>
    </row>
    <row r="68" spans="1:5" x14ac:dyDescent="0.25">
      <c r="A68" s="12">
        <v>945</v>
      </c>
      <c r="B68">
        <v>137500</v>
      </c>
      <c r="D68" s="12">
        <v>71</v>
      </c>
      <c r="E68">
        <v>244000</v>
      </c>
    </row>
    <row r="69" spans="1:5" x14ac:dyDescent="0.25">
      <c r="A69" s="12">
        <v>955</v>
      </c>
      <c r="B69">
        <v>127500</v>
      </c>
      <c r="D69" s="12">
        <v>72</v>
      </c>
      <c r="E69">
        <v>129500</v>
      </c>
    </row>
    <row r="70" spans="1:5" x14ac:dyDescent="0.25">
      <c r="A70" s="12">
        <v>1009</v>
      </c>
      <c r="B70">
        <v>240000</v>
      </c>
      <c r="D70" s="12">
        <v>73</v>
      </c>
      <c r="E70">
        <v>185000</v>
      </c>
    </row>
    <row r="71" spans="1:5" x14ac:dyDescent="0.25">
      <c r="A71" s="12">
        <v>1018</v>
      </c>
      <c r="B71">
        <v>187500</v>
      </c>
      <c r="D71" s="12">
        <v>74</v>
      </c>
      <c r="E71">
        <v>144900</v>
      </c>
    </row>
    <row r="72" spans="1:5" x14ac:dyDescent="0.25">
      <c r="A72" s="12">
        <v>1036</v>
      </c>
      <c r="B72">
        <v>84000</v>
      </c>
      <c r="D72" s="12">
        <v>75</v>
      </c>
      <c r="E72">
        <v>107400</v>
      </c>
    </row>
    <row r="73" spans="1:5" x14ac:dyDescent="0.25">
      <c r="A73" s="12">
        <v>1046</v>
      </c>
      <c r="B73">
        <v>139600</v>
      </c>
      <c r="D73" s="12">
        <v>76</v>
      </c>
      <c r="E73">
        <v>91000</v>
      </c>
    </row>
    <row r="74" spans="1:5" x14ac:dyDescent="0.25">
      <c r="A74" s="12">
        <v>1065</v>
      </c>
      <c r="B74">
        <v>154000</v>
      </c>
      <c r="D74" s="12">
        <v>77</v>
      </c>
      <c r="E74">
        <v>135750</v>
      </c>
    </row>
    <row r="75" spans="1:5" x14ac:dyDescent="0.25">
      <c r="A75" s="12">
        <v>1108</v>
      </c>
      <c r="B75">
        <v>274725</v>
      </c>
      <c r="D75" s="12">
        <v>78</v>
      </c>
      <c r="E75">
        <v>127000</v>
      </c>
    </row>
    <row r="76" spans="1:5" x14ac:dyDescent="0.25">
      <c r="A76" s="12">
        <v>1142</v>
      </c>
      <c r="B76">
        <v>197500</v>
      </c>
      <c r="D76" s="12">
        <v>79</v>
      </c>
      <c r="E76">
        <v>136500</v>
      </c>
    </row>
    <row r="77" spans="1:5" x14ac:dyDescent="0.25">
      <c r="A77" s="12">
        <v>1162</v>
      </c>
      <c r="B77">
        <v>224000</v>
      </c>
      <c r="D77" s="12">
        <v>80</v>
      </c>
      <c r="E77">
        <v>110000</v>
      </c>
    </row>
    <row r="78" spans="1:5" x14ac:dyDescent="0.25">
      <c r="A78" s="12">
        <v>1170</v>
      </c>
      <c r="B78">
        <v>625000</v>
      </c>
      <c r="D78" s="12">
        <v>81</v>
      </c>
      <c r="E78">
        <v>193500</v>
      </c>
    </row>
    <row r="79" spans="1:5" x14ac:dyDescent="0.25">
      <c r="A79" s="12">
        <v>1177</v>
      </c>
      <c r="B79">
        <v>119500</v>
      </c>
      <c r="D79" s="12">
        <v>82</v>
      </c>
      <c r="E79">
        <v>153500</v>
      </c>
    </row>
    <row r="80" spans="1:5" x14ac:dyDescent="0.25">
      <c r="A80" s="12">
        <v>1206</v>
      </c>
      <c r="B80">
        <v>271900</v>
      </c>
      <c r="D80" s="12">
        <v>83</v>
      </c>
      <c r="E80">
        <v>245000</v>
      </c>
    </row>
    <row r="81" spans="1:5" x14ac:dyDescent="0.25">
      <c r="A81" s="12">
        <v>1210</v>
      </c>
      <c r="B81">
        <v>290000</v>
      </c>
      <c r="D81" s="12">
        <v>84</v>
      </c>
      <c r="E81">
        <v>126500</v>
      </c>
    </row>
    <row r="82" spans="1:5" x14ac:dyDescent="0.25">
      <c r="A82" s="12">
        <v>1214</v>
      </c>
      <c r="B82">
        <v>145000</v>
      </c>
      <c r="D82" s="12">
        <v>85</v>
      </c>
      <c r="E82">
        <v>168500</v>
      </c>
    </row>
    <row r="83" spans="1:5" x14ac:dyDescent="0.25">
      <c r="A83" s="12">
        <v>1227</v>
      </c>
      <c r="B83">
        <v>214000</v>
      </c>
      <c r="D83" s="12">
        <v>86</v>
      </c>
      <c r="E83">
        <v>260000</v>
      </c>
    </row>
    <row r="84" spans="1:5" x14ac:dyDescent="0.25">
      <c r="A84" s="12">
        <v>1261</v>
      </c>
      <c r="B84">
        <v>181000</v>
      </c>
      <c r="D84" s="12">
        <v>87</v>
      </c>
      <c r="E84">
        <v>174000</v>
      </c>
    </row>
    <row r="85" spans="1:5" x14ac:dyDescent="0.25">
      <c r="A85" s="12">
        <v>1273</v>
      </c>
      <c r="B85">
        <v>137000</v>
      </c>
      <c r="D85" s="12">
        <v>88</v>
      </c>
      <c r="E85">
        <v>164500</v>
      </c>
    </row>
    <row r="86" spans="1:5" x14ac:dyDescent="0.25">
      <c r="A86" s="12">
        <v>1277</v>
      </c>
      <c r="B86">
        <v>162000</v>
      </c>
      <c r="D86" s="12">
        <v>89</v>
      </c>
      <c r="E86">
        <v>85000</v>
      </c>
    </row>
    <row r="87" spans="1:5" x14ac:dyDescent="0.25">
      <c r="A87" s="12">
        <v>1278</v>
      </c>
      <c r="B87">
        <v>197900</v>
      </c>
      <c r="D87" s="12">
        <v>90</v>
      </c>
      <c r="E87">
        <v>123600</v>
      </c>
    </row>
    <row r="88" spans="1:5" x14ac:dyDescent="0.25">
      <c r="A88" s="12">
        <v>1282</v>
      </c>
      <c r="B88">
        <v>180000</v>
      </c>
      <c r="D88" s="12">
        <v>91</v>
      </c>
      <c r="E88">
        <v>109900</v>
      </c>
    </row>
    <row r="89" spans="1:5" x14ac:dyDescent="0.25">
      <c r="A89" s="12">
        <v>1301</v>
      </c>
      <c r="B89">
        <v>225000</v>
      </c>
      <c r="D89" s="12">
        <v>92</v>
      </c>
      <c r="E89">
        <v>98600</v>
      </c>
    </row>
    <row r="90" spans="1:5" x14ac:dyDescent="0.25">
      <c r="A90" s="12">
        <v>1319</v>
      </c>
      <c r="B90">
        <v>275000</v>
      </c>
      <c r="D90" s="12">
        <v>93</v>
      </c>
      <c r="E90">
        <v>163500</v>
      </c>
    </row>
    <row r="91" spans="1:5" x14ac:dyDescent="0.25">
      <c r="A91" s="12">
        <v>1347</v>
      </c>
      <c r="B91">
        <v>262500</v>
      </c>
      <c r="D91" s="12">
        <v>94</v>
      </c>
      <c r="E91">
        <v>133900</v>
      </c>
    </row>
    <row r="92" spans="1:5" x14ac:dyDescent="0.25">
      <c r="A92" s="12">
        <v>1354</v>
      </c>
      <c r="B92">
        <v>410000</v>
      </c>
      <c r="D92" s="12">
        <v>95</v>
      </c>
      <c r="E92">
        <v>204750</v>
      </c>
    </row>
    <row r="93" spans="1:5" x14ac:dyDescent="0.25">
      <c r="A93" s="12">
        <v>1358</v>
      </c>
      <c r="B93">
        <v>149900</v>
      </c>
      <c r="D93" s="12">
        <v>96</v>
      </c>
      <c r="E93">
        <v>185000</v>
      </c>
    </row>
    <row r="94" spans="1:5" x14ac:dyDescent="0.25">
      <c r="A94" s="12">
        <v>1389</v>
      </c>
      <c r="B94">
        <v>377500</v>
      </c>
      <c r="D94" s="12">
        <v>97</v>
      </c>
      <c r="E94">
        <v>214000</v>
      </c>
    </row>
    <row r="95" spans="1:5" x14ac:dyDescent="0.25">
      <c r="A95" s="12">
        <v>1404</v>
      </c>
      <c r="B95">
        <v>282922</v>
      </c>
      <c r="D95" s="12">
        <v>98</v>
      </c>
      <c r="E95">
        <v>94750</v>
      </c>
    </row>
    <row r="96" spans="1:5" x14ac:dyDescent="0.25">
      <c r="A96" s="12">
        <v>1410</v>
      </c>
      <c r="B96">
        <v>215000</v>
      </c>
      <c r="D96" s="12">
        <v>99</v>
      </c>
      <c r="E96">
        <v>83000</v>
      </c>
    </row>
    <row r="97" spans="1:5" x14ac:dyDescent="0.25">
      <c r="A97" s="12">
        <v>1424</v>
      </c>
      <c r="B97">
        <v>274970</v>
      </c>
      <c r="D97" s="12">
        <v>100</v>
      </c>
      <c r="E97">
        <v>128950</v>
      </c>
    </row>
    <row r="98" spans="1:5" x14ac:dyDescent="0.25">
      <c r="A98" s="12">
        <v>1447</v>
      </c>
      <c r="B98">
        <v>157900</v>
      </c>
      <c r="D98" s="12">
        <v>101</v>
      </c>
      <c r="E98">
        <v>205000</v>
      </c>
    </row>
    <row r="99" spans="1:5" x14ac:dyDescent="0.25">
      <c r="D99" s="12">
        <v>102</v>
      </c>
      <c r="E99">
        <v>178000</v>
      </c>
    </row>
    <row r="100" spans="1:5" x14ac:dyDescent="0.25">
      <c r="D100" s="12">
        <v>103</v>
      </c>
      <c r="E100">
        <v>118964</v>
      </c>
    </row>
    <row r="101" spans="1:5" x14ac:dyDescent="0.25">
      <c r="D101" s="12">
        <v>104</v>
      </c>
      <c r="E101">
        <v>198900</v>
      </c>
    </row>
    <row r="102" spans="1:5" x14ac:dyDescent="0.25">
      <c r="D102" s="12">
        <v>105</v>
      </c>
      <c r="E102">
        <v>169500</v>
      </c>
    </row>
    <row r="103" spans="1:5" x14ac:dyDescent="0.25">
      <c r="D103" s="12">
        <v>106</v>
      </c>
      <c r="E103">
        <v>250000</v>
      </c>
    </row>
    <row r="104" spans="1:5" x14ac:dyDescent="0.25">
      <c r="D104" s="12">
        <v>107</v>
      </c>
      <c r="E104">
        <v>100000</v>
      </c>
    </row>
    <row r="105" spans="1:5" x14ac:dyDescent="0.25">
      <c r="D105" s="12">
        <v>108</v>
      </c>
      <c r="E105">
        <v>115000</v>
      </c>
    </row>
    <row r="106" spans="1:5" x14ac:dyDescent="0.25">
      <c r="D106" s="12">
        <v>109</v>
      </c>
      <c r="E106">
        <v>115000</v>
      </c>
    </row>
    <row r="107" spans="1:5" x14ac:dyDescent="0.25">
      <c r="D107" s="12">
        <v>110</v>
      </c>
      <c r="E107">
        <v>190000</v>
      </c>
    </row>
    <row r="108" spans="1:5" x14ac:dyDescent="0.25">
      <c r="D108" s="12">
        <v>111</v>
      </c>
      <c r="E108">
        <v>136900</v>
      </c>
    </row>
    <row r="109" spans="1:5" x14ac:dyDescent="0.25">
      <c r="D109" s="12">
        <v>112</v>
      </c>
      <c r="E109">
        <v>180000</v>
      </c>
    </row>
    <row r="110" spans="1:5" x14ac:dyDescent="0.25">
      <c r="D110" s="12">
        <v>113</v>
      </c>
      <c r="E110">
        <v>383970</v>
      </c>
    </row>
    <row r="111" spans="1:5" x14ac:dyDescent="0.25">
      <c r="D111" s="12">
        <v>114</v>
      </c>
      <c r="E111">
        <v>217000</v>
      </c>
    </row>
    <row r="112" spans="1:5" x14ac:dyDescent="0.25">
      <c r="D112" s="12">
        <v>115</v>
      </c>
      <c r="E112">
        <v>259500</v>
      </c>
    </row>
    <row r="113" spans="4:5" x14ac:dyDescent="0.25">
      <c r="D113" s="12">
        <v>116</v>
      </c>
      <c r="E113">
        <v>176000</v>
      </c>
    </row>
    <row r="114" spans="4:5" x14ac:dyDescent="0.25">
      <c r="D114" s="12">
        <v>117</v>
      </c>
      <c r="E114">
        <v>139000</v>
      </c>
    </row>
    <row r="115" spans="4:5" x14ac:dyDescent="0.25">
      <c r="D115" s="12">
        <v>118</v>
      </c>
      <c r="E115">
        <v>155000</v>
      </c>
    </row>
    <row r="116" spans="4:5" x14ac:dyDescent="0.25">
      <c r="D116" s="12">
        <v>119</v>
      </c>
      <c r="E116">
        <v>320000</v>
      </c>
    </row>
    <row r="117" spans="4:5" x14ac:dyDescent="0.25">
      <c r="D117" s="12">
        <v>120</v>
      </c>
      <c r="E117">
        <v>163990</v>
      </c>
    </row>
    <row r="118" spans="4:5" x14ac:dyDescent="0.25">
      <c r="D118" s="12">
        <v>122</v>
      </c>
      <c r="E118">
        <v>100000</v>
      </c>
    </row>
    <row r="119" spans="4:5" x14ac:dyDescent="0.25">
      <c r="D119" s="12">
        <v>123</v>
      </c>
      <c r="E119">
        <v>136000</v>
      </c>
    </row>
    <row r="120" spans="4:5" x14ac:dyDescent="0.25">
      <c r="D120" s="12">
        <v>124</v>
      </c>
      <c r="E120">
        <v>153900</v>
      </c>
    </row>
    <row r="121" spans="4:5" x14ac:dyDescent="0.25">
      <c r="D121" s="12">
        <v>126</v>
      </c>
      <c r="E121">
        <v>84500</v>
      </c>
    </row>
    <row r="122" spans="4:5" x14ac:dyDescent="0.25">
      <c r="D122" s="12">
        <v>127</v>
      </c>
      <c r="E122">
        <v>128000</v>
      </c>
    </row>
    <row r="123" spans="4:5" x14ac:dyDescent="0.25">
      <c r="D123" s="12">
        <v>128</v>
      </c>
      <c r="E123">
        <v>87000</v>
      </c>
    </row>
    <row r="124" spans="4:5" x14ac:dyDescent="0.25">
      <c r="D124" s="12">
        <v>129</v>
      </c>
      <c r="E124">
        <v>155000</v>
      </c>
    </row>
    <row r="125" spans="4:5" x14ac:dyDescent="0.25">
      <c r="D125" s="12">
        <v>130</v>
      </c>
      <c r="E125">
        <v>150000</v>
      </c>
    </row>
    <row r="126" spans="4:5" x14ac:dyDescent="0.25">
      <c r="D126" s="12">
        <v>131</v>
      </c>
      <c r="E126">
        <v>226000</v>
      </c>
    </row>
    <row r="127" spans="4:5" x14ac:dyDescent="0.25">
      <c r="D127" s="12">
        <v>132</v>
      </c>
      <c r="E127">
        <v>244000</v>
      </c>
    </row>
    <row r="128" spans="4:5" x14ac:dyDescent="0.25">
      <c r="D128" s="12">
        <v>133</v>
      </c>
      <c r="E128">
        <v>150750</v>
      </c>
    </row>
    <row r="129" spans="4:5" x14ac:dyDescent="0.25">
      <c r="D129" s="12">
        <v>134</v>
      </c>
      <c r="E129">
        <v>220000</v>
      </c>
    </row>
    <row r="130" spans="4:5" x14ac:dyDescent="0.25">
      <c r="D130" s="12">
        <v>135</v>
      </c>
      <c r="E130">
        <v>180000</v>
      </c>
    </row>
    <row r="131" spans="4:5" x14ac:dyDescent="0.25">
      <c r="D131" s="12">
        <v>136</v>
      </c>
      <c r="E131">
        <v>174000</v>
      </c>
    </row>
    <row r="132" spans="4:5" x14ac:dyDescent="0.25">
      <c r="D132" s="12">
        <v>137</v>
      </c>
      <c r="E132">
        <v>143000</v>
      </c>
    </row>
    <row r="133" spans="4:5" x14ac:dyDescent="0.25">
      <c r="D133" s="12">
        <v>138</v>
      </c>
      <c r="E133">
        <v>171000</v>
      </c>
    </row>
    <row r="134" spans="4:5" x14ac:dyDescent="0.25">
      <c r="D134" s="12">
        <v>139</v>
      </c>
      <c r="E134">
        <v>230000</v>
      </c>
    </row>
    <row r="135" spans="4:5" x14ac:dyDescent="0.25">
      <c r="D135" s="12">
        <v>140</v>
      </c>
      <c r="E135">
        <v>231500</v>
      </c>
    </row>
    <row r="136" spans="4:5" x14ac:dyDescent="0.25">
      <c r="D136" s="12">
        <v>141</v>
      </c>
      <c r="E136">
        <v>115000</v>
      </c>
    </row>
    <row r="137" spans="4:5" x14ac:dyDescent="0.25">
      <c r="D137" s="12">
        <v>142</v>
      </c>
      <c r="E137">
        <v>260000</v>
      </c>
    </row>
    <row r="138" spans="4:5" x14ac:dyDescent="0.25">
      <c r="D138" s="12">
        <v>143</v>
      </c>
      <c r="E138">
        <v>166000</v>
      </c>
    </row>
    <row r="139" spans="4:5" x14ac:dyDescent="0.25">
      <c r="D139" s="12">
        <v>144</v>
      </c>
      <c r="E139">
        <v>204000</v>
      </c>
    </row>
    <row r="140" spans="4:5" x14ac:dyDescent="0.25">
      <c r="D140" s="12">
        <v>145</v>
      </c>
      <c r="E140">
        <v>125000</v>
      </c>
    </row>
    <row r="141" spans="4:5" x14ac:dyDescent="0.25">
      <c r="D141" s="12">
        <v>146</v>
      </c>
      <c r="E141">
        <v>130000</v>
      </c>
    </row>
    <row r="142" spans="4:5" x14ac:dyDescent="0.25">
      <c r="D142" s="12">
        <v>147</v>
      </c>
      <c r="E142">
        <v>105000</v>
      </c>
    </row>
    <row r="143" spans="4:5" x14ac:dyDescent="0.25">
      <c r="D143" s="12">
        <v>149</v>
      </c>
      <c r="E143">
        <v>141000</v>
      </c>
    </row>
    <row r="144" spans="4:5" x14ac:dyDescent="0.25">
      <c r="D144" s="12">
        <v>150</v>
      </c>
      <c r="E144">
        <v>115000</v>
      </c>
    </row>
    <row r="145" spans="4:5" x14ac:dyDescent="0.25">
      <c r="D145" s="12">
        <v>151</v>
      </c>
      <c r="E145">
        <v>122000</v>
      </c>
    </row>
    <row r="146" spans="4:5" x14ac:dyDescent="0.25">
      <c r="D146" s="12">
        <v>152</v>
      </c>
      <c r="E146">
        <v>372402</v>
      </c>
    </row>
    <row r="147" spans="4:5" x14ac:dyDescent="0.25">
      <c r="D147" s="12">
        <v>154</v>
      </c>
      <c r="E147">
        <v>235000</v>
      </c>
    </row>
    <row r="148" spans="4:5" x14ac:dyDescent="0.25">
      <c r="D148" s="12">
        <v>155</v>
      </c>
      <c r="E148">
        <v>125000</v>
      </c>
    </row>
    <row r="149" spans="4:5" x14ac:dyDescent="0.25">
      <c r="D149" s="12">
        <v>156</v>
      </c>
      <c r="E149">
        <v>79000</v>
      </c>
    </row>
    <row r="150" spans="4:5" x14ac:dyDescent="0.25">
      <c r="D150" s="12">
        <v>157</v>
      </c>
      <c r="E150">
        <v>109500</v>
      </c>
    </row>
    <row r="151" spans="4:5" x14ac:dyDescent="0.25">
      <c r="D151" s="12">
        <v>158</v>
      </c>
      <c r="E151">
        <v>269500</v>
      </c>
    </row>
    <row r="152" spans="4:5" x14ac:dyDescent="0.25">
      <c r="D152" s="12">
        <v>159</v>
      </c>
      <c r="E152">
        <v>254900</v>
      </c>
    </row>
    <row r="153" spans="4:5" x14ac:dyDescent="0.25">
      <c r="D153" s="12">
        <v>160</v>
      </c>
      <c r="E153">
        <v>320000</v>
      </c>
    </row>
    <row r="154" spans="4:5" x14ac:dyDescent="0.25">
      <c r="D154" s="12">
        <v>162</v>
      </c>
      <c r="E154">
        <v>412500</v>
      </c>
    </row>
    <row r="155" spans="4:5" x14ac:dyDescent="0.25">
      <c r="D155" s="12">
        <v>163</v>
      </c>
      <c r="E155">
        <v>220000</v>
      </c>
    </row>
    <row r="156" spans="4:5" x14ac:dyDescent="0.25">
      <c r="D156" s="12">
        <v>164</v>
      </c>
      <c r="E156">
        <v>103200</v>
      </c>
    </row>
    <row r="157" spans="4:5" x14ac:dyDescent="0.25">
      <c r="D157" s="12">
        <v>165</v>
      </c>
      <c r="E157">
        <v>152000</v>
      </c>
    </row>
    <row r="158" spans="4:5" x14ac:dyDescent="0.25">
      <c r="D158" s="12">
        <v>166</v>
      </c>
      <c r="E158">
        <v>127500</v>
      </c>
    </row>
    <row r="159" spans="4:5" x14ac:dyDescent="0.25">
      <c r="D159" s="12">
        <v>167</v>
      </c>
      <c r="E159">
        <v>190000</v>
      </c>
    </row>
    <row r="160" spans="4:5" x14ac:dyDescent="0.25">
      <c r="D160" s="12">
        <v>168</v>
      </c>
      <c r="E160">
        <v>325624</v>
      </c>
    </row>
    <row r="161" spans="4:5" x14ac:dyDescent="0.25">
      <c r="D161" s="12">
        <v>169</v>
      </c>
      <c r="E161">
        <v>183500</v>
      </c>
    </row>
    <row r="162" spans="4:5" x14ac:dyDescent="0.25">
      <c r="D162" s="12">
        <v>170</v>
      </c>
      <c r="E162">
        <v>228000</v>
      </c>
    </row>
    <row r="163" spans="4:5" x14ac:dyDescent="0.25">
      <c r="D163" s="12">
        <v>171</v>
      </c>
      <c r="E163">
        <v>128500</v>
      </c>
    </row>
    <row r="164" spans="4:5" x14ac:dyDescent="0.25">
      <c r="D164" s="12">
        <v>172</v>
      </c>
      <c r="E164">
        <v>215000</v>
      </c>
    </row>
    <row r="165" spans="4:5" x14ac:dyDescent="0.25">
      <c r="D165" s="12">
        <v>173</v>
      </c>
      <c r="E165">
        <v>239000</v>
      </c>
    </row>
    <row r="166" spans="4:5" x14ac:dyDescent="0.25">
      <c r="D166" s="12">
        <v>174</v>
      </c>
      <c r="E166">
        <v>163000</v>
      </c>
    </row>
    <row r="167" spans="4:5" x14ac:dyDescent="0.25">
      <c r="D167" s="12">
        <v>175</v>
      </c>
      <c r="E167">
        <v>184000</v>
      </c>
    </row>
    <row r="168" spans="4:5" x14ac:dyDescent="0.25">
      <c r="D168" s="12">
        <v>176</v>
      </c>
      <c r="E168">
        <v>243000</v>
      </c>
    </row>
    <row r="169" spans="4:5" x14ac:dyDescent="0.25">
      <c r="D169" s="12">
        <v>177</v>
      </c>
      <c r="E169">
        <v>211000</v>
      </c>
    </row>
    <row r="170" spans="4:5" x14ac:dyDescent="0.25">
      <c r="D170" s="12">
        <v>178</v>
      </c>
      <c r="E170">
        <v>172500</v>
      </c>
    </row>
    <row r="171" spans="4:5" x14ac:dyDescent="0.25">
      <c r="D171" s="12">
        <v>180</v>
      </c>
      <c r="E171">
        <v>100000</v>
      </c>
    </row>
    <row r="172" spans="4:5" x14ac:dyDescent="0.25">
      <c r="D172" s="12">
        <v>181</v>
      </c>
      <c r="E172">
        <v>177000</v>
      </c>
    </row>
    <row r="173" spans="4:5" x14ac:dyDescent="0.25">
      <c r="D173" s="12">
        <v>182</v>
      </c>
      <c r="E173">
        <v>200100</v>
      </c>
    </row>
    <row r="174" spans="4:5" x14ac:dyDescent="0.25">
      <c r="D174" s="12">
        <v>183</v>
      </c>
      <c r="E174">
        <v>120000</v>
      </c>
    </row>
    <row r="175" spans="4:5" x14ac:dyDescent="0.25">
      <c r="D175" s="12">
        <v>184</v>
      </c>
      <c r="E175">
        <v>200000</v>
      </c>
    </row>
    <row r="176" spans="4:5" x14ac:dyDescent="0.25">
      <c r="D176" s="12">
        <v>185</v>
      </c>
      <c r="E176">
        <v>127000</v>
      </c>
    </row>
    <row r="177" spans="4:5" x14ac:dyDescent="0.25">
      <c r="D177" s="12">
        <v>186</v>
      </c>
      <c r="E177">
        <v>475000</v>
      </c>
    </row>
    <row r="178" spans="4:5" x14ac:dyDescent="0.25">
      <c r="D178" s="12">
        <v>188</v>
      </c>
      <c r="E178">
        <v>135000</v>
      </c>
    </row>
    <row r="179" spans="4:5" x14ac:dyDescent="0.25">
      <c r="D179" s="12">
        <v>189</v>
      </c>
      <c r="E179">
        <v>153337</v>
      </c>
    </row>
    <row r="180" spans="4:5" x14ac:dyDescent="0.25">
      <c r="D180" s="12">
        <v>190</v>
      </c>
      <c r="E180">
        <v>286000</v>
      </c>
    </row>
    <row r="181" spans="4:5" x14ac:dyDescent="0.25">
      <c r="D181" s="12">
        <v>191</v>
      </c>
      <c r="E181">
        <v>315000</v>
      </c>
    </row>
    <row r="182" spans="4:5" x14ac:dyDescent="0.25">
      <c r="D182" s="12">
        <v>193</v>
      </c>
      <c r="E182">
        <v>192000</v>
      </c>
    </row>
    <row r="183" spans="4:5" x14ac:dyDescent="0.25">
      <c r="D183" s="12">
        <v>194</v>
      </c>
      <c r="E183">
        <v>130000</v>
      </c>
    </row>
    <row r="184" spans="4:5" x14ac:dyDescent="0.25">
      <c r="D184" s="12">
        <v>195</v>
      </c>
      <c r="E184">
        <v>127000</v>
      </c>
    </row>
    <row r="185" spans="4:5" x14ac:dyDescent="0.25">
      <c r="D185" s="12">
        <v>196</v>
      </c>
      <c r="E185">
        <v>148500</v>
      </c>
    </row>
    <row r="186" spans="4:5" x14ac:dyDescent="0.25">
      <c r="D186" s="12">
        <v>197</v>
      </c>
      <c r="E186">
        <v>311872</v>
      </c>
    </row>
    <row r="187" spans="4:5" x14ac:dyDescent="0.25">
      <c r="D187" s="12">
        <v>198</v>
      </c>
      <c r="E187">
        <v>235000</v>
      </c>
    </row>
    <row r="188" spans="4:5" x14ac:dyDescent="0.25">
      <c r="D188" s="12">
        <v>199</v>
      </c>
      <c r="E188">
        <v>104000</v>
      </c>
    </row>
    <row r="189" spans="4:5" x14ac:dyDescent="0.25">
      <c r="D189" s="12">
        <v>200</v>
      </c>
      <c r="E189">
        <v>274900</v>
      </c>
    </row>
    <row r="190" spans="4:5" x14ac:dyDescent="0.25">
      <c r="D190" s="12">
        <v>201</v>
      </c>
      <c r="E190">
        <v>140000</v>
      </c>
    </row>
    <row r="191" spans="4:5" x14ac:dyDescent="0.25">
      <c r="D191" s="12">
        <v>202</v>
      </c>
      <c r="E191">
        <v>171500</v>
      </c>
    </row>
    <row r="192" spans="4:5" x14ac:dyDescent="0.25">
      <c r="D192" s="12">
        <v>203</v>
      </c>
      <c r="E192">
        <v>112000</v>
      </c>
    </row>
    <row r="193" spans="4:5" x14ac:dyDescent="0.25">
      <c r="D193" s="12">
        <v>204</v>
      </c>
      <c r="E193">
        <v>149000</v>
      </c>
    </row>
    <row r="194" spans="4:5" x14ac:dyDescent="0.25">
      <c r="D194" s="12">
        <v>205</v>
      </c>
      <c r="E194">
        <v>110000</v>
      </c>
    </row>
    <row r="195" spans="4:5" x14ac:dyDescent="0.25">
      <c r="D195" s="12">
        <v>206</v>
      </c>
      <c r="E195">
        <v>180500</v>
      </c>
    </row>
    <row r="196" spans="4:5" x14ac:dyDescent="0.25">
      <c r="D196" s="12">
        <v>208</v>
      </c>
      <c r="E196">
        <v>141000</v>
      </c>
    </row>
    <row r="197" spans="4:5" x14ac:dyDescent="0.25">
      <c r="D197" s="12">
        <v>209</v>
      </c>
      <c r="E197">
        <v>277000</v>
      </c>
    </row>
    <row r="198" spans="4:5" x14ac:dyDescent="0.25">
      <c r="D198" s="12">
        <v>210</v>
      </c>
      <c r="E198">
        <v>145000</v>
      </c>
    </row>
    <row r="199" spans="4:5" x14ac:dyDescent="0.25">
      <c r="D199" s="12">
        <v>211</v>
      </c>
      <c r="E199">
        <v>98000</v>
      </c>
    </row>
    <row r="200" spans="4:5" x14ac:dyDescent="0.25">
      <c r="D200" s="12">
        <v>212</v>
      </c>
      <c r="E200">
        <v>186000</v>
      </c>
    </row>
    <row r="201" spans="4:5" x14ac:dyDescent="0.25">
      <c r="D201" s="12">
        <v>213</v>
      </c>
      <c r="E201">
        <v>252678</v>
      </c>
    </row>
    <row r="202" spans="4:5" x14ac:dyDescent="0.25">
      <c r="D202" s="12">
        <v>215</v>
      </c>
      <c r="E202">
        <v>161750</v>
      </c>
    </row>
    <row r="203" spans="4:5" x14ac:dyDescent="0.25">
      <c r="D203" s="12">
        <v>216</v>
      </c>
      <c r="E203">
        <v>134450</v>
      </c>
    </row>
    <row r="204" spans="4:5" x14ac:dyDescent="0.25">
      <c r="D204" s="12">
        <v>217</v>
      </c>
      <c r="E204">
        <v>210000</v>
      </c>
    </row>
    <row r="205" spans="4:5" x14ac:dyDescent="0.25">
      <c r="D205" s="12">
        <v>218</v>
      </c>
      <c r="E205">
        <v>107000</v>
      </c>
    </row>
    <row r="206" spans="4:5" x14ac:dyDescent="0.25">
      <c r="D206" s="12">
        <v>219</v>
      </c>
      <c r="E206">
        <v>311500</v>
      </c>
    </row>
    <row r="207" spans="4:5" x14ac:dyDescent="0.25">
      <c r="D207" s="12">
        <v>220</v>
      </c>
      <c r="E207">
        <v>167240</v>
      </c>
    </row>
    <row r="208" spans="4:5" x14ac:dyDescent="0.25">
      <c r="D208" s="12">
        <v>221</v>
      </c>
      <c r="E208">
        <v>204900</v>
      </c>
    </row>
    <row r="209" spans="4:5" x14ac:dyDescent="0.25">
      <c r="D209" s="12">
        <v>222</v>
      </c>
      <c r="E209">
        <v>200000</v>
      </c>
    </row>
    <row r="210" spans="4:5" x14ac:dyDescent="0.25">
      <c r="D210" s="12">
        <v>223</v>
      </c>
      <c r="E210">
        <v>179900</v>
      </c>
    </row>
    <row r="211" spans="4:5" x14ac:dyDescent="0.25">
      <c r="D211" s="12">
        <v>224</v>
      </c>
      <c r="E211">
        <v>97000</v>
      </c>
    </row>
    <row r="212" spans="4:5" x14ac:dyDescent="0.25">
      <c r="D212" s="12">
        <v>225</v>
      </c>
      <c r="E212">
        <v>386250</v>
      </c>
    </row>
    <row r="213" spans="4:5" x14ac:dyDescent="0.25">
      <c r="D213" s="12">
        <v>226</v>
      </c>
      <c r="E213">
        <v>112000</v>
      </c>
    </row>
    <row r="214" spans="4:5" x14ac:dyDescent="0.25">
      <c r="D214" s="12">
        <v>227</v>
      </c>
      <c r="E214">
        <v>290000</v>
      </c>
    </row>
    <row r="215" spans="4:5" x14ac:dyDescent="0.25">
      <c r="D215" s="12">
        <v>228</v>
      </c>
      <c r="E215">
        <v>106000</v>
      </c>
    </row>
    <row r="216" spans="4:5" x14ac:dyDescent="0.25">
      <c r="D216" s="12">
        <v>229</v>
      </c>
      <c r="E216">
        <v>125000</v>
      </c>
    </row>
    <row r="217" spans="4:5" x14ac:dyDescent="0.25">
      <c r="D217" s="12">
        <v>230</v>
      </c>
      <c r="E217">
        <v>192500</v>
      </c>
    </row>
    <row r="218" spans="4:5" x14ac:dyDescent="0.25">
      <c r="D218" s="12">
        <v>231</v>
      </c>
      <c r="E218">
        <v>148000</v>
      </c>
    </row>
    <row r="219" spans="4:5" x14ac:dyDescent="0.25">
      <c r="D219" s="12">
        <v>232</v>
      </c>
      <c r="E219">
        <v>403000</v>
      </c>
    </row>
    <row r="220" spans="4:5" x14ac:dyDescent="0.25">
      <c r="D220" s="12">
        <v>233</v>
      </c>
      <c r="E220">
        <v>94500</v>
      </c>
    </row>
    <row r="221" spans="4:5" x14ac:dyDescent="0.25">
      <c r="D221" s="12">
        <v>234</v>
      </c>
      <c r="E221">
        <v>128200</v>
      </c>
    </row>
    <row r="222" spans="4:5" x14ac:dyDescent="0.25">
      <c r="D222" s="12">
        <v>235</v>
      </c>
      <c r="E222">
        <v>216500</v>
      </c>
    </row>
    <row r="223" spans="4:5" x14ac:dyDescent="0.25">
      <c r="D223" s="12">
        <v>236</v>
      </c>
      <c r="E223">
        <v>89500</v>
      </c>
    </row>
    <row r="224" spans="4:5" x14ac:dyDescent="0.25">
      <c r="D224" s="12">
        <v>237</v>
      </c>
      <c r="E224">
        <v>185500</v>
      </c>
    </row>
    <row r="225" spans="4:5" x14ac:dyDescent="0.25">
      <c r="D225" s="12">
        <v>239</v>
      </c>
      <c r="E225">
        <v>318000</v>
      </c>
    </row>
    <row r="226" spans="4:5" x14ac:dyDescent="0.25">
      <c r="D226" s="12">
        <v>240</v>
      </c>
      <c r="E226">
        <v>113000</v>
      </c>
    </row>
    <row r="227" spans="4:5" x14ac:dyDescent="0.25">
      <c r="D227" s="12">
        <v>241</v>
      </c>
      <c r="E227">
        <v>262500</v>
      </c>
    </row>
    <row r="228" spans="4:5" x14ac:dyDescent="0.25">
      <c r="D228" s="12">
        <v>242</v>
      </c>
      <c r="E228">
        <v>110500</v>
      </c>
    </row>
    <row r="229" spans="4:5" x14ac:dyDescent="0.25">
      <c r="D229" s="12">
        <v>243</v>
      </c>
      <c r="E229">
        <v>79000</v>
      </c>
    </row>
    <row r="230" spans="4:5" x14ac:dyDescent="0.25">
      <c r="D230" s="12">
        <v>244</v>
      </c>
      <c r="E230">
        <v>120000</v>
      </c>
    </row>
    <row r="231" spans="4:5" x14ac:dyDescent="0.25">
      <c r="D231" s="12">
        <v>245</v>
      </c>
      <c r="E231">
        <v>205000</v>
      </c>
    </row>
    <row r="232" spans="4:5" x14ac:dyDescent="0.25">
      <c r="D232" s="12">
        <v>246</v>
      </c>
      <c r="E232">
        <v>241500</v>
      </c>
    </row>
    <row r="233" spans="4:5" x14ac:dyDescent="0.25">
      <c r="D233" s="12">
        <v>247</v>
      </c>
      <c r="E233">
        <v>137000</v>
      </c>
    </row>
    <row r="234" spans="4:5" x14ac:dyDescent="0.25">
      <c r="D234" s="12">
        <v>248</v>
      </c>
      <c r="E234">
        <v>140000</v>
      </c>
    </row>
    <row r="235" spans="4:5" x14ac:dyDescent="0.25">
      <c r="D235" s="12">
        <v>249</v>
      </c>
      <c r="E235">
        <v>180000</v>
      </c>
    </row>
    <row r="236" spans="4:5" x14ac:dyDescent="0.25">
      <c r="D236" s="12">
        <v>251</v>
      </c>
      <c r="E236">
        <v>76500</v>
      </c>
    </row>
    <row r="237" spans="4:5" x14ac:dyDescent="0.25">
      <c r="D237" s="12">
        <v>252</v>
      </c>
      <c r="E237">
        <v>235000</v>
      </c>
    </row>
    <row r="238" spans="4:5" x14ac:dyDescent="0.25">
      <c r="D238" s="12">
        <v>253</v>
      </c>
      <c r="E238">
        <v>173000</v>
      </c>
    </row>
    <row r="239" spans="4:5" x14ac:dyDescent="0.25">
      <c r="D239" s="12">
        <v>254</v>
      </c>
      <c r="E239">
        <v>158000</v>
      </c>
    </row>
    <row r="240" spans="4:5" x14ac:dyDescent="0.25">
      <c r="D240" s="12">
        <v>255</v>
      </c>
      <c r="E240">
        <v>145000</v>
      </c>
    </row>
    <row r="241" spans="4:5" x14ac:dyDescent="0.25">
      <c r="D241" s="12">
        <v>256</v>
      </c>
      <c r="E241">
        <v>230000</v>
      </c>
    </row>
    <row r="242" spans="4:5" x14ac:dyDescent="0.25">
      <c r="D242" s="12">
        <v>257</v>
      </c>
      <c r="E242">
        <v>207500</v>
      </c>
    </row>
    <row r="243" spans="4:5" x14ac:dyDescent="0.25">
      <c r="D243" s="12">
        <v>258</v>
      </c>
      <c r="E243">
        <v>220000</v>
      </c>
    </row>
    <row r="244" spans="4:5" x14ac:dyDescent="0.25">
      <c r="D244" s="12">
        <v>259</v>
      </c>
      <c r="E244">
        <v>231500</v>
      </c>
    </row>
    <row r="245" spans="4:5" x14ac:dyDescent="0.25">
      <c r="D245" s="12">
        <v>260</v>
      </c>
      <c r="E245">
        <v>97000</v>
      </c>
    </row>
    <row r="246" spans="4:5" x14ac:dyDescent="0.25">
      <c r="D246" s="12">
        <v>261</v>
      </c>
      <c r="E246">
        <v>176000</v>
      </c>
    </row>
    <row r="247" spans="4:5" x14ac:dyDescent="0.25">
      <c r="D247" s="12">
        <v>262</v>
      </c>
      <c r="E247">
        <v>276000</v>
      </c>
    </row>
    <row r="248" spans="4:5" x14ac:dyDescent="0.25">
      <c r="D248" s="12">
        <v>263</v>
      </c>
      <c r="E248">
        <v>151000</v>
      </c>
    </row>
    <row r="249" spans="4:5" x14ac:dyDescent="0.25">
      <c r="D249" s="12">
        <v>264</v>
      </c>
      <c r="E249">
        <v>130000</v>
      </c>
    </row>
    <row r="250" spans="4:5" x14ac:dyDescent="0.25">
      <c r="D250" s="12">
        <v>265</v>
      </c>
      <c r="E250">
        <v>73000</v>
      </c>
    </row>
    <row r="251" spans="4:5" x14ac:dyDescent="0.25">
      <c r="D251" s="12">
        <v>266</v>
      </c>
      <c r="E251">
        <v>175500</v>
      </c>
    </row>
    <row r="252" spans="4:5" x14ac:dyDescent="0.25">
      <c r="D252" s="12">
        <v>267</v>
      </c>
      <c r="E252">
        <v>185000</v>
      </c>
    </row>
    <row r="253" spans="4:5" x14ac:dyDescent="0.25">
      <c r="D253" s="12">
        <v>268</v>
      </c>
      <c r="E253">
        <v>179500</v>
      </c>
    </row>
    <row r="254" spans="4:5" x14ac:dyDescent="0.25">
      <c r="D254" s="12">
        <v>269</v>
      </c>
      <c r="E254">
        <v>120500</v>
      </c>
    </row>
    <row r="255" spans="4:5" x14ac:dyDescent="0.25">
      <c r="D255" s="12">
        <v>270</v>
      </c>
      <c r="E255">
        <v>148000</v>
      </c>
    </row>
    <row r="256" spans="4:5" x14ac:dyDescent="0.25">
      <c r="D256" s="12">
        <v>271</v>
      </c>
      <c r="E256">
        <v>266000</v>
      </c>
    </row>
    <row r="257" spans="4:5" x14ac:dyDescent="0.25">
      <c r="D257" s="12">
        <v>274</v>
      </c>
      <c r="E257">
        <v>139000</v>
      </c>
    </row>
    <row r="258" spans="4:5" x14ac:dyDescent="0.25">
      <c r="D258" s="12">
        <v>275</v>
      </c>
      <c r="E258">
        <v>124500</v>
      </c>
    </row>
    <row r="259" spans="4:5" x14ac:dyDescent="0.25">
      <c r="D259" s="12">
        <v>276</v>
      </c>
      <c r="E259">
        <v>205000</v>
      </c>
    </row>
    <row r="260" spans="4:5" x14ac:dyDescent="0.25">
      <c r="D260" s="12">
        <v>277</v>
      </c>
      <c r="E260">
        <v>201000</v>
      </c>
    </row>
    <row r="261" spans="4:5" x14ac:dyDescent="0.25">
      <c r="D261" s="12">
        <v>278</v>
      </c>
      <c r="E261">
        <v>141000</v>
      </c>
    </row>
    <row r="262" spans="4:5" x14ac:dyDescent="0.25">
      <c r="D262" s="12">
        <v>279</v>
      </c>
      <c r="E262">
        <v>415298</v>
      </c>
    </row>
    <row r="263" spans="4:5" x14ac:dyDescent="0.25">
      <c r="D263" s="12">
        <v>280</v>
      </c>
      <c r="E263">
        <v>192000</v>
      </c>
    </row>
    <row r="264" spans="4:5" x14ac:dyDescent="0.25">
      <c r="D264" s="12">
        <v>281</v>
      </c>
      <c r="E264">
        <v>228500</v>
      </c>
    </row>
    <row r="265" spans="4:5" x14ac:dyDescent="0.25">
      <c r="D265" s="12">
        <v>282</v>
      </c>
      <c r="E265">
        <v>185000</v>
      </c>
    </row>
    <row r="266" spans="4:5" x14ac:dyDescent="0.25">
      <c r="D266" s="12">
        <v>283</v>
      </c>
      <c r="E266">
        <v>207500</v>
      </c>
    </row>
    <row r="267" spans="4:5" x14ac:dyDescent="0.25">
      <c r="D267" s="12">
        <v>284</v>
      </c>
      <c r="E267">
        <v>244600</v>
      </c>
    </row>
    <row r="268" spans="4:5" x14ac:dyDescent="0.25">
      <c r="D268" s="12">
        <v>285</v>
      </c>
      <c r="E268">
        <v>179200</v>
      </c>
    </row>
    <row r="269" spans="4:5" x14ac:dyDescent="0.25">
      <c r="D269" s="12">
        <v>286</v>
      </c>
      <c r="E269">
        <v>164700</v>
      </c>
    </row>
    <row r="270" spans="4:5" x14ac:dyDescent="0.25">
      <c r="D270" s="12">
        <v>287</v>
      </c>
      <c r="E270">
        <v>159000</v>
      </c>
    </row>
    <row r="271" spans="4:5" x14ac:dyDescent="0.25">
      <c r="D271" s="12">
        <v>288</v>
      </c>
      <c r="E271">
        <v>88000</v>
      </c>
    </row>
    <row r="272" spans="4:5" x14ac:dyDescent="0.25">
      <c r="D272" s="12">
        <v>289</v>
      </c>
      <c r="E272">
        <v>122000</v>
      </c>
    </row>
    <row r="273" spans="4:5" x14ac:dyDescent="0.25">
      <c r="D273" s="12">
        <v>290</v>
      </c>
      <c r="E273">
        <v>153575</v>
      </c>
    </row>
    <row r="274" spans="4:5" x14ac:dyDescent="0.25">
      <c r="D274" s="12">
        <v>291</v>
      </c>
      <c r="E274">
        <v>233230</v>
      </c>
    </row>
    <row r="275" spans="4:5" x14ac:dyDescent="0.25">
      <c r="D275" s="12">
        <v>292</v>
      </c>
      <c r="E275">
        <v>135900</v>
      </c>
    </row>
    <row r="276" spans="4:5" x14ac:dyDescent="0.25">
      <c r="D276" s="12">
        <v>293</v>
      </c>
      <c r="E276">
        <v>131000</v>
      </c>
    </row>
    <row r="277" spans="4:5" x14ac:dyDescent="0.25">
      <c r="D277" s="12">
        <v>294</v>
      </c>
      <c r="E277">
        <v>235000</v>
      </c>
    </row>
    <row r="278" spans="4:5" x14ac:dyDescent="0.25">
      <c r="D278" s="12">
        <v>295</v>
      </c>
      <c r="E278">
        <v>167000</v>
      </c>
    </row>
    <row r="279" spans="4:5" x14ac:dyDescent="0.25">
      <c r="D279" s="12">
        <v>297</v>
      </c>
      <c r="E279">
        <v>152000</v>
      </c>
    </row>
    <row r="280" spans="4:5" x14ac:dyDescent="0.25">
      <c r="D280" s="12">
        <v>298</v>
      </c>
      <c r="E280">
        <v>239000</v>
      </c>
    </row>
    <row r="281" spans="4:5" x14ac:dyDescent="0.25">
      <c r="D281" s="12">
        <v>299</v>
      </c>
      <c r="E281">
        <v>175000</v>
      </c>
    </row>
    <row r="282" spans="4:5" x14ac:dyDescent="0.25">
      <c r="D282" s="12">
        <v>300</v>
      </c>
      <c r="E282">
        <v>158500</v>
      </c>
    </row>
    <row r="283" spans="4:5" x14ac:dyDescent="0.25">
      <c r="D283" s="12">
        <v>301</v>
      </c>
      <c r="E283">
        <v>157000</v>
      </c>
    </row>
    <row r="284" spans="4:5" x14ac:dyDescent="0.25">
      <c r="D284" s="12">
        <v>302</v>
      </c>
      <c r="E284">
        <v>267000</v>
      </c>
    </row>
    <row r="285" spans="4:5" x14ac:dyDescent="0.25">
      <c r="D285" s="12">
        <v>303</v>
      </c>
      <c r="E285">
        <v>205000</v>
      </c>
    </row>
    <row r="286" spans="4:5" x14ac:dyDescent="0.25">
      <c r="D286" s="12">
        <v>304</v>
      </c>
      <c r="E286">
        <v>149900</v>
      </c>
    </row>
    <row r="287" spans="4:5" x14ac:dyDescent="0.25">
      <c r="D287" s="12">
        <v>305</v>
      </c>
      <c r="E287">
        <v>295000</v>
      </c>
    </row>
    <row r="288" spans="4:5" x14ac:dyDescent="0.25">
      <c r="D288" s="12">
        <v>306</v>
      </c>
      <c r="E288">
        <v>305900</v>
      </c>
    </row>
    <row r="289" spans="4:5" x14ac:dyDescent="0.25">
      <c r="D289" s="12">
        <v>307</v>
      </c>
      <c r="E289">
        <v>225000</v>
      </c>
    </row>
    <row r="290" spans="4:5" x14ac:dyDescent="0.25">
      <c r="D290" s="12">
        <v>308</v>
      </c>
      <c r="E290">
        <v>89500</v>
      </c>
    </row>
    <row r="291" spans="4:5" x14ac:dyDescent="0.25">
      <c r="D291" s="12">
        <v>309</v>
      </c>
      <c r="E291">
        <v>82500</v>
      </c>
    </row>
    <row r="292" spans="4:5" x14ac:dyDescent="0.25">
      <c r="D292" s="12">
        <v>310</v>
      </c>
      <c r="E292">
        <v>360000</v>
      </c>
    </row>
    <row r="293" spans="4:5" x14ac:dyDescent="0.25">
      <c r="D293" s="12">
        <v>311</v>
      </c>
      <c r="E293">
        <v>165600</v>
      </c>
    </row>
    <row r="294" spans="4:5" x14ac:dyDescent="0.25">
      <c r="D294" s="12">
        <v>312</v>
      </c>
      <c r="E294">
        <v>132000</v>
      </c>
    </row>
    <row r="295" spans="4:5" x14ac:dyDescent="0.25">
      <c r="D295" s="12">
        <v>313</v>
      </c>
      <c r="E295">
        <v>119900</v>
      </c>
    </row>
    <row r="296" spans="4:5" x14ac:dyDescent="0.25">
      <c r="D296" s="12">
        <v>314</v>
      </c>
      <c r="E296">
        <v>375000</v>
      </c>
    </row>
    <row r="297" spans="4:5" x14ac:dyDescent="0.25">
      <c r="D297" s="12">
        <v>315</v>
      </c>
      <c r="E297">
        <v>178000</v>
      </c>
    </row>
    <row r="298" spans="4:5" x14ac:dyDescent="0.25">
      <c r="D298" s="12">
        <v>316</v>
      </c>
      <c r="E298">
        <v>188500</v>
      </c>
    </row>
    <row r="299" spans="4:5" x14ac:dyDescent="0.25">
      <c r="D299" s="12">
        <v>317</v>
      </c>
      <c r="E299">
        <v>260000</v>
      </c>
    </row>
    <row r="300" spans="4:5" x14ac:dyDescent="0.25">
      <c r="D300" s="12">
        <v>318</v>
      </c>
      <c r="E300">
        <v>270000</v>
      </c>
    </row>
    <row r="301" spans="4:5" x14ac:dyDescent="0.25">
      <c r="D301" s="12">
        <v>319</v>
      </c>
      <c r="E301">
        <v>260000</v>
      </c>
    </row>
    <row r="302" spans="4:5" x14ac:dyDescent="0.25">
      <c r="D302" s="12">
        <v>320</v>
      </c>
      <c r="E302">
        <v>187500</v>
      </c>
    </row>
    <row r="303" spans="4:5" x14ac:dyDescent="0.25">
      <c r="D303" s="12">
        <v>321</v>
      </c>
      <c r="E303">
        <v>342643</v>
      </c>
    </row>
    <row r="304" spans="4:5" x14ac:dyDescent="0.25">
      <c r="D304" s="12">
        <v>322</v>
      </c>
      <c r="E304">
        <v>354000</v>
      </c>
    </row>
    <row r="305" spans="4:5" x14ac:dyDescent="0.25">
      <c r="D305" s="12">
        <v>323</v>
      </c>
      <c r="E305">
        <v>301000</v>
      </c>
    </row>
    <row r="306" spans="4:5" x14ac:dyDescent="0.25">
      <c r="D306" s="12">
        <v>324</v>
      </c>
      <c r="E306">
        <v>126175</v>
      </c>
    </row>
    <row r="307" spans="4:5" x14ac:dyDescent="0.25">
      <c r="D307" s="12">
        <v>325</v>
      </c>
      <c r="E307">
        <v>242000</v>
      </c>
    </row>
    <row r="308" spans="4:5" x14ac:dyDescent="0.25">
      <c r="D308" s="12">
        <v>326</v>
      </c>
      <c r="E308">
        <v>87000</v>
      </c>
    </row>
    <row r="309" spans="4:5" x14ac:dyDescent="0.25">
      <c r="D309" s="12">
        <v>328</v>
      </c>
      <c r="E309">
        <v>145250</v>
      </c>
    </row>
    <row r="310" spans="4:5" x14ac:dyDescent="0.25">
      <c r="D310" s="12">
        <v>329</v>
      </c>
      <c r="E310">
        <v>214500</v>
      </c>
    </row>
    <row r="311" spans="4:5" x14ac:dyDescent="0.25">
      <c r="D311" s="12">
        <v>330</v>
      </c>
      <c r="E311">
        <v>78000</v>
      </c>
    </row>
    <row r="312" spans="4:5" x14ac:dyDescent="0.25">
      <c r="D312" s="12">
        <v>331</v>
      </c>
      <c r="E312">
        <v>119000</v>
      </c>
    </row>
    <row r="313" spans="4:5" x14ac:dyDescent="0.25">
      <c r="D313" s="12">
        <v>332</v>
      </c>
      <c r="E313">
        <v>139000</v>
      </c>
    </row>
    <row r="314" spans="4:5" x14ac:dyDescent="0.25">
      <c r="D314" s="12">
        <v>333</v>
      </c>
      <c r="E314">
        <v>284000</v>
      </c>
    </row>
    <row r="315" spans="4:5" x14ac:dyDescent="0.25">
      <c r="D315" s="12">
        <v>334</v>
      </c>
      <c r="E315">
        <v>207000</v>
      </c>
    </row>
    <row r="316" spans="4:5" x14ac:dyDescent="0.25">
      <c r="D316" s="12">
        <v>335</v>
      </c>
      <c r="E316">
        <v>192000</v>
      </c>
    </row>
    <row r="317" spans="4:5" x14ac:dyDescent="0.25">
      <c r="D317" s="12">
        <v>336</v>
      </c>
      <c r="E317">
        <v>228950</v>
      </c>
    </row>
    <row r="318" spans="4:5" x14ac:dyDescent="0.25">
      <c r="D318" s="12">
        <v>337</v>
      </c>
      <c r="E318">
        <v>377426</v>
      </c>
    </row>
    <row r="319" spans="4:5" x14ac:dyDescent="0.25">
      <c r="D319" s="12">
        <v>338</v>
      </c>
      <c r="E319">
        <v>214000</v>
      </c>
    </row>
    <row r="320" spans="4:5" x14ac:dyDescent="0.25">
      <c r="D320" s="12">
        <v>339</v>
      </c>
      <c r="E320">
        <v>202500</v>
      </c>
    </row>
    <row r="321" spans="4:5" x14ac:dyDescent="0.25">
      <c r="D321" s="12">
        <v>340</v>
      </c>
      <c r="E321">
        <v>155000</v>
      </c>
    </row>
    <row r="322" spans="4:5" x14ac:dyDescent="0.25">
      <c r="D322" s="12">
        <v>341</v>
      </c>
      <c r="E322">
        <v>202900</v>
      </c>
    </row>
    <row r="323" spans="4:5" x14ac:dyDescent="0.25">
      <c r="D323" s="12">
        <v>342</v>
      </c>
      <c r="E323">
        <v>82000</v>
      </c>
    </row>
    <row r="324" spans="4:5" x14ac:dyDescent="0.25">
      <c r="D324" s="12">
        <v>343</v>
      </c>
      <c r="E324">
        <v>87500</v>
      </c>
    </row>
    <row r="325" spans="4:5" x14ac:dyDescent="0.25">
      <c r="D325" s="12">
        <v>344</v>
      </c>
      <c r="E325">
        <v>266000</v>
      </c>
    </row>
    <row r="326" spans="4:5" x14ac:dyDescent="0.25">
      <c r="D326" s="12">
        <v>345</v>
      </c>
      <c r="E326">
        <v>85000</v>
      </c>
    </row>
    <row r="327" spans="4:5" x14ac:dyDescent="0.25">
      <c r="D327" s="12">
        <v>346</v>
      </c>
      <c r="E327">
        <v>140200</v>
      </c>
    </row>
    <row r="328" spans="4:5" x14ac:dyDescent="0.25">
      <c r="D328" s="12">
        <v>348</v>
      </c>
      <c r="E328">
        <v>157500</v>
      </c>
    </row>
    <row r="329" spans="4:5" x14ac:dyDescent="0.25">
      <c r="D329" s="12">
        <v>349</v>
      </c>
      <c r="E329">
        <v>154000</v>
      </c>
    </row>
    <row r="330" spans="4:5" x14ac:dyDescent="0.25">
      <c r="D330" s="12">
        <v>350</v>
      </c>
      <c r="E330">
        <v>437154</v>
      </c>
    </row>
    <row r="331" spans="4:5" x14ac:dyDescent="0.25">
      <c r="D331" s="12">
        <v>351</v>
      </c>
      <c r="E331">
        <v>318061</v>
      </c>
    </row>
    <row r="332" spans="4:5" x14ac:dyDescent="0.25">
      <c r="D332" s="12">
        <v>352</v>
      </c>
      <c r="E332">
        <v>190000</v>
      </c>
    </row>
    <row r="333" spans="4:5" x14ac:dyDescent="0.25">
      <c r="D333" s="12">
        <v>353</v>
      </c>
      <c r="E333">
        <v>95000</v>
      </c>
    </row>
    <row r="334" spans="4:5" x14ac:dyDescent="0.25">
      <c r="D334" s="12">
        <v>354</v>
      </c>
      <c r="E334">
        <v>105900</v>
      </c>
    </row>
    <row r="335" spans="4:5" x14ac:dyDescent="0.25">
      <c r="D335" s="12">
        <v>355</v>
      </c>
      <c r="E335">
        <v>140000</v>
      </c>
    </row>
    <row r="336" spans="4:5" x14ac:dyDescent="0.25">
      <c r="D336" s="12">
        <v>356</v>
      </c>
      <c r="E336">
        <v>177500</v>
      </c>
    </row>
    <row r="337" spans="4:5" x14ac:dyDescent="0.25">
      <c r="D337" s="12">
        <v>357</v>
      </c>
      <c r="E337">
        <v>173000</v>
      </c>
    </row>
    <row r="338" spans="4:5" x14ac:dyDescent="0.25">
      <c r="D338" s="12">
        <v>358</v>
      </c>
      <c r="E338">
        <v>134000</v>
      </c>
    </row>
    <row r="339" spans="4:5" x14ac:dyDescent="0.25">
      <c r="D339" s="12">
        <v>359</v>
      </c>
      <c r="E339">
        <v>130000</v>
      </c>
    </row>
    <row r="340" spans="4:5" x14ac:dyDescent="0.25">
      <c r="D340" s="12">
        <v>362</v>
      </c>
      <c r="E340">
        <v>145000</v>
      </c>
    </row>
    <row r="341" spans="4:5" x14ac:dyDescent="0.25">
      <c r="D341" s="12">
        <v>363</v>
      </c>
      <c r="E341">
        <v>198500</v>
      </c>
    </row>
    <row r="342" spans="4:5" x14ac:dyDescent="0.25">
      <c r="D342" s="12">
        <v>364</v>
      </c>
      <c r="E342">
        <v>118000</v>
      </c>
    </row>
    <row r="343" spans="4:5" x14ac:dyDescent="0.25">
      <c r="D343" s="12">
        <v>365</v>
      </c>
      <c r="E343">
        <v>190000</v>
      </c>
    </row>
    <row r="344" spans="4:5" x14ac:dyDescent="0.25">
      <c r="D344" s="12">
        <v>366</v>
      </c>
      <c r="E344">
        <v>147000</v>
      </c>
    </row>
    <row r="345" spans="4:5" x14ac:dyDescent="0.25">
      <c r="D345" s="12">
        <v>367</v>
      </c>
      <c r="E345">
        <v>159000</v>
      </c>
    </row>
    <row r="346" spans="4:5" x14ac:dyDescent="0.25">
      <c r="D346" s="12">
        <v>368</v>
      </c>
      <c r="E346">
        <v>165000</v>
      </c>
    </row>
    <row r="347" spans="4:5" x14ac:dyDescent="0.25">
      <c r="D347" s="12">
        <v>369</v>
      </c>
      <c r="E347">
        <v>132000</v>
      </c>
    </row>
    <row r="348" spans="4:5" x14ac:dyDescent="0.25">
      <c r="D348" s="12">
        <v>370</v>
      </c>
      <c r="E348">
        <v>162000</v>
      </c>
    </row>
    <row r="349" spans="4:5" x14ac:dyDescent="0.25">
      <c r="D349" s="12">
        <v>371</v>
      </c>
      <c r="E349">
        <v>172400</v>
      </c>
    </row>
    <row r="350" spans="4:5" x14ac:dyDescent="0.25">
      <c r="D350" s="12">
        <v>372</v>
      </c>
      <c r="E350">
        <v>134432</v>
      </c>
    </row>
    <row r="351" spans="4:5" x14ac:dyDescent="0.25">
      <c r="D351" s="12">
        <v>373</v>
      </c>
      <c r="E351">
        <v>125000</v>
      </c>
    </row>
    <row r="352" spans="4:5" x14ac:dyDescent="0.25">
      <c r="D352" s="12">
        <v>374</v>
      </c>
      <c r="E352">
        <v>123000</v>
      </c>
    </row>
    <row r="353" spans="4:5" x14ac:dyDescent="0.25">
      <c r="D353" s="12">
        <v>375</v>
      </c>
      <c r="E353">
        <v>219500</v>
      </c>
    </row>
    <row r="354" spans="4:5" x14ac:dyDescent="0.25">
      <c r="D354" s="12">
        <v>376</v>
      </c>
      <c r="E354">
        <v>61000</v>
      </c>
    </row>
    <row r="355" spans="4:5" x14ac:dyDescent="0.25">
      <c r="D355" s="12">
        <v>378</v>
      </c>
      <c r="E355">
        <v>340000</v>
      </c>
    </row>
    <row r="356" spans="4:5" x14ac:dyDescent="0.25">
      <c r="D356" s="12">
        <v>379</v>
      </c>
      <c r="E356">
        <v>394432</v>
      </c>
    </row>
    <row r="357" spans="4:5" x14ac:dyDescent="0.25">
      <c r="D357" s="12">
        <v>380</v>
      </c>
      <c r="E357">
        <v>179000</v>
      </c>
    </row>
    <row r="358" spans="4:5" x14ac:dyDescent="0.25">
      <c r="D358" s="12">
        <v>381</v>
      </c>
      <c r="E358">
        <v>127000</v>
      </c>
    </row>
    <row r="359" spans="4:5" x14ac:dyDescent="0.25">
      <c r="D359" s="12">
        <v>382</v>
      </c>
      <c r="E359">
        <v>187750</v>
      </c>
    </row>
    <row r="360" spans="4:5" x14ac:dyDescent="0.25">
      <c r="D360" s="12">
        <v>383</v>
      </c>
      <c r="E360">
        <v>213500</v>
      </c>
    </row>
    <row r="361" spans="4:5" x14ac:dyDescent="0.25">
      <c r="D361" s="12">
        <v>384</v>
      </c>
      <c r="E361">
        <v>76000</v>
      </c>
    </row>
    <row r="362" spans="4:5" x14ac:dyDescent="0.25">
      <c r="D362" s="12">
        <v>385</v>
      </c>
      <c r="E362">
        <v>240000</v>
      </c>
    </row>
    <row r="363" spans="4:5" x14ac:dyDescent="0.25">
      <c r="D363" s="12">
        <v>386</v>
      </c>
      <c r="E363">
        <v>192000</v>
      </c>
    </row>
    <row r="364" spans="4:5" x14ac:dyDescent="0.25">
      <c r="D364" s="12">
        <v>387</v>
      </c>
      <c r="E364">
        <v>81000</v>
      </c>
    </row>
    <row r="365" spans="4:5" x14ac:dyDescent="0.25">
      <c r="D365" s="12">
        <v>388</v>
      </c>
      <c r="E365">
        <v>125000</v>
      </c>
    </row>
    <row r="366" spans="4:5" x14ac:dyDescent="0.25">
      <c r="D366" s="12">
        <v>390</v>
      </c>
      <c r="E366">
        <v>426000</v>
      </c>
    </row>
    <row r="367" spans="4:5" x14ac:dyDescent="0.25">
      <c r="D367" s="12">
        <v>391</v>
      </c>
      <c r="E367">
        <v>119000</v>
      </c>
    </row>
    <row r="368" spans="4:5" x14ac:dyDescent="0.25">
      <c r="D368" s="12">
        <v>393</v>
      </c>
      <c r="E368">
        <v>106500</v>
      </c>
    </row>
    <row r="369" spans="4:5" x14ac:dyDescent="0.25">
      <c r="D369" s="12">
        <v>394</v>
      </c>
      <c r="E369">
        <v>100000</v>
      </c>
    </row>
    <row r="370" spans="4:5" x14ac:dyDescent="0.25">
      <c r="D370" s="12">
        <v>395</v>
      </c>
      <c r="E370">
        <v>109000</v>
      </c>
    </row>
    <row r="371" spans="4:5" x14ac:dyDescent="0.25">
      <c r="D371" s="12">
        <v>396</v>
      </c>
      <c r="E371">
        <v>129000</v>
      </c>
    </row>
    <row r="372" spans="4:5" x14ac:dyDescent="0.25">
      <c r="D372" s="12">
        <v>397</v>
      </c>
      <c r="E372">
        <v>123000</v>
      </c>
    </row>
    <row r="373" spans="4:5" x14ac:dyDescent="0.25">
      <c r="D373" s="12">
        <v>398</v>
      </c>
      <c r="E373">
        <v>169500</v>
      </c>
    </row>
    <row r="374" spans="4:5" x14ac:dyDescent="0.25">
      <c r="D374" s="12">
        <v>399</v>
      </c>
      <c r="E374">
        <v>67000</v>
      </c>
    </row>
    <row r="375" spans="4:5" x14ac:dyDescent="0.25">
      <c r="D375" s="12">
        <v>400</v>
      </c>
      <c r="E375">
        <v>241000</v>
      </c>
    </row>
    <row r="376" spans="4:5" x14ac:dyDescent="0.25">
      <c r="D376" s="12">
        <v>401</v>
      </c>
      <c r="E376">
        <v>245500</v>
      </c>
    </row>
    <row r="377" spans="4:5" x14ac:dyDescent="0.25">
      <c r="D377" s="12">
        <v>402</v>
      </c>
      <c r="E377">
        <v>164990</v>
      </c>
    </row>
    <row r="378" spans="4:5" x14ac:dyDescent="0.25">
      <c r="D378" s="12">
        <v>403</v>
      </c>
      <c r="E378">
        <v>108000</v>
      </c>
    </row>
    <row r="379" spans="4:5" x14ac:dyDescent="0.25">
      <c r="D379" s="12">
        <v>404</v>
      </c>
      <c r="E379">
        <v>258000</v>
      </c>
    </row>
    <row r="380" spans="4:5" x14ac:dyDescent="0.25">
      <c r="D380" s="12">
        <v>405</v>
      </c>
      <c r="E380">
        <v>168000</v>
      </c>
    </row>
    <row r="381" spans="4:5" x14ac:dyDescent="0.25">
      <c r="D381" s="12">
        <v>406</v>
      </c>
      <c r="E381">
        <v>150000</v>
      </c>
    </row>
    <row r="382" spans="4:5" x14ac:dyDescent="0.25">
      <c r="D382" s="12">
        <v>407</v>
      </c>
      <c r="E382">
        <v>115000</v>
      </c>
    </row>
    <row r="383" spans="4:5" x14ac:dyDescent="0.25">
      <c r="D383" s="12">
        <v>408</v>
      </c>
      <c r="E383">
        <v>177000</v>
      </c>
    </row>
    <row r="384" spans="4:5" x14ac:dyDescent="0.25">
      <c r="D384" s="12">
        <v>409</v>
      </c>
      <c r="E384">
        <v>280000</v>
      </c>
    </row>
    <row r="385" spans="4:5" x14ac:dyDescent="0.25">
      <c r="D385" s="12">
        <v>410</v>
      </c>
      <c r="E385">
        <v>339750</v>
      </c>
    </row>
    <row r="386" spans="4:5" x14ac:dyDescent="0.25">
      <c r="D386" s="12">
        <v>411</v>
      </c>
      <c r="E386">
        <v>60000</v>
      </c>
    </row>
    <row r="387" spans="4:5" x14ac:dyDescent="0.25">
      <c r="D387" s="12">
        <v>412</v>
      </c>
      <c r="E387">
        <v>145000</v>
      </c>
    </row>
    <row r="388" spans="4:5" x14ac:dyDescent="0.25">
      <c r="D388" s="12">
        <v>413</v>
      </c>
      <c r="E388">
        <v>222000</v>
      </c>
    </row>
    <row r="389" spans="4:5" x14ac:dyDescent="0.25">
      <c r="D389" s="12">
        <v>414</v>
      </c>
      <c r="E389">
        <v>115000</v>
      </c>
    </row>
    <row r="390" spans="4:5" x14ac:dyDescent="0.25">
      <c r="D390" s="12">
        <v>416</v>
      </c>
      <c r="E390">
        <v>181134</v>
      </c>
    </row>
    <row r="391" spans="4:5" x14ac:dyDescent="0.25">
      <c r="D391" s="12">
        <v>417</v>
      </c>
      <c r="E391">
        <v>149500</v>
      </c>
    </row>
    <row r="392" spans="4:5" x14ac:dyDescent="0.25">
      <c r="D392" s="12">
        <v>418</v>
      </c>
      <c r="E392">
        <v>239000</v>
      </c>
    </row>
    <row r="393" spans="4:5" x14ac:dyDescent="0.25">
      <c r="D393" s="12">
        <v>419</v>
      </c>
      <c r="E393">
        <v>126000</v>
      </c>
    </row>
    <row r="394" spans="4:5" x14ac:dyDescent="0.25">
      <c r="D394" s="12">
        <v>420</v>
      </c>
      <c r="E394">
        <v>142000</v>
      </c>
    </row>
    <row r="395" spans="4:5" x14ac:dyDescent="0.25">
      <c r="D395" s="12">
        <v>421</v>
      </c>
      <c r="E395">
        <v>206300</v>
      </c>
    </row>
    <row r="396" spans="4:5" x14ac:dyDescent="0.25">
      <c r="D396" s="12">
        <v>422</v>
      </c>
      <c r="E396">
        <v>215000</v>
      </c>
    </row>
    <row r="397" spans="4:5" x14ac:dyDescent="0.25">
      <c r="D397" s="12">
        <v>423</v>
      </c>
      <c r="E397">
        <v>113000</v>
      </c>
    </row>
    <row r="398" spans="4:5" x14ac:dyDescent="0.25">
      <c r="D398" s="12">
        <v>424</v>
      </c>
      <c r="E398">
        <v>315000</v>
      </c>
    </row>
    <row r="399" spans="4:5" x14ac:dyDescent="0.25">
      <c r="D399" s="12">
        <v>425</v>
      </c>
      <c r="E399">
        <v>139000</v>
      </c>
    </row>
    <row r="400" spans="4:5" x14ac:dyDescent="0.25">
      <c r="D400" s="12">
        <v>426</v>
      </c>
      <c r="E400">
        <v>135000</v>
      </c>
    </row>
    <row r="401" spans="4:5" x14ac:dyDescent="0.25">
      <c r="D401" s="12">
        <v>427</v>
      </c>
      <c r="E401">
        <v>275000</v>
      </c>
    </row>
    <row r="402" spans="4:5" x14ac:dyDescent="0.25">
      <c r="D402" s="12">
        <v>428</v>
      </c>
      <c r="E402">
        <v>109008</v>
      </c>
    </row>
    <row r="403" spans="4:5" x14ac:dyDescent="0.25">
      <c r="D403" s="12">
        <v>429</v>
      </c>
      <c r="E403">
        <v>195400</v>
      </c>
    </row>
    <row r="404" spans="4:5" x14ac:dyDescent="0.25">
      <c r="D404" s="12">
        <v>430</v>
      </c>
      <c r="E404">
        <v>175000</v>
      </c>
    </row>
    <row r="405" spans="4:5" x14ac:dyDescent="0.25">
      <c r="D405" s="12">
        <v>431</v>
      </c>
      <c r="E405">
        <v>85400</v>
      </c>
    </row>
    <row r="406" spans="4:5" x14ac:dyDescent="0.25">
      <c r="D406" s="12">
        <v>432</v>
      </c>
      <c r="E406">
        <v>79900</v>
      </c>
    </row>
    <row r="407" spans="4:5" x14ac:dyDescent="0.25">
      <c r="D407" s="12">
        <v>433</v>
      </c>
      <c r="E407">
        <v>122500</v>
      </c>
    </row>
    <row r="408" spans="4:5" x14ac:dyDescent="0.25">
      <c r="D408" s="12">
        <v>434</v>
      </c>
      <c r="E408">
        <v>181000</v>
      </c>
    </row>
    <row r="409" spans="4:5" x14ac:dyDescent="0.25">
      <c r="D409" s="12">
        <v>435</v>
      </c>
      <c r="E409">
        <v>81000</v>
      </c>
    </row>
    <row r="410" spans="4:5" x14ac:dyDescent="0.25">
      <c r="D410" s="12">
        <v>437</v>
      </c>
      <c r="E410">
        <v>116000</v>
      </c>
    </row>
    <row r="411" spans="4:5" x14ac:dyDescent="0.25">
      <c r="D411" s="12">
        <v>438</v>
      </c>
      <c r="E411">
        <v>119000</v>
      </c>
    </row>
    <row r="412" spans="4:5" x14ac:dyDescent="0.25">
      <c r="D412" s="12">
        <v>439</v>
      </c>
      <c r="E412">
        <v>90350</v>
      </c>
    </row>
    <row r="413" spans="4:5" x14ac:dyDescent="0.25">
      <c r="D413" s="12">
        <v>440</v>
      </c>
      <c r="E413">
        <v>110000</v>
      </c>
    </row>
    <row r="414" spans="4:5" x14ac:dyDescent="0.25">
      <c r="D414" s="12">
        <v>441</v>
      </c>
      <c r="E414">
        <v>555000</v>
      </c>
    </row>
    <row r="415" spans="4:5" x14ac:dyDescent="0.25">
      <c r="D415" s="12">
        <v>442</v>
      </c>
      <c r="E415">
        <v>118000</v>
      </c>
    </row>
    <row r="416" spans="4:5" x14ac:dyDescent="0.25">
      <c r="D416" s="12">
        <v>443</v>
      </c>
      <c r="E416">
        <v>162900</v>
      </c>
    </row>
    <row r="417" spans="4:5" x14ac:dyDescent="0.25">
      <c r="D417" s="12">
        <v>444</v>
      </c>
      <c r="E417">
        <v>172500</v>
      </c>
    </row>
    <row r="418" spans="4:5" x14ac:dyDescent="0.25">
      <c r="D418" s="12">
        <v>445</v>
      </c>
      <c r="E418">
        <v>210000</v>
      </c>
    </row>
    <row r="419" spans="4:5" x14ac:dyDescent="0.25">
      <c r="D419" s="12">
        <v>446</v>
      </c>
      <c r="E419">
        <v>127500</v>
      </c>
    </row>
    <row r="420" spans="4:5" x14ac:dyDescent="0.25">
      <c r="D420" s="12">
        <v>447</v>
      </c>
      <c r="E420">
        <v>190000</v>
      </c>
    </row>
    <row r="421" spans="4:5" x14ac:dyDescent="0.25">
      <c r="D421" s="12">
        <v>448</v>
      </c>
      <c r="E421">
        <v>199900</v>
      </c>
    </row>
    <row r="422" spans="4:5" x14ac:dyDescent="0.25">
      <c r="D422" s="12">
        <v>449</v>
      </c>
      <c r="E422">
        <v>119500</v>
      </c>
    </row>
    <row r="423" spans="4:5" x14ac:dyDescent="0.25">
      <c r="D423" s="12">
        <v>450</v>
      </c>
      <c r="E423">
        <v>120000</v>
      </c>
    </row>
    <row r="424" spans="4:5" x14ac:dyDescent="0.25">
      <c r="D424" s="12">
        <v>451</v>
      </c>
      <c r="E424">
        <v>110000</v>
      </c>
    </row>
    <row r="425" spans="4:5" x14ac:dyDescent="0.25">
      <c r="D425" s="12">
        <v>452</v>
      </c>
      <c r="E425">
        <v>280000</v>
      </c>
    </row>
    <row r="426" spans="4:5" x14ac:dyDescent="0.25">
      <c r="D426" s="12">
        <v>453</v>
      </c>
      <c r="E426">
        <v>204000</v>
      </c>
    </row>
    <row r="427" spans="4:5" x14ac:dyDescent="0.25">
      <c r="D427" s="12">
        <v>454</v>
      </c>
      <c r="E427">
        <v>210000</v>
      </c>
    </row>
    <row r="428" spans="4:5" x14ac:dyDescent="0.25">
      <c r="D428" s="12">
        <v>455</v>
      </c>
      <c r="E428">
        <v>188000</v>
      </c>
    </row>
    <row r="429" spans="4:5" x14ac:dyDescent="0.25">
      <c r="D429" s="12">
        <v>456</v>
      </c>
      <c r="E429">
        <v>175500</v>
      </c>
    </row>
    <row r="430" spans="4:5" x14ac:dyDescent="0.25">
      <c r="D430" s="12">
        <v>457</v>
      </c>
      <c r="E430">
        <v>98000</v>
      </c>
    </row>
    <row r="431" spans="4:5" x14ac:dyDescent="0.25">
      <c r="D431" s="12">
        <v>459</v>
      </c>
      <c r="E431">
        <v>161000</v>
      </c>
    </row>
    <row r="432" spans="4:5" x14ac:dyDescent="0.25">
      <c r="D432" s="12">
        <v>460</v>
      </c>
      <c r="E432">
        <v>110000</v>
      </c>
    </row>
    <row r="433" spans="4:5" x14ac:dyDescent="0.25">
      <c r="D433" s="12">
        <v>461</v>
      </c>
      <c r="E433">
        <v>263435</v>
      </c>
    </row>
    <row r="434" spans="4:5" x14ac:dyDescent="0.25">
      <c r="D434" s="12">
        <v>462</v>
      </c>
      <c r="E434">
        <v>155000</v>
      </c>
    </row>
    <row r="435" spans="4:5" x14ac:dyDescent="0.25">
      <c r="D435" s="12">
        <v>463</v>
      </c>
      <c r="E435">
        <v>62383</v>
      </c>
    </row>
    <row r="436" spans="4:5" x14ac:dyDescent="0.25">
      <c r="D436" s="12">
        <v>464</v>
      </c>
      <c r="E436">
        <v>188700</v>
      </c>
    </row>
    <row r="437" spans="4:5" x14ac:dyDescent="0.25">
      <c r="D437" s="12">
        <v>465</v>
      </c>
      <c r="E437">
        <v>124000</v>
      </c>
    </row>
    <row r="438" spans="4:5" x14ac:dyDescent="0.25">
      <c r="D438" s="12">
        <v>466</v>
      </c>
      <c r="E438">
        <v>178740</v>
      </c>
    </row>
    <row r="439" spans="4:5" x14ac:dyDescent="0.25">
      <c r="D439" s="12">
        <v>467</v>
      </c>
      <c r="E439">
        <v>167000</v>
      </c>
    </row>
    <row r="440" spans="4:5" x14ac:dyDescent="0.25">
      <c r="D440" s="12">
        <v>468</v>
      </c>
      <c r="E440">
        <v>146500</v>
      </c>
    </row>
    <row r="441" spans="4:5" x14ac:dyDescent="0.25">
      <c r="D441" s="12">
        <v>469</v>
      </c>
      <c r="E441">
        <v>250000</v>
      </c>
    </row>
    <row r="442" spans="4:5" x14ac:dyDescent="0.25">
      <c r="D442" s="12">
        <v>470</v>
      </c>
      <c r="E442">
        <v>187000</v>
      </c>
    </row>
    <row r="443" spans="4:5" x14ac:dyDescent="0.25">
      <c r="D443" s="12">
        <v>471</v>
      </c>
      <c r="E443">
        <v>212000</v>
      </c>
    </row>
    <row r="444" spans="4:5" x14ac:dyDescent="0.25">
      <c r="D444" s="12">
        <v>472</v>
      </c>
      <c r="E444">
        <v>190000</v>
      </c>
    </row>
    <row r="445" spans="4:5" x14ac:dyDescent="0.25">
      <c r="D445" s="12">
        <v>473</v>
      </c>
      <c r="E445">
        <v>148000</v>
      </c>
    </row>
    <row r="446" spans="4:5" x14ac:dyDescent="0.25">
      <c r="D446" s="12">
        <v>474</v>
      </c>
      <c r="E446">
        <v>440000</v>
      </c>
    </row>
    <row r="447" spans="4:5" x14ac:dyDescent="0.25">
      <c r="D447" s="12">
        <v>475</v>
      </c>
      <c r="E447">
        <v>251000</v>
      </c>
    </row>
    <row r="448" spans="4:5" x14ac:dyDescent="0.25">
      <c r="D448" s="12">
        <v>476</v>
      </c>
      <c r="E448">
        <v>132500</v>
      </c>
    </row>
    <row r="449" spans="4:5" x14ac:dyDescent="0.25">
      <c r="D449" s="12">
        <v>477</v>
      </c>
      <c r="E449">
        <v>208900</v>
      </c>
    </row>
    <row r="450" spans="4:5" x14ac:dyDescent="0.25">
      <c r="D450" s="12">
        <v>478</v>
      </c>
      <c r="E450">
        <v>380000</v>
      </c>
    </row>
    <row r="451" spans="4:5" x14ac:dyDescent="0.25">
      <c r="D451" s="12">
        <v>479</v>
      </c>
      <c r="E451">
        <v>297000</v>
      </c>
    </row>
    <row r="452" spans="4:5" x14ac:dyDescent="0.25">
      <c r="D452" s="12">
        <v>480</v>
      </c>
      <c r="E452">
        <v>89471</v>
      </c>
    </row>
    <row r="453" spans="4:5" x14ac:dyDescent="0.25">
      <c r="D453" s="12">
        <v>481</v>
      </c>
      <c r="E453">
        <v>326000</v>
      </c>
    </row>
    <row r="454" spans="4:5" x14ac:dyDescent="0.25">
      <c r="D454" s="12">
        <v>482</v>
      </c>
      <c r="E454">
        <v>374000</v>
      </c>
    </row>
    <row r="455" spans="4:5" x14ac:dyDescent="0.25">
      <c r="D455" s="12">
        <v>483</v>
      </c>
      <c r="E455">
        <v>155000</v>
      </c>
    </row>
    <row r="456" spans="4:5" x14ac:dyDescent="0.25">
      <c r="D456" s="12">
        <v>484</v>
      </c>
      <c r="E456">
        <v>164000</v>
      </c>
    </row>
    <row r="457" spans="4:5" x14ac:dyDescent="0.25">
      <c r="D457" s="12">
        <v>485</v>
      </c>
      <c r="E457">
        <v>132500</v>
      </c>
    </row>
    <row r="458" spans="4:5" x14ac:dyDescent="0.25">
      <c r="D458" s="12">
        <v>486</v>
      </c>
      <c r="E458">
        <v>147000</v>
      </c>
    </row>
    <row r="459" spans="4:5" x14ac:dyDescent="0.25">
      <c r="D459" s="12">
        <v>487</v>
      </c>
      <c r="E459">
        <v>156000</v>
      </c>
    </row>
    <row r="460" spans="4:5" x14ac:dyDescent="0.25">
      <c r="D460" s="12">
        <v>488</v>
      </c>
      <c r="E460">
        <v>175000</v>
      </c>
    </row>
    <row r="461" spans="4:5" x14ac:dyDescent="0.25">
      <c r="D461" s="12">
        <v>489</v>
      </c>
      <c r="E461">
        <v>160000</v>
      </c>
    </row>
    <row r="462" spans="4:5" x14ac:dyDescent="0.25">
      <c r="D462" s="12">
        <v>490</v>
      </c>
      <c r="E462">
        <v>86000</v>
      </c>
    </row>
    <row r="463" spans="4:5" x14ac:dyDescent="0.25">
      <c r="D463" s="12">
        <v>491</v>
      </c>
      <c r="E463">
        <v>115000</v>
      </c>
    </row>
    <row r="464" spans="4:5" x14ac:dyDescent="0.25">
      <c r="D464" s="12">
        <v>492</v>
      </c>
      <c r="E464">
        <v>133000</v>
      </c>
    </row>
    <row r="465" spans="4:5" x14ac:dyDescent="0.25">
      <c r="D465" s="12">
        <v>493</v>
      </c>
      <c r="E465">
        <v>172785</v>
      </c>
    </row>
    <row r="466" spans="4:5" x14ac:dyDescent="0.25">
      <c r="D466" s="12">
        <v>494</v>
      </c>
      <c r="E466">
        <v>155000</v>
      </c>
    </row>
    <row r="467" spans="4:5" x14ac:dyDescent="0.25">
      <c r="D467" s="12">
        <v>495</v>
      </c>
      <c r="E467">
        <v>91300</v>
      </c>
    </row>
    <row r="468" spans="4:5" x14ac:dyDescent="0.25">
      <c r="D468" s="12">
        <v>496</v>
      </c>
      <c r="E468">
        <v>34900</v>
      </c>
    </row>
    <row r="469" spans="4:5" x14ac:dyDescent="0.25">
      <c r="D469" s="12">
        <v>497</v>
      </c>
      <c r="E469">
        <v>430000</v>
      </c>
    </row>
    <row r="470" spans="4:5" x14ac:dyDescent="0.25">
      <c r="D470" s="12">
        <v>498</v>
      </c>
      <c r="E470">
        <v>184000</v>
      </c>
    </row>
    <row r="471" spans="4:5" x14ac:dyDescent="0.25">
      <c r="D471" s="12">
        <v>499</v>
      </c>
      <c r="E471">
        <v>130000</v>
      </c>
    </row>
    <row r="472" spans="4:5" x14ac:dyDescent="0.25">
      <c r="D472" s="12">
        <v>500</v>
      </c>
      <c r="E472">
        <v>120000</v>
      </c>
    </row>
    <row r="473" spans="4:5" x14ac:dyDescent="0.25">
      <c r="D473" s="12">
        <v>501</v>
      </c>
      <c r="E473">
        <v>113000</v>
      </c>
    </row>
    <row r="474" spans="4:5" x14ac:dyDescent="0.25">
      <c r="D474" s="12">
        <v>502</v>
      </c>
      <c r="E474">
        <v>226700</v>
      </c>
    </row>
    <row r="475" spans="4:5" x14ac:dyDescent="0.25">
      <c r="D475" s="12">
        <v>503</v>
      </c>
      <c r="E475">
        <v>140000</v>
      </c>
    </row>
    <row r="476" spans="4:5" x14ac:dyDescent="0.25">
      <c r="D476" s="12">
        <v>504</v>
      </c>
      <c r="E476">
        <v>289000</v>
      </c>
    </row>
    <row r="477" spans="4:5" x14ac:dyDescent="0.25">
      <c r="D477" s="12">
        <v>505</v>
      </c>
      <c r="E477">
        <v>147000</v>
      </c>
    </row>
    <row r="478" spans="4:5" x14ac:dyDescent="0.25">
      <c r="D478" s="12">
        <v>506</v>
      </c>
      <c r="E478">
        <v>124500</v>
      </c>
    </row>
    <row r="479" spans="4:5" x14ac:dyDescent="0.25">
      <c r="D479" s="12">
        <v>507</v>
      </c>
      <c r="E479">
        <v>215000</v>
      </c>
    </row>
    <row r="480" spans="4:5" x14ac:dyDescent="0.25">
      <c r="D480" s="12">
        <v>508</v>
      </c>
      <c r="E480">
        <v>208300</v>
      </c>
    </row>
    <row r="481" spans="4:5" x14ac:dyDescent="0.25">
      <c r="D481" s="12">
        <v>509</v>
      </c>
      <c r="E481">
        <v>161000</v>
      </c>
    </row>
    <row r="482" spans="4:5" x14ac:dyDescent="0.25">
      <c r="D482" s="12">
        <v>510</v>
      </c>
      <c r="E482">
        <v>124500</v>
      </c>
    </row>
    <row r="483" spans="4:5" x14ac:dyDescent="0.25">
      <c r="D483" s="12">
        <v>511</v>
      </c>
      <c r="E483">
        <v>164900</v>
      </c>
    </row>
    <row r="484" spans="4:5" x14ac:dyDescent="0.25">
      <c r="D484" s="12">
        <v>512</v>
      </c>
      <c r="E484">
        <v>202665</v>
      </c>
    </row>
    <row r="485" spans="4:5" x14ac:dyDescent="0.25">
      <c r="D485" s="12">
        <v>513</v>
      </c>
      <c r="E485">
        <v>129900</v>
      </c>
    </row>
    <row r="486" spans="4:5" x14ac:dyDescent="0.25">
      <c r="D486" s="12">
        <v>514</v>
      </c>
      <c r="E486">
        <v>134000</v>
      </c>
    </row>
    <row r="487" spans="4:5" x14ac:dyDescent="0.25">
      <c r="D487" s="12">
        <v>515</v>
      </c>
      <c r="E487">
        <v>96500</v>
      </c>
    </row>
    <row r="488" spans="4:5" x14ac:dyDescent="0.25">
      <c r="D488" s="12">
        <v>516</v>
      </c>
      <c r="E488">
        <v>402861</v>
      </c>
    </row>
    <row r="489" spans="4:5" x14ac:dyDescent="0.25">
      <c r="D489" s="12">
        <v>517</v>
      </c>
      <c r="E489">
        <v>158000</v>
      </c>
    </row>
    <row r="490" spans="4:5" x14ac:dyDescent="0.25">
      <c r="D490" s="12">
        <v>518</v>
      </c>
      <c r="E490">
        <v>265000</v>
      </c>
    </row>
    <row r="491" spans="4:5" x14ac:dyDescent="0.25">
      <c r="D491" s="12">
        <v>520</v>
      </c>
      <c r="E491">
        <v>234000</v>
      </c>
    </row>
    <row r="492" spans="4:5" x14ac:dyDescent="0.25">
      <c r="D492" s="12">
        <v>521</v>
      </c>
      <c r="E492">
        <v>106250</v>
      </c>
    </row>
    <row r="493" spans="4:5" x14ac:dyDescent="0.25">
      <c r="D493" s="12">
        <v>522</v>
      </c>
      <c r="E493">
        <v>150000</v>
      </c>
    </row>
    <row r="494" spans="4:5" x14ac:dyDescent="0.25">
      <c r="D494" s="12">
        <v>523</v>
      </c>
      <c r="E494">
        <v>159000</v>
      </c>
    </row>
    <row r="495" spans="4:5" x14ac:dyDescent="0.25">
      <c r="D495" s="12">
        <v>524</v>
      </c>
      <c r="E495">
        <v>184750</v>
      </c>
    </row>
    <row r="496" spans="4:5" x14ac:dyDescent="0.25">
      <c r="D496" s="12">
        <v>525</v>
      </c>
      <c r="E496">
        <v>315750</v>
      </c>
    </row>
    <row r="497" spans="4:5" x14ac:dyDescent="0.25">
      <c r="D497" s="12">
        <v>526</v>
      </c>
      <c r="E497">
        <v>176000</v>
      </c>
    </row>
    <row r="498" spans="4:5" x14ac:dyDescent="0.25">
      <c r="D498" s="12">
        <v>527</v>
      </c>
      <c r="E498">
        <v>132000</v>
      </c>
    </row>
    <row r="499" spans="4:5" x14ac:dyDescent="0.25">
      <c r="D499" s="12">
        <v>528</v>
      </c>
      <c r="E499">
        <v>446261</v>
      </c>
    </row>
    <row r="500" spans="4:5" x14ac:dyDescent="0.25">
      <c r="D500" s="12">
        <v>529</v>
      </c>
      <c r="E500">
        <v>86000</v>
      </c>
    </row>
    <row r="501" spans="4:5" x14ac:dyDescent="0.25">
      <c r="D501" s="12">
        <v>531</v>
      </c>
      <c r="E501">
        <v>175000</v>
      </c>
    </row>
    <row r="502" spans="4:5" x14ac:dyDescent="0.25">
      <c r="D502" s="12">
        <v>532</v>
      </c>
      <c r="E502">
        <v>128000</v>
      </c>
    </row>
    <row r="503" spans="4:5" x14ac:dyDescent="0.25">
      <c r="D503" s="12">
        <v>533</v>
      </c>
      <c r="E503">
        <v>107500</v>
      </c>
    </row>
    <row r="504" spans="4:5" x14ac:dyDescent="0.25">
      <c r="D504" s="12">
        <v>534</v>
      </c>
      <c r="E504">
        <v>39300</v>
      </c>
    </row>
    <row r="505" spans="4:5" x14ac:dyDescent="0.25">
      <c r="D505" s="12">
        <v>535</v>
      </c>
      <c r="E505">
        <v>178000</v>
      </c>
    </row>
    <row r="506" spans="4:5" x14ac:dyDescent="0.25">
      <c r="D506" s="12">
        <v>536</v>
      </c>
      <c r="E506">
        <v>107500</v>
      </c>
    </row>
    <row r="507" spans="4:5" x14ac:dyDescent="0.25">
      <c r="D507" s="12">
        <v>538</v>
      </c>
      <c r="E507">
        <v>111250</v>
      </c>
    </row>
    <row r="508" spans="4:5" x14ac:dyDescent="0.25">
      <c r="D508" s="12">
        <v>539</v>
      </c>
      <c r="E508">
        <v>158000</v>
      </c>
    </row>
    <row r="509" spans="4:5" x14ac:dyDescent="0.25">
      <c r="D509" s="12">
        <v>540</v>
      </c>
      <c r="E509">
        <v>272000</v>
      </c>
    </row>
    <row r="510" spans="4:5" x14ac:dyDescent="0.25">
      <c r="D510" s="12">
        <v>541</v>
      </c>
      <c r="E510">
        <v>315000</v>
      </c>
    </row>
    <row r="511" spans="4:5" x14ac:dyDescent="0.25">
      <c r="D511" s="12">
        <v>542</v>
      </c>
      <c r="E511">
        <v>248000</v>
      </c>
    </row>
    <row r="512" spans="4:5" x14ac:dyDescent="0.25">
      <c r="D512" s="12">
        <v>543</v>
      </c>
      <c r="E512">
        <v>213250</v>
      </c>
    </row>
    <row r="513" spans="4:5" x14ac:dyDescent="0.25">
      <c r="D513" s="12">
        <v>544</v>
      </c>
      <c r="E513">
        <v>133000</v>
      </c>
    </row>
    <row r="514" spans="4:5" x14ac:dyDescent="0.25">
      <c r="D514" s="12">
        <v>545</v>
      </c>
      <c r="E514">
        <v>179665</v>
      </c>
    </row>
    <row r="515" spans="4:5" x14ac:dyDescent="0.25">
      <c r="D515" s="12">
        <v>546</v>
      </c>
      <c r="E515">
        <v>229000</v>
      </c>
    </row>
    <row r="516" spans="4:5" x14ac:dyDescent="0.25">
      <c r="D516" s="12">
        <v>547</v>
      </c>
      <c r="E516">
        <v>210000</v>
      </c>
    </row>
    <row r="517" spans="4:5" x14ac:dyDescent="0.25">
      <c r="D517" s="12">
        <v>548</v>
      </c>
      <c r="E517">
        <v>129500</v>
      </c>
    </row>
    <row r="518" spans="4:5" x14ac:dyDescent="0.25">
      <c r="D518" s="12">
        <v>549</v>
      </c>
      <c r="E518">
        <v>125000</v>
      </c>
    </row>
    <row r="519" spans="4:5" x14ac:dyDescent="0.25">
      <c r="D519" s="12">
        <v>550</v>
      </c>
      <c r="E519">
        <v>263000</v>
      </c>
    </row>
    <row r="520" spans="4:5" x14ac:dyDescent="0.25">
      <c r="D520" s="12">
        <v>551</v>
      </c>
      <c r="E520">
        <v>140000</v>
      </c>
    </row>
    <row r="521" spans="4:5" x14ac:dyDescent="0.25">
      <c r="D521" s="12">
        <v>552</v>
      </c>
      <c r="E521">
        <v>112500</v>
      </c>
    </row>
    <row r="522" spans="4:5" x14ac:dyDescent="0.25">
      <c r="D522" s="12">
        <v>553</v>
      </c>
      <c r="E522">
        <v>255500</v>
      </c>
    </row>
    <row r="523" spans="4:5" x14ac:dyDescent="0.25">
      <c r="D523" s="12">
        <v>554</v>
      </c>
      <c r="E523">
        <v>108000</v>
      </c>
    </row>
    <row r="524" spans="4:5" x14ac:dyDescent="0.25">
      <c r="D524" s="12">
        <v>555</v>
      </c>
      <c r="E524">
        <v>284000</v>
      </c>
    </row>
    <row r="525" spans="4:5" x14ac:dyDescent="0.25">
      <c r="D525" s="12">
        <v>556</v>
      </c>
      <c r="E525">
        <v>113000</v>
      </c>
    </row>
    <row r="526" spans="4:5" x14ac:dyDescent="0.25">
      <c r="D526" s="12">
        <v>557</v>
      </c>
      <c r="E526">
        <v>141000</v>
      </c>
    </row>
    <row r="527" spans="4:5" x14ac:dyDescent="0.25">
      <c r="D527" s="12">
        <v>558</v>
      </c>
      <c r="E527">
        <v>108000</v>
      </c>
    </row>
    <row r="528" spans="4:5" x14ac:dyDescent="0.25">
      <c r="D528" s="12">
        <v>559</v>
      </c>
      <c r="E528">
        <v>175000</v>
      </c>
    </row>
    <row r="529" spans="4:5" x14ac:dyDescent="0.25">
      <c r="D529" s="12">
        <v>560</v>
      </c>
      <c r="E529">
        <v>234000</v>
      </c>
    </row>
    <row r="530" spans="4:5" x14ac:dyDescent="0.25">
      <c r="D530" s="12">
        <v>561</v>
      </c>
      <c r="E530">
        <v>121500</v>
      </c>
    </row>
    <row r="531" spans="4:5" x14ac:dyDescent="0.25">
      <c r="D531" s="12">
        <v>562</v>
      </c>
      <c r="E531">
        <v>170000</v>
      </c>
    </row>
    <row r="532" spans="4:5" x14ac:dyDescent="0.25">
      <c r="D532" s="12">
        <v>563</v>
      </c>
      <c r="E532">
        <v>108000</v>
      </c>
    </row>
    <row r="533" spans="4:5" x14ac:dyDescent="0.25">
      <c r="D533" s="12">
        <v>564</v>
      </c>
      <c r="E533">
        <v>185000</v>
      </c>
    </row>
    <row r="534" spans="4:5" x14ac:dyDescent="0.25">
      <c r="D534" s="12">
        <v>566</v>
      </c>
      <c r="E534">
        <v>128000</v>
      </c>
    </row>
    <row r="535" spans="4:5" x14ac:dyDescent="0.25">
      <c r="D535" s="12">
        <v>567</v>
      </c>
      <c r="E535">
        <v>325000</v>
      </c>
    </row>
    <row r="536" spans="4:5" x14ac:dyDescent="0.25">
      <c r="D536" s="12">
        <v>568</v>
      </c>
      <c r="E536">
        <v>214000</v>
      </c>
    </row>
    <row r="537" spans="4:5" x14ac:dyDescent="0.25">
      <c r="D537" s="12">
        <v>569</v>
      </c>
      <c r="E537">
        <v>316600</v>
      </c>
    </row>
    <row r="538" spans="4:5" x14ac:dyDescent="0.25">
      <c r="D538" s="12">
        <v>570</v>
      </c>
      <c r="E538">
        <v>135960</v>
      </c>
    </row>
    <row r="539" spans="4:5" x14ac:dyDescent="0.25">
      <c r="D539" s="12">
        <v>571</v>
      </c>
      <c r="E539">
        <v>142600</v>
      </c>
    </row>
    <row r="540" spans="4:5" x14ac:dyDescent="0.25">
      <c r="D540" s="12">
        <v>572</v>
      </c>
      <c r="E540">
        <v>120000</v>
      </c>
    </row>
    <row r="541" spans="4:5" x14ac:dyDescent="0.25">
      <c r="D541" s="12">
        <v>573</v>
      </c>
      <c r="E541">
        <v>224500</v>
      </c>
    </row>
    <row r="542" spans="4:5" x14ac:dyDescent="0.25">
      <c r="D542" s="12">
        <v>574</v>
      </c>
      <c r="E542">
        <v>170000</v>
      </c>
    </row>
    <row r="543" spans="4:5" x14ac:dyDescent="0.25">
      <c r="D543" s="12">
        <v>575</v>
      </c>
      <c r="E543">
        <v>139000</v>
      </c>
    </row>
    <row r="544" spans="4:5" x14ac:dyDescent="0.25">
      <c r="D544" s="12">
        <v>576</v>
      </c>
      <c r="E544">
        <v>118500</v>
      </c>
    </row>
    <row r="545" spans="4:5" x14ac:dyDescent="0.25">
      <c r="D545" s="12">
        <v>577</v>
      </c>
      <c r="E545">
        <v>145000</v>
      </c>
    </row>
    <row r="546" spans="4:5" x14ac:dyDescent="0.25">
      <c r="D546" s="12">
        <v>578</v>
      </c>
      <c r="E546">
        <v>164500</v>
      </c>
    </row>
    <row r="547" spans="4:5" x14ac:dyDescent="0.25">
      <c r="D547" s="12">
        <v>579</v>
      </c>
      <c r="E547">
        <v>146000</v>
      </c>
    </row>
    <row r="548" spans="4:5" x14ac:dyDescent="0.25">
      <c r="D548" s="12">
        <v>580</v>
      </c>
      <c r="E548">
        <v>131500</v>
      </c>
    </row>
    <row r="549" spans="4:5" x14ac:dyDescent="0.25">
      <c r="D549" s="12">
        <v>582</v>
      </c>
      <c r="E549">
        <v>253293</v>
      </c>
    </row>
    <row r="550" spans="4:5" x14ac:dyDescent="0.25">
      <c r="D550" s="12">
        <v>583</v>
      </c>
      <c r="E550">
        <v>118500</v>
      </c>
    </row>
    <row r="551" spans="4:5" x14ac:dyDescent="0.25">
      <c r="D551" s="12">
        <v>584</v>
      </c>
      <c r="E551">
        <v>325000</v>
      </c>
    </row>
    <row r="552" spans="4:5" x14ac:dyDescent="0.25">
      <c r="D552" s="12">
        <v>585</v>
      </c>
      <c r="E552">
        <v>133000</v>
      </c>
    </row>
    <row r="553" spans="4:5" x14ac:dyDescent="0.25">
      <c r="D553" s="12">
        <v>586</v>
      </c>
      <c r="E553">
        <v>369900</v>
      </c>
    </row>
    <row r="554" spans="4:5" x14ac:dyDescent="0.25">
      <c r="D554" s="12">
        <v>587</v>
      </c>
      <c r="E554">
        <v>130000</v>
      </c>
    </row>
    <row r="555" spans="4:5" x14ac:dyDescent="0.25">
      <c r="D555" s="12">
        <v>588</v>
      </c>
      <c r="E555">
        <v>137000</v>
      </c>
    </row>
    <row r="556" spans="4:5" x14ac:dyDescent="0.25">
      <c r="D556" s="12">
        <v>589</v>
      </c>
      <c r="E556">
        <v>143000</v>
      </c>
    </row>
    <row r="557" spans="4:5" x14ac:dyDescent="0.25">
      <c r="D557" s="12">
        <v>590</v>
      </c>
      <c r="E557">
        <v>79500</v>
      </c>
    </row>
    <row r="558" spans="4:5" x14ac:dyDescent="0.25">
      <c r="D558" s="12">
        <v>591</v>
      </c>
      <c r="E558">
        <v>185900</v>
      </c>
    </row>
    <row r="559" spans="4:5" x14ac:dyDescent="0.25">
      <c r="D559" s="12">
        <v>592</v>
      </c>
      <c r="E559">
        <v>451950</v>
      </c>
    </row>
    <row r="560" spans="4:5" x14ac:dyDescent="0.25">
      <c r="D560" s="12">
        <v>593</v>
      </c>
      <c r="E560">
        <v>138000</v>
      </c>
    </row>
    <row r="561" spans="4:5" x14ac:dyDescent="0.25">
      <c r="D561" s="12">
        <v>594</v>
      </c>
      <c r="E561">
        <v>140000</v>
      </c>
    </row>
    <row r="562" spans="4:5" x14ac:dyDescent="0.25">
      <c r="D562" s="12">
        <v>595</v>
      </c>
      <c r="E562">
        <v>110000</v>
      </c>
    </row>
    <row r="563" spans="4:5" x14ac:dyDescent="0.25">
      <c r="D563" s="12">
        <v>596</v>
      </c>
      <c r="E563">
        <v>319000</v>
      </c>
    </row>
    <row r="564" spans="4:5" x14ac:dyDescent="0.25">
      <c r="D564" s="12">
        <v>597</v>
      </c>
      <c r="E564">
        <v>114504</v>
      </c>
    </row>
    <row r="565" spans="4:5" x14ac:dyDescent="0.25">
      <c r="D565" s="12">
        <v>598</v>
      </c>
      <c r="E565">
        <v>194201</v>
      </c>
    </row>
    <row r="566" spans="4:5" x14ac:dyDescent="0.25">
      <c r="D566" s="12">
        <v>599</v>
      </c>
      <c r="E566">
        <v>217500</v>
      </c>
    </row>
    <row r="567" spans="4:5" x14ac:dyDescent="0.25">
      <c r="D567" s="12">
        <v>600</v>
      </c>
      <c r="E567">
        <v>151000</v>
      </c>
    </row>
    <row r="568" spans="4:5" x14ac:dyDescent="0.25">
      <c r="D568" s="12">
        <v>601</v>
      </c>
      <c r="E568">
        <v>275000</v>
      </c>
    </row>
    <row r="569" spans="4:5" x14ac:dyDescent="0.25">
      <c r="D569" s="12">
        <v>602</v>
      </c>
      <c r="E569">
        <v>141000</v>
      </c>
    </row>
    <row r="570" spans="4:5" x14ac:dyDescent="0.25">
      <c r="D570" s="12">
        <v>603</v>
      </c>
      <c r="E570">
        <v>220000</v>
      </c>
    </row>
    <row r="571" spans="4:5" x14ac:dyDescent="0.25">
      <c r="D571" s="12">
        <v>604</v>
      </c>
      <c r="E571">
        <v>151000</v>
      </c>
    </row>
    <row r="572" spans="4:5" x14ac:dyDescent="0.25">
      <c r="D572" s="12">
        <v>605</v>
      </c>
      <c r="E572">
        <v>221000</v>
      </c>
    </row>
    <row r="573" spans="4:5" x14ac:dyDescent="0.25">
      <c r="D573" s="12">
        <v>606</v>
      </c>
      <c r="E573">
        <v>205000</v>
      </c>
    </row>
    <row r="574" spans="4:5" x14ac:dyDescent="0.25">
      <c r="D574" s="12">
        <v>607</v>
      </c>
      <c r="E574">
        <v>152000</v>
      </c>
    </row>
    <row r="575" spans="4:5" x14ac:dyDescent="0.25">
      <c r="D575" s="12">
        <v>608</v>
      </c>
      <c r="E575">
        <v>225000</v>
      </c>
    </row>
    <row r="576" spans="4:5" x14ac:dyDescent="0.25">
      <c r="D576" s="12">
        <v>609</v>
      </c>
      <c r="E576">
        <v>359100</v>
      </c>
    </row>
    <row r="577" spans="4:5" x14ac:dyDescent="0.25">
      <c r="D577" s="12">
        <v>610</v>
      </c>
      <c r="E577">
        <v>118500</v>
      </c>
    </row>
    <row r="578" spans="4:5" x14ac:dyDescent="0.25">
      <c r="D578" s="12">
        <v>611</v>
      </c>
      <c r="E578">
        <v>313000</v>
      </c>
    </row>
    <row r="579" spans="4:5" x14ac:dyDescent="0.25">
      <c r="D579" s="12">
        <v>612</v>
      </c>
      <c r="E579">
        <v>148000</v>
      </c>
    </row>
    <row r="580" spans="4:5" x14ac:dyDescent="0.25">
      <c r="D580" s="12">
        <v>613</v>
      </c>
      <c r="E580">
        <v>261500</v>
      </c>
    </row>
    <row r="581" spans="4:5" x14ac:dyDescent="0.25">
      <c r="D581" s="12">
        <v>614</v>
      </c>
      <c r="E581">
        <v>147000</v>
      </c>
    </row>
    <row r="582" spans="4:5" x14ac:dyDescent="0.25">
      <c r="D582" s="12">
        <v>615</v>
      </c>
      <c r="E582">
        <v>75500</v>
      </c>
    </row>
    <row r="583" spans="4:5" x14ac:dyDescent="0.25">
      <c r="D583" s="12">
        <v>616</v>
      </c>
      <c r="E583">
        <v>137500</v>
      </c>
    </row>
    <row r="584" spans="4:5" x14ac:dyDescent="0.25">
      <c r="D584" s="12">
        <v>617</v>
      </c>
      <c r="E584">
        <v>183200</v>
      </c>
    </row>
    <row r="585" spans="4:5" x14ac:dyDescent="0.25">
      <c r="D585" s="12">
        <v>618</v>
      </c>
      <c r="E585">
        <v>105500</v>
      </c>
    </row>
    <row r="586" spans="4:5" x14ac:dyDescent="0.25">
      <c r="D586" s="12">
        <v>619</v>
      </c>
      <c r="E586">
        <v>314813</v>
      </c>
    </row>
    <row r="587" spans="4:5" x14ac:dyDescent="0.25">
      <c r="D587" s="12">
        <v>620</v>
      </c>
      <c r="E587">
        <v>305000</v>
      </c>
    </row>
    <row r="588" spans="4:5" x14ac:dyDescent="0.25">
      <c r="D588" s="12">
        <v>621</v>
      </c>
      <c r="E588">
        <v>67000</v>
      </c>
    </row>
    <row r="589" spans="4:5" x14ac:dyDescent="0.25">
      <c r="D589" s="12">
        <v>622</v>
      </c>
      <c r="E589">
        <v>240000</v>
      </c>
    </row>
    <row r="590" spans="4:5" x14ac:dyDescent="0.25">
      <c r="D590" s="12">
        <v>623</v>
      </c>
      <c r="E590">
        <v>135000</v>
      </c>
    </row>
    <row r="591" spans="4:5" x14ac:dyDescent="0.25">
      <c r="D591" s="12">
        <v>624</v>
      </c>
      <c r="E591">
        <v>168500</v>
      </c>
    </row>
    <row r="592" spans="4:5" x14ac:dyDescent="0.25">
      <c r="D592" s="12">
        <v>625</v>
      </c>
      <c r="E592">
        <v>165150</v>
      </c>
    </row>
    <row r="593" spans="4:5" x14ac:dyDescent="0.25">
      <c r="D593" s="12">
        <v>626</v>
      </c>
      <c r="E593">
        <v>160000</v>
      </c>
    </row>
    <row r="594" spans="4:5" x14ac:dyDescent="0.25">
      <c r="D594" s="12">
        <v>627</v>
      </c>
      <c r="E594">
        <v>139900</v>
      </c>
    </row>
    <row r="595" spans="4:5" x14ac:dyDescent="0.25">
      <c r="D595" s="12">
        <v>628</v>
      </c>
      <c r="E595">
        <v>153000</v>
      </c>
    </row>
    <row r="596" spans="4:5" x14ac:dyDescent="0.25">
      <c r="D596" s="12">
        <v>629</v>
      </c>
      <c r="E596">
        <v>135000</v>
      </c>
    </row>
    <row r="597" spans="4:5" x14ac:dyDescent="0.25">
      <c r="D597" s="12">
        <v>630</v>
      </c>
      <c r="E597">
        <v>168500</v>
      </c>
    </row>
    <row r="598" spans="4:5" x14ac:dyDescent="0.25">
      <c r="D598" s="12">
        <v>631</v>
      </c>
      <c r="E598">
        <v>124000</v>
      </c>
    </row>
    <row r="599" spans="4:5" x14ac:dyDescent="0.25">
      <c r="D599" s="12">
        <v>632</v>
      </c>
      <c r="E599">
        <v>209500</v>
      </c>
    </row>
    <row r="600" spans="4:5" x14ac:dyDescent="0.25">
      <c r="D600" s="12">
        <v>633</v>
      </c>
      <c r="E600">
        <v>82500</v>
      </c>
    </row>
    <row r="601" spans="4:5" x14ac:dyDescent="0.25">
      <c r="D601" s="12">
        <v>634</v>
      </c>
      <c r="E601">
        <v>139400</v>
      </c>
    </row>
    <row r="602" spans="4:5" x14ac:dyDescent="0.25">
      <c r="D602" s="12">
        <v>635</v>
      </c>
      <c r="E602">
        <v>144000</v>
      </c>
    </row>
    <row r="603" spans="4:5" x14ac:dyDescent="0.25">
      <c r="D603" s="12">
        <v>636</v>
      </c>
      <c r="E603">
        <v>200000</v>
      </c>
    </row>
    <row r="604" spans="4:5" x14ac:dyDescent="0.25">
      <c r="D604" s="12">
        <v>637</v>
      </c>
      <c r="E604">
        <v>60000</v>
      </c>
    </row>
    <row r="605" spans="4:5" x14ac:dyDescent="0.25">
      <c r="D605" s="12">
        <v>638</v>
      </c>
      <c r="E605">
        <v>93000</v>
      </c>
    </row>
    <row r="606" spans="4:5" x14ac:dyDescent="0.25">
      <c r="D606" s="12">
        <v>639</v>
      </c>
      <c r="E606">
        <v>85000</v>
      </c>
    </row>
    <row r="607" spans="4:5" x14ac:dyDescent="0.25">
      <c r="D607" s="12">
        <v>640</v>
      </c>
      <c r="E607">
        <v>264561</v>
      </c>
    </row>
    <row r="608" spans="4:5" x14ac:dyDescent="0.25">
      <c r="D608" s="12">
        <v>641</v>
      </c>
      <c r="E608">
        <v>274000</v>
      </c>
    </row>
    <row r="609" spans="4:5" x14ac:dyDescent="0.25">
      <c r="D609" s="12">
        <v>642</v>
      </c>
      <c r="E609">
        <v>226000</v>
      </c>
    </row>
    <row r="610" spans="4:5" x14ac:dyDescent="0.25">
      <c r="D610" s="12">
        <v>643</v>
      </c>
      <c r="E610">
        <v>345000</v>
      </c>
    </row>
    <row r="611" spans="4:5" x14ac:dyDescent="0.25">
      <c r="D611" s="12">
        <v>644</v>
      </c>
      <c r="E611">
        <v>152000</v>
      </c>
    </row>
    <row r="612" spans="4:5" x14ac:dyDescent="0.25">
      <c r="D612" s="12">
        <v>645</v>
      </c>
      <c r="E612">
        <v>370878</v>
      </c>
    </row>
    <row r="613" spans="4:5" x14ac:dyDescent="0.25">
      <c r="D613" s="12">
        <v>646</v>
      </c>
      <c r="E613">
        <v>143250</v>
      </c>
    </row>
    <row r="614" spans="4:5" x14ac:dyDescent="0.25">
      <c r="D614" s="12">
        <v>647</v>
      </c>
      <c r="E614">
        <v>98300</v>
      </c>
    </row>
    <row r="615" spans="4:5" x14ac:dyDescent="0.25">
      <c r="D615" s="12">
        <v>648</v>
      </c>
      <c r="E615">
        <v>155000</v>
      </c>
    </row>
    <row r="616" spans="4:5" x14ac:dyDescent="0.25">
      <c r="D616" s="12">
        <v>649</v>
      </c>
      <c r="E616">
        <v>155000</v>
      </c>
    </row>
    <row r="617" spans="4:5" x14ac:dyDescent="0.25">
      <c r="D617" s="12">
        <v>650</v>
      </c>
      <c r="E617">
        <v>84500</v>
      </c>
    </row>
    <row r="618" spans="4:5" x14ac:dyDescent="0.25">
      <c r="D618" s="12">
        <v>651</v>
      </c>
      <c r="E618">
        <v>205950</v>
      </c>
    </row>
    <row r="619" spans="4:5" x14ac:dyDescent="0.25">
      <c r="D619" s="12">
        <v>652</v>
      </c>
      <c r="E619">
        <v>108000</v>
      </c>
    </row>
    <row r="620" spans="4:5" x14ac:dyDescent="0.25">
      <c r="D620" s="12">
        <v>653</v>
      </c>
      <c r="E620">
        <v>191000</v>
      </c>
    </row>
    <row r="621" spans="4:5" x14ac:dyDescent="0.25">
      <c r="D621" s="12">
        <v>654</v>
      </c>
      <c r="E621">
        <v>135000</v>
      </c>
    </row>
    <row r="622" spans="4:5" x14ac:dyDescent="0.25">
      <c r="D622" s="12">
        <v>655</v>
      </c>
      <c r="E622">
        <v>350000</v>
      </c>
    </row>
    <row r="623" spans="4:5" x14ac:dyDescent="0.25">
      <c r="D623" s="12">
        <v>656</v>
      </c>
      <c r="E623">
        <v>88000</v>
      </c>
    </row>
    <row r="624" spans="4:5" x14ac:dyDescent="0.25">
      <c r="D624" s="12">
        <v>657</v>
      </c>
      <c r="E624">
        <v>145500</v>
      </c>
    </row>
    <row r="625" spans="4:5" x14ac:dyDescent="0.25">
      <c r="D625" s="12">
        <v>658</v>
      </c>
      <c r="E625">
        <v>149000</v>
      </c>
    </row>
    <row r="626" spans="4:5" x14ac:dyDescent="0.25">
      <c r="D626" s="12">
        <v>659</v>
      </c>
      <c r="E626">
        <v>97500</v>
      </c>
    </row>
    <row r="627" spans="4:5" x14ac:dyDescent="0.25">
      <c r="D627" s="12">
        <v>660</v>
      </c>
      <c r="E627">
        <v>167000</v>
      </c>
    </row>
    <row r="628" spans="4:5" x14ac:dyDescent="0.25">
      <c r="D628" s="12">
        <v>663</v>
      </c>
      <c r="E628">
        <v>110000</v>
      </c>
    </row>
    <row r="629" spans="4:5" x14ac:dyDescent="0.25">
      <c r="D629" s="12">
        <v>664</v>
      </c>
      <c r="E629">
        <v>137500</v>
      </c>
    </row>
    <row r="630" spans="4:5" x14ac:dyDescent="0.25">
      <c r="D630" s="12">
        <v>666</v>
      </c>
      <c r="E630">
        <v>230500</v>
      </c>
    </row>
    <row r="631" spans="4:5" x14ac:dyDescent="0.25">
      <c r="D631" s="12">
        <v>667</v>
      </c>
      <c r="E631">
        <v>129000</v>
      </c>
    </row>
    <row r="632" spans="4:5" x14ac:dyDescent="0.25">
      <c r="D632" s="12">
        <v>668</v>
      </c>
      <c r="E632">
        <v>193500</v>
      </c>
    </row>
    <row r="633" spans="4:5" x14ac:dyDescent="0.25">
      <c r="D633" s="12">
        <v>669</v>
      </c>
      <c r="E633">
        <v>168000</v>
      </c>
    </row>
    <row r="634" spans="4:5" x14ac:dyDescent="0.25">
      <c r="D634" s="12">
        <v>670</v>
      </c>
      <c r="E634">
        <v>137500</v>
      </c>
    </row>
    <row r="635" spans="4:5" x14ac:dyDescent="0.25">
      <c r="D635" s="12">
        <v>671</v>
      </c>
      <c r="E635">
        <v>173500</v>
      </c>
    </row>
    <row r="636" spans="4:5" x14ac:dyDescent="0.25">
      <c r="D636" s="12">
        <v>672</v>
      </c>
      <c r="E636">
        <v>103600</v>
      </c>
    </row>
    <row r="637" spans="4:5" x14ac:dyDescent="0.25">
      <c r="D637" s="12">
        <v>673</v>
      </c>
      <c r="E637">
        <v>165000</v>
      </c>
    </row>
    <row r="638" spans="4:5" x14ac:dyDescent="0.25">
      <c r="D638" s="12">
        <v>674</v>
      </c>
      <c r="E638">
        <v>257500</v>
      </c>
    </row>
    <row r="639" spans="4:5" x14ac:dyDescent="0.25">
      <c r="D639" s="12">
        <v>675</v>
      </c>
      <c r="E639">
        <v>140000</v>
      </c>
    </row>
    <row r="640" spans="4:5" x14ac:dyDescent="0.25">
      <c r="D640" s="12">
        <v>676</v>
      </c>
      <c r="E640">
        <v>148500</v>
      </c>
    </row>
    <row r="641" spans="4:5" x14ac:dyDescent="0.25">
      <c r="D641" s="12">
        <v>677</v>
      </c>
      <c r="E641">
        <v>87000</v>
      </c>
    </row>
    <row r="642" spans="4:5" x14ac:dyDescent="0.25">
      <c r="D642" s="12">
        <v>678</v>
      </c>
      <c r="E642">
        <v>109500</v>
      </c>
    </row>
    <row r="643" spans="4:5" x14ac:dyDescent="0.25">
      <c r="D643" s="12">
        <v>679</v>
      </c>
      <c r="E643">
        <v>372500</v>
      </c>
    </row>
    <row r="644" spans="4:5" x14ac:dyDescent="0.25">
      <c r="D644" s="12">
        <v>680</v>
      </c>
      <c r="E644">
        <v>128500</v>
      </c>
    </row>
    <row r="645" spans="4:5" x14ac:dyDescent="0.25">
      <c r="D645" s="12">
        <v>681</v>
      </c>
      <c r="E645">
        <v>143000</v>
      </c>
    </row>
    <row r="646" spans="4:5" x14ac:dyDescent="0.25">
      <c r="D646" s="12">
        <v>682</v>
      </c>
      <c r="E646">
        <v>159434</v>
      </c>
    </row>
    <row r="647" spans="4:5" x14ac:dyDescent="0.25">
      <c r="D647" s="12">
        <v>683</v>
      </c>
      <c r="E647">
        <v>173000</v>
      </c>
    </row>
    <row r="648" spans="4:5" x14ac:dyDescent="0.25">
      <c r="D648" s="12">
        <v>684</v>
      </c>
      <c r="E648">
        <v>285000</v>
      </c>
    </row>
    <row r="649" spans="4:5" x14ac:dyDescent="0.25">
      <c r="D649" s="12">
        <v>687</v>
      </c>
      <c r="E649">
        <v>227875</v>
      </c>
    </row>
    <row r="650" spans="4:5" x14ac:dyDescent="0.25">
      <c r="D650" s="12">
        <v>688</v>
      </c>
      <c r="E650">
        <v>148800</v>
      </c>
    </row>
    <row r="651" spans="4:5" x14ac:dyDescent="0.25">
      <c r="D651" s="12">
        <v>689</v>
      </c>
      <c r="E651">
        <v>392000</v>
      </c>
    </row>
    <row r="652" spans="4:5" x14ac:dyDescent="0.25">
      <c r="D652" s="12">
        <v>690</v>
      </c>
      <c r="E652">
        <v>194700</v>
      </c>
    </row>
    <row r="653" spans="4:5" x14ac:dyDescent="0.25">
      <c r="D653" s="12">
        <v>691</v>
      </c>
      <c r="E653">
        <v>141000</v>
      </c>
    </row>
    <row r="654" spans="4:5" x14ac:dyDescent="0.25">
      <c r="D654" s="12">
        <v>692</v>
      </c>
      <c r="E654">
        <v>755000</v>
      </c>
    </row>
    <row r="655" spans="4:5" x14ac:dyDescent="0.25">
      <c r="D655" s="12">
        <v>693</v>
      </c>
      <c r="E655">
        <v>335000</v>
      </c>
    </row>
    <row r="656" spans="4:5" x14ac:dyDescent="0.25">
      <c r="D656" s="12">
        <v>694</v>
      </c>
      <c r="E656">
        <v>108480</v>
      </c>
    </row>
    <row r="657" spans="4:5" x14ac:dyDescent="0.25">
      <c r="D657" s="12">
        <v>695</v>
      </c>
      <c r="E657">
        <v>141500</v>
      </c>
    </row>
    <row r="658" spans="4:5" x14ac:dyDescent="0.25">
      <c r="D658" s="12">
        <v>696</v>
      </c>
      <c r="E658">
        <v>176000</v>
      </c>
    </row>
    <row r="659" spans="4:5" x14ac:dyDescent="0.25">
      <c r="D659" s="12">
        <v>697</v>
      </c>
      <c r="E659">
        <v>89000</v>
      </c>
    </row>
    <row r="660" spans="4:5" x14ac:dyDescent="0.25">
      <c r="D660" s="12">
        <v>698</v>
      </c>
      <c r="E660">
        <v>123500</v>
      </c>
    </row>
    <row r="661" spans="4:5" x14ac:dyDescent="0.25">
      <c r="D661" s="12">
        <v>699</v>
      </c>
      <c r="E661">
        <v>138500</v>
      </c>
    </row>
    <row r="662" spans="4:5" x14ac:dyDescent="0.25">
      <c r="D662" s="12">
        <v>700</v>
      </c>
      <c r="E662">
        <v>196000</v>
      </c>
    </row>
    <row r="663" spans="4:5" x14ac:dyDescent="0.25">
      <c r="D663" s="12">
        <v>701</v>
      </c>
      <c r="E663">
        <v>312500</v>
      </c>
    </row>
    <row r="664" spans="4:5" x14ac:dyDescent="0.25">
      <c r="D664" s="12">
        <v>702</v>
      </c>
      <c r="E664">
        <v>140000</v>
      </c>
    </row>
    <row r="665" spans="4:5" x14ac:dyDescent="0.25">
      <c r="D665" s="12">
        <v>703</v>
      </c>
      <c r="E665">
        <v>361919</v>
      </c>
    </row>
    <row r="666" spans="4:5" x14ac:dyDescent="0.25">
      <c r="D666" s="12">
        <v>704</v>
      </c>
      <c r="E666">
        <v>140000</v>
      </c>
    </row>
    <row r="667" spans="4:5" x14ac:dyDescent="0.25">
      <c r="D667" s="12">
        <v>705</v>
      </c>
      <c r="E667">
        <v>213000</v>
      </c>
    </row>
    <row r="668" spans="4:5" x14ac:dyDescent="0.25">
      <c r="D668" s="12">
        <v>706</v>
      </c>
      <c r="E668">
        <v>55000</v>
      </c>
    </row>
    <row r="669" spans="4:5" x14ac:dyDescent="0.25">
      <c r="D669" s="12">
        <v>708</v>
      </c>
      <c r="E669">
        <v>254000</v>
      </c>
    </row>
    <row r="670" spans="4:5" x14ac:dyDescent="0.25">
      <c r="D670" s="12">
        <v>709</v>
      </c>
      <c r="E670">
        <v>179540</v>
      </c>
    </row>
    <row r="671" spans="4:5" x14ac:dyDescent="0.25">
      <c r="D671" s="12">
        <v>710</v>
      </c>
      <c r="E671">
        <v>109900</v>
      </c>
    </row>
    <row r="672" spans="4:5" x14ac:dyDescent="0.25">
      <c r="D672" s="12">
        <v>711</v>
      </c>
      <c r="E672">
        <v>52000</v>
      </c>
    </row>
    <row r="673" spans="4:5" x14ac:dyDescent="0.25">
      <c r="D673" s="12">
        <v>712</v>
      </c>
      <c r="E673">
        <v>102776</v>
      </c>
    </row>
    <row r="674" spans="4:5" x14ac:dyDescent="0.25">
      <c r="D674" s="12">
        <v>713</v>
      </c>
      <c r="E674">
        <v>189000</v>
      </c>
    </row>
    <row r="675" spans="4:5" x14ac:dyDescent="0.25">
      <c r="D675" s="12">
        <v>714</v>
      </c>
      <c r="E675">
        <v>129000</v>
      </c>
    </row>
    <row r="676" spans="4:5" x14ac:dyDescent="0.25">
      <c r="D676" s="12">
        <v>716</v>
      </c>
      <c r="E676">
        <v>165000</v>
      </c>
    </row>
    <row r="677" spans="4:5" x14ac:dyDescent="0.25">
      <c r="D677" s="12">
        <v>717</v>
      </c>
      <c r="E677">
        <v>159500</v>
      </c>
    </row>
    <row r="678" spans="4:5" x14ac:dyDescent="0.25">
      <c r="D678" s="12">
        <v>718</v>
      </c>
      <c r="E678">
        <v>157000</v>
      </c>
    </row>
    <row r="679" spans="4:5" x14ac:dyDescent="0.25">
      <c r="D679" s="12">
        <v>719</v>
      </c>
      <c r="E679">
        <v>341000</v>
      </c>
    </row>
    <row r="680" spans="4:5" x14ac:dyDescent="0.25">
      <c r="D680" s="12">
        <v>720</v>
      </c>
      <c r="E680">
        <v>128500</v>
      </c>
    </row>
    <row r="681" spans="4:5" x14ac:dyDescent="0.25">
      <c r="D681" s="12">
        <v>722</v>
      </c>
      <c r="E681">
        <v>143000</v>
      </c>
    </row>
    <row r="682" spans="4:5" x14ac:dyDescent="0.25">
      <c r="D682" s="12">
        <v>723</v>
      </c>
      <c r="E682">
        <v>124500</v>
      </c>
    </row>
    <row r="683" spans="4:5" x14ac:dyDescent="0.25">
      <c r="D683" s="12">
        <v>724</v>
      </c>
      <c r="E683">
        <v>135000</v>
      </c>
    </row>
    <row r="684" spans="4:5" x14ac:dyDescent="0.25">
      <c r="D684" s="12">
        <v>725</v>
      </c>
      <c r="E684">
        <v>320000</v>
      </c>
    </row>
    <row r="685" spans="4:5" x14ac:dyDescent="0.25">
      <c r="D685" s="12">
        <v>726</v>
      </c>
      <c r="E685">
        <v>120500</v>
      </c>
    </row>
    <row r="686" spans="4:5" x14ac:dyDescent="0.25">
      <c r="D686" s="12">
        <v>727</v>
      </c>
      <c r="E686">
        <v>222000</v>
      </c>
    </row>
    <row r="687" spans="4:5" x14ac:dyDescent="0.25">
      <c r="D687" s="12">
        <v>728</v>
      </c>
      <c r="E687">
        <v>194500</v>
      </c>
    </row>
    <row r="688" spans="4:5" x14ac:dyDescent="0.25">
      <c r="D688" s="12">
        <v>729</v>
      </c>
      <c r="E688">
        <v>110000</v>
      </c>
    </row>
    <row r="689" spans="4:5" x14ac:dyDescent="0.25">
      <c r="D689" s="12">
        <v>730</v>
      </c>
      <c r="E689">
        <v>103000</v>
      </c>
    </row>
    <row r="690" spans="4:5" x14ac:dyDescent="0.25">
      <c r="D690" s="12">
        <v>731</v>
      </c>
      <c r="E690">
        <v>236500</v>
      </c>
    </row>
    <row r="691" spans="4:5" x14ac:dyDescent="0.25">
      <c r="D691" s="12">
        <v>732</v>
      </c>
      <c r="E691">
        <v>187500</v>
      </c>
    </row>
    <row r="692" spans="4:5" x14ac:dyDescent="0.25">
      <c r="D692" s="12">
        <v>733</v>
      </c>
      <c r="E692">
        <v>222500</v>
      </c>
    </row>
    <row r="693" spans="4:5" x14ac:dyDescent="0.25">
      <c r="D693" s="12">
        <v>734</v>
      </c>
      <c r="E693">
        <v>131400</v>
      </c>
    </row>
    <row r="694" spans="4:5" x14ac:dyDescent="0.25">
      <c r="D694" s="12">
        <v>735</v>
      </c>
      <c r="E694">
        <v>108000</v>
      </c>
    </row>
    <row r="695" spans="4:5" x14ac:dyDescent="0.25">
      <c r="D695" s="12">
        <v>736</v>
      </c>
      <c r="E695">
        <v>163000</v>
      </c>
    </row>
    <row r="696" spans="4:5" x14ac:dyDescent="0.25">
      <c r="D696" s="12">
        <v>737</v>
      </c>
      <c r="E696">
        <v>93500</v>
      </c>
    </row>
    <row r="697" spans="4:5" x14ac:dyDescent="0.25">
      <c r="D697" s="12">
        <v>739</v>
      </c>
      <c r="E697">
        <v>179000</v>
      </c>
    </row>
    <row r="698" spans="4:5" x14ac:dyDescent="0.25">
      <c r="D698" s="12">
        <v>740</v>
      </c>
      <c r="E698">
        <v>190000</v>
      </c>
    </row>
    <row r="699" spans="4:5" x14ac:dyDescent="0.25">
      <c r="D699" s="12">
        <v>741</v>
      </c>
      <c r="E699">
        <v>132000</v>
      </c>
    </row>
    <row r="700" spans="4:5" x14ac:dyDescent="0.25">
      <c r="D700" s="12">
        <v>742</v>
      </c>
      <c r="E700">
        <v>142000</v>
      </c>
    </row>
    <row r="701" spans="4:5" x14ac:dyDescent="0.25">
      <c r="D701" s="12">
        <v>743</v>
      </c>
      <c r="E701">
        <v>179000</v>
      </c>
    </row>
    <row r="702" spans="4:5" x14ac:dyDescent="0.25">
      <c r="D702" s="12">
        <v>744</v>
      </c>
      <c r="E702">
        <v>175000</v>
      </c>
    </row>
    <row r="703" spans="4:5" x14ac:dyDescent="0.25">
      <c r="D703" s="12">
        <v>745</v>
      </c>
      <c r="E703">
        <v>180000</v>
      </c>
    </row>
    <row r="704" spans="4:5" x14ac:dyDescent="0.25">
      <c r="D704" s="12">
        <v>746</v>
      </c>
      <c r="E704">
        <v>299800</v>
      </c>
    </row>
    <row r="705" spans="4:5" x14ac:dyDescent="0.25">
      <c r="D705" s="12">
        <v>747</v>
      </c>
      <c r="E705">
        <v>236000</v>
      </c>
    </row>
    <row r="706" spans="4:5" x14ac:dyDescent="0.25">
      <c r="D706" s="12">
        <v>748</v>
      </c>
      <c r="E706">
        <v>265979</v>
      </c>
    </row>
    <row r="707" spans="4:5" x14ac:dyDescent="0.25">
      <c r="D707" s="12">
        <v>749</v>
      </c>
      <c r="E707">
        <v>260400</v>
      </c>
    </row>
    <row r="708" spans="4:5" x14ac:dyDescent="0.25">
      <c r="D708" s="12">
        <v>750</v>
      </c>
      <c r="E708">
        <v>98000</v>
      </c>
    </row>
    <row r="709" spans="4:5" x14ac:dyDescent="0.25">
      <c r="D709" s="12">
        <v>751</v>
      </c>
      <c r="E709">
        <v>96500</v>
      </c>
    </row>
    <row r="710" spans="4:5" x14ac:dyDescent="0.25">
      <c r="D710" s="12">
        <v>752</v>
      </c>
      <c r="E710">
        <v>162000</v>
      </c>
    </row>
    <row r="711" spans="4:5" x14ac:dyDescent="0.25">
      <c r="D711" s="12">
        <v>753</v>
      </c>
      <c r="E711">
        <v>217000</v>
      </c>
    </row>
    <row r="712" spans="4:5" x14ac:dyDescent="0.25">
      <c r="D712" s="12">
        <v>754</v>
      </c>
      <c r="E712">
        <v>275500</v>
      </c>
    </row>
    <row r="713" spans="4:5" x14ac:dyDescent="0.25">
      <c r="D713" s="12">
        <v>755</v>
      </c>
      <c r="E713">
        <v>156000</v>
      </c>
    </row>
    <row r="714" spans="4:5" x14ac:dyDescent="0.25">
      <c r="D714" s="12">
        <v>756</v>
      </c>
      <c r="E714">
        <v>172500</v>
      </c>
    </row>
    <row r="715" spans="4:5" x14ac:dyDescent="0.25">
      <c r="D715" s="12">
        <v>757</v>
      </c>
      <c r="E715">
        <v>212000</v>
      </c>
    </row>
    <row r="716" spans="4:5" x14ac:dyDescent="0.25">
      <c r="D716" s="12">
        <v>759</v>
      </c>
      <c r="E716">
        <v>179400</v>
      </c>
    </row>
    <row r="717" spans="4:5" x14ac:dyDescent="0.25">
      <c r="D717" s="12">
        <v>760</v>
      </c>
      <c r="E717">
        <v>290000</v>
      </c>
    </row>
    <row r="718" spans="4:5" x14ac:dyDescent="0.25">
      <c r="D718" s="12">
        <v>761</v>
      </c>
      <c r="E718">
        <v>127500</v>
      </c>
    </row>
    <row r="719" spans="4:5" x14ac:dyDescent="0.25">
      <c r="D719" s="12">
        <v>762</v>
      </c>
      <c r="E719">
        <v>100000</v>
      </c>
    </row>
    <row r="720" spans="4:5" x14ac:dyDescent="0.25">
      <c r="D720" s="12">
        <v>763</v>
      </c>
      <c r="E720">
        <v>215200</v>
      </c>
    </row>
    <row r="721" spans="4:5" x14ac:dyDescent="0.25">
      <c r="D721" s="12">
        <v>764</v>
      </c>
      <c r="E721">
        <v>337000</v>
      </c>
    </row>
    <row r="722" spans="4:5" x14ac:dyDescent="0.25">
      <c r="D722" s="12">
        <v>766</v>
      </c>
      <c r="E722">
        <v>264132</v>
      </c>
    </row>
    <row r="723" spans="4:5" x14ac:dyDescent="0.25">
      <c r="D723" s="12">
        <v>767</v>
      </c>
      <c r="E723">
        <v>196500</v>
      </c>
    </row>
    <row r="724" spans="4:5" x14ac:dyDescent="0.25">
      <c r="D724" s="12">
        <v>768</v>
      </c>
      <c r="E724">
        <v>160000</v>
      </c>
    </row>
    <row r="725" spans="4:5" x14ac:dyDescent="0.25">
      <c r="D725" s="12">
        <v>769</v>
      </c>
      <c r="E725">
        <v>216837</v>
      </c>
    </row>
    <row r="726" spans="4:5" x14ac:dyDescent="0.25">
      <c r="D726" s="12">
        <v>772</v>
      </c>
      <c r="E726">
        <v>102000</v>
      </c>
    </row>
    <row r="727" spans="4:5" x14ac:dyDescent="0.25">
      <c r="D727" s="12">
        <v>773</v>
      </c>
      <c r="E727">
        <v>107000</v>
      </c>
    </row>
    <row r="728" spans="4:5" x14ac:dyDescent="0.25">
      <c r="D728" s="12">
        <v>774</v>
      </c>
      <c r="E728">
        <v>114500</v>
      </c>
    </row>
    <row r="729" spans="4:5" x14ac:dyDescent="0.25">
      <c r="D729" s="12">
        <v>775</v>
      </c>
      <c r="E729">
        <v>395000</v>
      </c>
    </row>
    <row r="730" spans="4:5" x14ac:dyDescent="0.25">
      <c r="D730" s="12">
        <v>776</v>
      </c>
      <c r="E730">
        <v>162000</v>
      </c>
    </row>
    <row r="731" spans="4:5" x14ac:dyDescent="0.25">
      <c r="D731" s="12">
        <v>777</v>
      </c>
      <c r="E731">
        <v>221500</v>
      </c>
    </row>
    <row r="732" spans="4:5" x14ac:dyDescent="0.25">
      <c r="D732" s="12">
        <v>778</v>
      </c>
      <c r="E732">
        <v>142500</v>
      </c>
    </row>
    <row r="733" spans="4:5" x14ac:dyDescent="0.25">
      <c r="D733" s="12">
        <v>779</v>
      </c>
      <c r="E733">
        <v>144000</v>
      </c>
    </row>
    <row r="734" spans="4:5" x14ac:dyDescent="0.25">
      <c r="D734" s="12">
        <v>780</v>
      </c>
      <c r="E734">
        <v>135000</v>
      </c>
    </row>
    <row r="735" spans="4:5" x14ac:dyDescent="0.25">
      <c r="D735" s="12">
        <v>781</v>
      </c>
      <c r="E735">
        <v>176000</v>
      </c>
    </row>
    <row r="736" spans="4:5" x14ac:dyDescent="0.25">
      <c r="D736" s="12">
        <v>782</v>
      </c>
      <c r="E736">
        <v>175900</v>
      </c>
    </row>
    <row r="737" spans="4:5" x14ac:dyDescent="0.25">
      <c r="D737" s="12">
        <v>783</v>
      </c>
      <c r="E737">
        <v>187100</v>
      </c>
    </row>
    <row r="738" spans="4:5" x14ac:dyDescent="0.25">
      <c r="D738" s="12">
        <v>784</v>
      </c>
      <c r="E738">
        <v>165500</v>
      </c>
    </row>
    <row r="739" spans="4:5" x14ac:dyDescent="0.25">
      <c r="D739" s="12">
        <v>785</v>
      </c>
      <c r="E739">
        <v>128000</v>
      </c>
    </row>
    <row r="740" spans="4:5" x14ac:dyDescent="0.25">
      <c r="D740" s="12">
        <v>786</v>
      </c>
      <c r="E740">
        <v>161500</v>
      </c>
    </row>
    <row r="741" spans="4:5" x14ac:dyDescent="0.25">
      <c r="D741" s="12">
        <v>787</v>
      </c>
      <c r="E741">
        <v>139000</v>
      </c>
    </row>
    <row r="742" spans="4:5" x14ac:dyDescent="0.25">
      <c r="D742" s="12">
        <v>788</v>
      </c>
      <c r="E742">
        <v>233000</v>
      </c>
    </row>
    <row r="743" spans="4:5" x14ac:dyDescent="0.25">
      <c r="D743" s="12">
        <v>789</v>
      </c>
      <c r="E743">
        <v>107900</v>
      </c>
    </row>
    <row r="744" spans="4:5" x14ac:dyDescent="0.25">
      <c r="D744" s="12">
        <v>790</v>
      </c>
      <c r="E744">
        <v>187500</v>
      </c>
    </row>
    <row r="745" spans="4:5" x14ac:dyDescent="0.25">
      <c r="D745" s="12">
        <v>791</v>
      </c>
      <c r="E745">
        <v>160200</v>
      </c>
    </row>
    <row r="746" spans="4:5" x14ac:dyDescent="0.25">
      <c r="D746" s="12">
        <v>792</v>
      </c>
      <c r="E746">
        <v>146800</v>
      </c>
    </row>
    <row r="747" spans="4:5" x14ac:dyDescent="0.25">
      <c r="D747" s="12">
        <v>794</v>
      </c>
      <c r="E747">
        <v>225000</v>
      </c>
    </row>
    <row r="748" spans="4:5" x14ac:dyDescent="0.25">
      <c r="D748" s="12">
        <v>795</v>
      </c>
      <c r="E748">
        <v>194500</v>
      </c>
    </row>
    <row r="749" spans="4:5" x14ac:dyDescent="0.25">
      <c r="D749" s="12">
        <v>796</v>
      </c>
      <c r="E749">
        <v>171000</v>
      </c>
    </row>
    <row r="750" spans="4:5" x14ac:dyDescent="0.25">
      <c r="D750" s="12">
        <v>797</v>
      </c>
      <c r="E750">
        <v>143500</v>
      </c>
    </row>
    <row r="751" spans="4:5" x14ac:dyDescent="0.25">
      <c r="D751" s="12">
        <v>798</v>
      </c>
      <c r="E751">
        <v>110000</v>
      </c>
    </row>
    <row r="752" spans="4:5" x14ac:dyDescent="0.25">
      <c r="D752" s="12">
        <v>799</v>
      </c>
      <c r="E752">
        <v>485000</v>
      </c>
    </row>
    <row r="753" spans="4:5" x14ac:dyDescent="0.25">
      <c r="D753" s="12">
        <v>800</v>
      </c>
      <c r="E753">
        <v>175000</v>
      </c>
    </row>
    <row r="754" spans="4:5" x14ac:dyDescent="0.25">
      <c r="D754" s="12">
        <v>801</v>
      </c>
      <c r="E754">
        <v>200000</v>
      </c>
    </row>
    <row r="755" spans="4:5" x14ac:dyDescent="0.25">
      <c r="D755" s="12">
        <v>802</v>
      </c>
      <c r="E755">
        <v>109900</v>
      </c>
    </row>
    <row r="756" spans="4:5" x14ac:dyDescent="0.25">
      <c r="D756" s="12">
        <v>803</v>
      </c>
      <c r="E756">
        <v>189000</v>
      </c>
    </row>
    <row r="757" spans="4:5" x14ac:dyDescent="0.25">
      <c r="D757" s="12">
        <v>804</v>
      </c>
      <c r="E757">
        <v>582933</v>
      </c>
    </row>
    <row r="758" spans="4:5" x14ac:dyDescent="0.25">
      <c r="D758" s="12">
        <v>805</v>
      </c>
      <c r="E758">
        <v>118000</v>
      </c>
    </row>
    <row r="759" spans="4:5" x14ac:dyDescent="0.25">
      <c r="D759" s="12">
        <v>806</v>
      </c>
      <c r="E759">
        <v>227680</v>
      </c>
    </row>
    <row r="760" spans="4:5" x14ac:dyDescent="0.25">
      <c r="D760" s="12">
        <v>807</v>
      </c>
      <c r="E760">
        <v>135500</v>
      </c>
    </row>
    <row r="761" spans="4:5" x14ac:dyDescent="0.25">
      <c r="D761" s="12">
        <v>808</v>
      </c>
      <c r="E761">
        <v>223500</v>
      </c>
    </row>
    <row r="762" spans="4:5" x14ac:dyDescent="0.25">
      <c r="D762" s="12">
        <v>809</v>
      </c>
      <c r="E762">
        <v>159950</v>
      </c>
    </row>
    <row r="763" spans="4:5" x14ac:dyDescent="0.25">
      <c r="D763" s="12">
        <v>810</v>
      </c>
      <c r="E763">
        <v>106000</v>
      </c>
    </row>
    <row r="764" spans="4:5" x14ac:dyDescent="0.25">
      <c r="D764" s="12">
        <v>811</v>
      </c>
      <c r="E764">
        <v>181000</v>
      </c>
    </row>
    <row r="765" spans="4:5" x14ac:dyDescent="0.25">
      <c r="D765" s="12">
        <v>812</v>
      </c>
      <c r="E765">
        <v>144500</v>
      </c>
    </row>
    <row r="766" spans="4:5" x14ac:dyDescent="0.25">
      <c r="D766" s="12">
        <v>813</v>
      </c>
      <c r="E766">
        <v>55993</v>
      </c>
    </row>
    <row r="767" spans="4:5" x14ac:dyDescent="0.25">
      <c r="D767" s="12">
        <v>814</v>
      </c>
      <c r="E767">
        <v>157900</v>
      </c>
    </row>
    <row r="768" spans="4:5" x14ac:dyDescent="0.25">
      <c r="D768" s="12">
        <v>815</v>
      </c>
      <c r="E768">
        <v>116000</v>
      </c>
    </row>
    <row r="769" spans="4:5" x14ac:dyDescent="0.25">
      <c r="D769" s="12">
        <v>817</v>
      </c>
      <c r="E769">
        <v>137000</v>
      </c>
    </row>
    <row r="770" spans="4:5" x14ac:dyDescent="0.25">
      <c r="D770" s="12">
        <v>819</v>
      </c>
      <c r="E770">
        <v>155000</v>
      </c>
    </row>
    <row r="771" spans="4:5" x14ac:dyDescent="0.25">
      <c r="D771" s="12">
        <v>820</v>
      </c>
      <c r="E771">
        <v>224000</v>
      </c>
    </row>
    <row r="772" spans="4:5" x14ac:dyDescent="0.25">
      <c r="D772" s="12">
        <v>822</v>
      </c>
      <c r="E772">
        <v>93000</v>
      </c>
    </row>
    <row r="773" spans="4:5" x14ac:dyDescent="0.25">
      <c r="D773" s="12">
        <v>823</v>
      </c>
      <c r="E773">
        <v>225000</v>
      </c>
    </row>
    <row r="774" spans="4:5" x14ac:dyDescent="0.25">
      <c r="D774" s="12">
        <v>824</v>
      </c>
      <c r="E774">
        <v>139500</v>
      </c>
    </row>
    <row r="775" spans="4:5" x14ac:dyDescent="0.25">
      <c r="D775" s="12">
        <v>825</v>
      </c>
      <c r="E775">
        <v>232600</v>
      </c>
    </row>
    <row r="776" spans="4:5" x14ac:dyDescent="0.25">
      <c r="D776" s="12">
        <v>826</v>
      </c>
      <c r="E776">
        <v>385000</v>
      </c>
    </row>
    <row r="777" spans="4:5" x14ac:dyDescent="0.25">
      <c r="D777" s="12">
        <v>827</v>
      </c>
      <c r="E777">
        <v>109500</v>
      </c>
    </row>
    <row r="778" spans="4:5" x14ac:dyDescent="0.25">
      <c r="D778" s="12">
        <v>828</v>
      </c>
      <c r="E778">
        <v>189000</v>
      </c>
    </row>
    <row r="779" spans="4:5" x14ac:dyDescent="0.25">
      <c r="D779" s="12">
        <v>830</v>
      </c>
      <c r="E779">
        <v>147400</v>
      </c>
    </row>
    <row r="780" spans="4:5" x14ac:dyDescent="0.25">
      <c r="D780" s="12">
        <v>831</v>
      </c>
      <c r="E780">
        <v>166000</v>
      </c>
    </row>
    <row r="781" spans="4:5" x14ac:dyDescent="0.25">
      <c r="D781" s="12">
        <v>832</v>
      </c>
      <c r="E781">
        <v>151000</v>
      </c>
    </row>
    <row r="782" spans="4:5" x14ac:dyDescent="0.25">
      <c r="D782" s="12">
        <v>834</v>
      </c>
      <c r="E782">
        <v>167000</v>
      </c>
    </row>
    <row r="783" spans="4:5" x14ac:dyDescent="0.25">
      <c r="D783" s="12">
        <v>835</v>
      </c>
      <c r="E783">
        <v>139950</v>
      </c>
    </row>
    <row r="784" spans="4:5" x14ac:dyDescent="0.25">
      <c r="D784" s="12">
        <v>836</v>
      </c>
      <c r="E784">
        <v>128000</v>
      </c>
    </row>
    <row r="785" spans="4:5" x14ac:dyDescent="0.25">
      <c r="D785" s="12">
        <v>837</v>
      </c>
      <c r="E785">
        <v>153500</v>
      </c>
    </row>
    <row r="786" spans="4:5" x14ac:dyDescent="0.25">
      <c r="D786" s="12">
        <v>838</v>
      </c>
      <c r="E786">
        <v>100000</v>
      </c>
    </row>
    <row r="787" spans="4:5" x14ac:dyDescent="0.25">
      <c r="D787" s="12">
        <v>839</v>
      </c>
      <c r="E787">
        <v>144000</v>
      </c>
    </row>
    <row r="788" spans="4:5" x14ac:dyDescent="0.25">
      <c r="D788" s="12">
        <v>840</v>
      </c>
      <c r="E788">
        <v>130500</v>
      </c>
    </row>
    <row r="789" spans="4:5" x14ac:dyDescent="0.25">
      <c r="D789" s="12">
        <v>841</v>
      </c>
      <c r="E789">
        <v>140000</v>
      </c>
    </row>
    <row r="790" spans="4:5" x14ac:dyDescent="0.25">
      <c r="D790" s="12">
        <v>842</v>
      </c>
      <c r="E790">
        <v>157500</v>
      </c>
    </row>
    <row r="791" spans="4:5" x14ac:dyDescent="0.25">
      <c r="D791" s="12">
        <v>843</v>
      </c>
      <c r="E791">
        <v>174900</v>
      </c>
    </row>
    <row r="792" spans="4:5" x14ac:dyDescent="0.25">
      <c r="D792" s="12">
        <v>844</v>
      </c>
      <c r="E792">
        <v>141000</v>
      </c>
    </row>
    <row r="793" spans="4:5" x14ac:dyDescent="0.25">
      <c r="D793" s="12">
        <v>845</v>
      </c>
      <c r="E793">
        <v>153900</v>
      </c>
    </row>
    <row r="794" spans="4:5" x14ac:dyDescent="0.25">
      <c r="D794" s="12">
        <v>847</v>
      </c>
      <c r="E794">
        <v>213000</v>
      </c>
    </row>
    <row r="795" spans="4:5" x14ac:dyDescent="0.25">
      <c r="D795" s="12">
        <v>849</v>
      </c>
      <c r="E795">
        <v>240000</v>
      </c>
    </row>
    <row r="796" spans="4:5" x14ac:dyDescent="0.25">
      <c r="D796" s="12">
        <v>850</v>
      </c>
      <c r="E796">
        <v>187000</v>
      </c>
    </row>
    <row r="797" spans="4:5" x14ac:dyDescent="0.25">
      <c r="D797" s="12">
        <v>851</v>
      </c>
      <c r="E797">
        <v>131500</v>
      </c>
    </row>
    <row r="798" spans="4:5" x14ac:dyDescent="0.25">
      <c r="D798" s="12">
        <v>852</v>
      </c>
      <c r="E798">
        <v>215000</v>
      </c>
    </row>
    <row r="799" spans="4:5" x14ac:dyDescent="0.25">
      <c r="D799" s="12">
        <v>853</v>
      </c>
      <c r="E799">
        <v>164000</v>
      </c>
    </row>
    <row r="800" spans="4:5" x14ac:dyDescent="0.25">
      <c r="D800" s="12">
        <v>854</v>
      </c>
      <c r="E800">
        <v>158000</v>
      </c>
    </row>
    <row r="801" spans="4:5" x14ac:dyDescent="0.25">
      <c r="D801" s="12">
        <v>855</v>
      </c>
      <c r="E801">
        <v>170000</v>
      </c>
    </row>
    <row r="802" spans="4:5" x14ac:dyDescent="0.25">
      <c r="D802" s="12">
        <v>856</v>
      </c>
      <c r="E802">
        <v>127000</v>
      </c>
    </row>
    <row r="803" spans="4:5" x14ac:dyDescent="0.25">
      <c r="D803" s="12">
        <v>857</v>
      </c>
      <c r="E803">
        <v>147000</v>
      </c>
    </row>
    <row r="804" spans="4:5" x14ac:dyDescent="0.25">
      <c r="D804" s="12">
        <v>858</v>
      </c>
      <c r="E804">
        <v>174000</v>
      </c>
    </row>
    <row r="805" spans="4:5" x14ac:dyDescent="0.25">
      <c r="D805" s="12">
        <v>859</v>
      </c>
      <c r="E805">
        <v>152000</v>
      </c>
    </row>
    <row r="806" spans="4:5" x14ac:dyDescent="0.25">
      <c r="D806" s="12">
        <v>860</v>
      </c>
      <c r="E806">
        <v>250000</v>
      </c>
    </row>
    <row r="807" spans="4:5" x14ac:dyDescent="0.25">
      <c r="D807" s="12">
        <v>861</v>
      </c>
      <c r="E807">
        <v>189950</v>
      </c>
    </row>
    <row r="808" spans="4:5" x14ac:dyDescent="0.25">
      <c r="D808" s="12">
        <v>862</v>
      </c>
      <c r="E808">
        <v>131500</v>
      </c>
    </row>
    <row r="809" spans="4:5" x14ac:dyDescent="0.25">
      <c r="D809" s="12">
        <v>863</v>
      </c>
      <c r="E809">
        <v>152000</v>
      </c>
    </row>
    <row r="810" spans="4:5" x14ac:dyDescent="0.25">
      <c r="D810" s="12">
        <v>864</v>
      </c>
      <c r="E810">
        <v>132500</v>
      </c>
    </row>
    <row r="811" spans="4:5" x14ac:dyDescent="0.25">
      <c r="D811" s="12">
        <v>865</v>
      </c>
      <c r="E811">
        <v>250580</v>
      </c>
    </row>
    <row r="812" spans="4:5" x14ac:dyDescent="0.25">
      <c r="D812" s="12">
        <v>866</v>
      </c>
      <c r="E812">
        <v>148500</v>
      </c>
    </row>
    <row r="813" spans="4:5" x14ac:dyDescent="0.25">
      <c r="D813" s="12">
        <v>867</v>
      </c>
      <c r="E813">
        <v>248900</v>
      </c>
    </row>
    <row r="814" spans="4:5" x14ac:dyDescent="0.25">
      <c r="D814" s="12">
        <v>868</v>
      </c>
      <c r="E814">
        <v>129000</v>
      </c>
    </row>
    <row r="815" spans="4:5" x14ac:dyDescent="0.25">
      <c r="D815" s="12">
        <v>869</v>
      </c>
      <c r="E815">
        <v>169000</v>
      </c>
    </row>
    <row r="816" spans="4:5" x14ac:dyDescent="0.25">
      <c r="D816" s="12">
        <v>870</v>
      </c>
      <c r="E816">
        <v>236000</v>
      </c>
    </row>
    <row r="817" spans="4:5" x14ac:dyDescent="0.25">
      <c r="D817" s="12">
        <v>871</v>
      </c>
      <c r="E817">
        <v>109500</v>
      </c>
    </row>
    <row r="818" spans="4:5" x14ac:dyDescent="0.25">
      <c r="D818" s="12">
        <v>872</v>
      </c>
      <c r="E818">
        <v>200500</v>
      </c>
    </row>
    <row r="819" spans="4:5" x14ac:dyDescent="0.25">
      <c r="D819" s="12">
        <v>873</v>
      </c>
      <c r="E819">
        <v>116000</v>
      </c>
    </row>
    <row r="820" spans="4:5" x14ac:dyDescent="0.25">
      <c r="D820" s="12">
        <v>874</v>
      </c>
      <c r="E820">
        <v>133000</v>
      </c>
    </row>
    <row r="821" spans="4:5" x14ac:dyDescent="0.25">
      <c r="D821" s="12">
        <v>875</v>
      </c>
      <c r="E821">
        <v>66500</v>
      </c>
    </row>
    <row r="822" spans="4:5" x14ac:dyDescent="0.25">
      <c r="D822" s="12">
        <v>876</v>
      </c>
      <c r="E822">
        <v>303477</v>
      </c>
    </row>
    <row r="823" spans="4:5" x14ac:dyDescent="0.25">
      <c r="D823" s="12">
        <v>877</v>
      </c>
      <c r="E823">
        <v>132250</v>
      </c>
    </row>
    <row r="824" spans="4:5" x14ac:dyDescent="0.25">
      <c r="D824" s="12">
        <v>878</v>
      </c>
      <c r="E824">
        <v>350000</v>
      </c>
    </row>
    <row r="825" spans="4:5" x14ac:dyDescent="0.25">
      <c r="D825" s="12">
        <v>879</v>
      </c>
      <c r="E825">
        <v>148000</v>
      </c>
    </row>
    <row r="826" spans="4:5" x14ac:dyDescent="0.25">
      <c r="D826" s="12">
        <v>881</v>
      </c>
      <c r="E826">
        <v>157000</v>
      </c>
    </row>
    <row r="827" spans="4:5" x14ac:dyDescent="0.25">
      <c r="D827" s="12">
        <v>883</v>
      </c>
      <c r="E827">
        <v>178000</v>
      </c>
    </row>
    <row r="828" spans="4:5" x14ac:dyDescent="0.25">
      <c r="D828" s="12">
        <v>884</v>
      </c>
      <c r="E828">
        <v>118500</v>
      </c>
    </row>
    <row r="829" spans="4:5" x14ac:dyDescent="0.25">
      <c r="D829" s="12">
        <v>885</v>
      </c>
      <c r="E829">
        <v>100000</v>
      </c>
    </row>
    <row r="830" spans="4:5" x14ac:dyDescent="0.25">
      <c r="D830" s="12">
        <v>887</v>
      </c>
      <c r="E830">
        <v>145000</v>
      </c>
    </row>
    <row r="831" spans="4:5" x14ac:dyDescent="0.25">
      <c r="D831" s="12">
        <v>888</v>
      </c>
      <c r="E831">
        <v>135500</v>
      </c>
    </row>
    <row r="832" spans="4:5" x14ac:dyDescent="0.25">
      <c r="D832" s="12">
        <v>889</v>
      </c>
      <c r="E832">
        <v>268000</v>
      </c>
    </row>
    <row r="833" spans="4:5" x14ac:dyDescent="0.25">
      <c r="D833" s="12">
        <v>890</v>
      </c>
      <c r="E833">
        <v>149500</v>
      </c>
    </row>
    <row r="834" spans="4:5" x14ac:dyDescent="0.25">
      <c r="D834" s="12">
        <v>891</v>
      </c>
      <c r="E834">
        <v>122900</v>
      </c>
    </row>
    <row r="835" spans="4:5" x14ac:dyDescent="0.25">
      <c r="D835" s="12">
        <v>892</v>
      </c>
      <c r="E835">
        <v>172500</v>
      </c>
    </row>
    <row r="836" spans="4:5" x14ac:dyDescent="0.25">
      <c r="D836" s="12">
        <v>893</v>
      </c>
      <c r="E836">
        <v>154500</v>
      </c>
    </row>
    <row r="837" spans="4:5" x14ac:dyDescent="0.25">
      <c r="D837" s="12">
        <v>894</v>
      </c>
      <c r="E837">
        <v>165000</v>
      </c>
    </row>
    <row r="838" spans="4:5" x14ac:dyDescent="0.25">
      <c r="D838" s="12">
        <v>895</v>
      </c>
      <c r="E838">
        <v>118858</v>
      </c>
    </row>
    <row r="839" spans="4:5" x14ac:dyDescent="0.25">
      <c r="D839" s="12">
        <v>896</v>
      </c>
      <c r="E839">
        <v>140000</v>
      </c>
    </row>
    <row r="840" spans="4:5" x14ac:dyDescent="0.25">
      <c r="D840" s="12">
        <v>897</v>
      </c>
      <c r="E840">
        <v>106500</v>
      </c>
    </row>
    <row r="841" spans="4:5" x14ac:dyDescent="0.25">
      <c r="D841" s="12">
        <v>898</v>
      </c>
      <c r="E841">
        <v>142953</v>
      </c>
    </row>
    <row r="842" spans="4:5" x14ac:dyDescent="0.25">
      <c r="D842" s="12">
        <v>899</v>
      </c>
      <c r="E842">
        <v>611657</v>
      </c>
    </row>
    <row r="843" spans="4:5" x14ac:dyDescent="0.25">
      <c r="D843" s="12">
        <v>900</v>
      </c>
      <c r="E843">
        <v>135000</v>
      </c>
    </row>
    <row r="844" spans="4:5" x14ac:dyDescent="0.25">
      <c r="D844" s="12">
        <v>901</v>
      </c>
      <c r="E844">
        <v>110000</v>
      </c>
    </row>
    <row r="845" spans="4:5" x14ac:dyDescent="0.25">
      <c r="D845" s="12">
        <v>902</v>
      </c>
      <c r="E845">
        <v>153000</v>
      </c>
    </row>
    <row r="846" spans="4:5" x14ac:dyDescent="0.25">
      <c r="D846" s="12">
        <v>903</v>
      </c>
      <c r="E846">
        <v>180000</v>
      </c>
    </row>
    <row r="847" spans="4:5" x14ac:dyDescent="0.25">
      <c r="D847" s="12">
        <v>905</v>
      </c>
      <c r="E847">
        <v>125500</v>
      </c>
    </row>
    <row r="848" spans="4:5" x14ac:dyDescent="0.25">
      <c r="D848" s="12">
        <v>906</v>
      </c>
      <c r="E848">
        <v>128000</v>
      </c>
    </row>
    <row r="849" spans="4:5" x14ac:dyDescent="0.25">
      <c r="D849" s="12">
        <v>907</v>
      </c>
      <c r="E849">
        <v>255000</v>
      </c>
    </row>
    <row r="850" spans="4:5" x14ac:dyDescent="0.25">
      <c r="D850" s="12">
        <v>908</v>
      </c>
      <c r="E850">
        <v>250000</v>
      </c>
    </row>
    <row r="851" spans="4:5" x14ac:dyDescent="0.25">
      <c r="D851" s="12">
        <v>909</v>
      </c>
      <c r="E851">
        <v>131000</v>
      </c>
    </row>
    <row r="852" spans="4:5" x14ac:dyDescent="0.25">
      <c r="D852" s="12">
        <v>910</v>
      </c>
      <c r="E852">
        <v>174000</v>
      </c>
    </row>
    <row r="853" spans="4:5" x14ac:dyDescent="0.25">
      <c r="D853" s="12">
        <v>911</v>
      </c>
      <c r="E853">
        <v>154300</v>
      </c>
    </row>
    <row r="854" spans="4:5" x14ac:dyDescent="0.25">
      <c r="D854" s="12">
        <v>913</v>
      </c>
      <c r="E854">
        <v>88000</v>
      </c>
    </row>
    <row r="855" spans="4:5" x14ac:dyDescent="0.25">
      <c r="D855" s="12">
        <v>914</v>
      </c>
      <c r="E855">
        <v>145000</v>
      </c>
    </row>
    <row r="856" spans="4:5" x14ac:dyDescent="0.25">
      <c r="D856" s="12">
        <v>915</v>
      </c>
      <c r="E856">
        <v>173733</v>
      </c>
    </row>
    <row r="857" spans="4:5" x14ac:dyDescent="0.25">
      <c r="D857" s="12">
        <v>916</v>
      </c>
      <c r="E857">
        <v>75000</v>
      </c>
    </row>
    <row r="858" spans="4:5" x14ac:dyDescent="0.25">
      <c r="D858" s="12">
        <v>917</v>
      </c>
      <c r="E858">
        <v>35311</v>
      </c>
    </row>
    <row r="859" spans="4:5" x14ac:dyDescent="0.25">
      <c r="D859" s="12">
        <v>918</v>
      </c>
      <c r="E859">
        <v>135000</v>
      </c>
    </row>
    <row r="860" spans="4:5" x14ac:dyDescent="0.25">
      <c r="D860" s="12">
        <v>919</v>
      </c>
      <c r="E860">
        <v>238000</v>
      </c>
    </row>
    <row r="861" spans="4:5" x14ac:dyDescent="0.25">
      <c r="D861" s="12">
        <v>920</v>
      </c>
      <c r="E861">
        <v>176500</v>
      </c>
    </row>
    <row r="862" spans="4:5" x14ac:dyDescent="0.25">
      <c r="D862" s="12">
        <v>921</v>
      </c>
      <c r="E862">
        <v>201000</v>
      </c>
    </row>
    <row r="863" spans="4:5" x14ac:dyDescent="0.25">
      <c r="D863" s="12">
        <v>922</v>
      </c>
      <c r="E863">
        <v>145900</v>
      </c>
    </row>
    <row r="864" spans="4:5" x14ac:dyDescent="0.25">
      <c r="D864" s="12">
        <v>923</v>
      </c>
      <c r="E864">
        <v>169990</v>
      </c>
    </row>
    <row r="865" spans="4:5" x14ac:dyDescent="0.25">
      <c r="D865" s="12">
        <v>924</v>
      </c>
      <c r="E865">
        <v>193000</v>
      </c>
    </row>
    <row r="866" spans="4:5" x14ac:dyDescent="0.25">
      <c r="D866" s="12">
        <v>925</v>
      </c>
      <c r="E866">
        <v>207500</v>
      </c>
    </row>
    <row r="867" spans="4:5" x14ac:dyDescent="0.25">
      <c r="D867" s="12">
        <v>926</v>
      </c>
      <c r="E867">
        <v>175000</v>
      </c>
    </row>
    <row r="868" spans="4:5" x14ac:dyDescent="0.25">
      <c r="D868" s="12">
        <v>927</v>
      </c>
      <c r="E868">
        <v>285000</v>
      </c>
    </row>
    <row r="869" spans="4:5" x14ac:dyDescent="0.25">
      <c r="D869" s="12">
        <v>928</v>
      </c>
      <c r="E869">
        <v>176000</v>
      </c>
    </row>
    <row r="870" spans="4:5" x14ac:dyDescent="0.25">
      <c r="D870" s="12">
        <v>929</v>
      </c>
      <c r="E870">
        <v>236500</v>
      </c>
    </row>
    <row r="871" spans="4:5" x14ac:dyDescent="0.25">
      <c r="D871" s="12">
        <v>930</v>
      </c>
      <c r="E871">
        <v>222000</v>
      </c>
    </row>
    <row r="872" spans="4:5" x14ac:dyDescent="0.25">
      <c r="D872" s="12">
        <v>931</v>
      </c>
      <c r="E872">
        <v>201000</v>
      </c>
    </row>
    <row r="873" spans="4:5" x14ac:dyDescent="0.25">
      <c r="D873" s="12">
        <v>932</v>
      </c>
      <c r="E873">
        <v>117500</v>
      </c>
    </row>
    <row r="874" spans="4:5" x14ac:dyDescent="0.25">
      <c r="D874" s="12">
        <v>933</v>
      </c>
      <c r="E874">
        <v>320000</v>
      </c>
    </row>
    <row r="875" spans="4:5" x14ac:dyDescent="0.25">
      <c r="D875" s="12">
        <v>934</v>
      </c>
      <c r="E875">
        <v>190000</v>
      </c>
    </row>
    <row r="876" spans="4:5" x14ac:dyDescent="0.25">
      <c r="D876" s="12">
        <v>935</v>
      </c>
      <c r="E876">
        <v>242000</v>
      </c>
    </row>
    <row r="877" spans="4:5" x14ac:dyDescent="0.25">
      <c r="D877" s="12">
        <v>936</v>
      </c>
      <c r="E877">
        <v>79900</v>
      </c>
    </row>
    <row r="878" spans="4:5" x14ac:dyDescent="0.25">
      <c r="D878" s="12">
        <v>937</v>
      </c>
      <c r="E878">
        <v>184900</v>
      </c>
    </row>
    <row r="879" spans="4:5" x14ac:dyDescent="0.25">
      <c r="D879" s="12">
        <v>938</v>
      </c>
      <c r="E879">
        <v>253000</v>
      </c>
    </row>
    <row r="880" spans="4:5" x14ac:dyDescent="0.25">
      <c r="D880" s="12">
        <v>939</v>
      </c>
      <c r="E880">
        <v>239799</v>
      </c>
    </row>
    <row r="881" spans="4:5" x14ac:dyDescent="0.25">
      <c r="D881" s="12">
        <v>940</v>
      </c>
      <c r="E881">
        <v>244400</v>
      </c>
    </row>
    <row r="882" spans="4:5" x14ac:dyDescent="0.25">
      <c r="D882" s="12">
        <v>941</v>
      </c>
      <c r="E882">
        <v>150900</v>
      </c>
    </row>
    <row r="883" spans="4:5" x14ac:dyDescent="0.25">
      <c r="D883" s="12">
        <v>942</v>
      </c>
      <c r="E883">
        <v>214000</v>
      </c>
    </row>
    <row r="884" spans="4:5" x14ac:dyDescent="0.25">
      <c r="D884" s="12">
        <v>943</v>
      </c>
      <c r="E884">
        <v>150000</v>
      </c>
    </row>
    <row r="885" spans="4:5" x14ac:dyDescent="0.25">
      <c r="D885" s="12">
        <v>944</v>
      </c>
      <c r="E885">
        <v>143000</v>
      </c>
    </row>
    <row r="886" spans="4:5" x14ac:dyDescent="0.25">
      <c r="D886" s="12">
        <v>946</v>
      </c>
      <c r="E886">
        <v>124900</v>
      </c>
    </row>
    <row r="887" spans="4:5" x14ac:dyDescent="0.25">
      <c r="D887" s="12">
        <v>947</v>
      </c>
      <c r="E887">
        <v>143000</v>
      </c>
    </row>
    <row r="888" spans="4:5" x14ac:dyDescent="0.25">
      <c r="D888" s="12">
        <v>948</v>
      </c>
      <c r="E888">
        <v>270000</v>
      </c>
    </row>
    <row r="889" spans="4:5" x14ac:dyDescent="0.25">
      <c r="D889" s="12">
        <v>949</v>
      </c>
      <c r="E889">
        <v>192500</v>
      </c>
    </row>
    <row r="890" spans="4:5" x14ac:dyDescent="0.25">
      <c r="D890" s="12">
        <v>950</v>
      </c>
      <c r="E890">
        <v>197500</v>
      </c>
    </row>
    <row r="891" spans="4:5" x14ac:dyDescent="0.25">
      <c r="D891" s="12">
        <v>951</v>
      </c>
      <c r="E891">
        <v>129000</v>
      </c>
    </row>
    <row r="892" spans="4:5" x14ac:dyDescent="0.25">
      <c r="D892" s="12">
        <v>952</v>
      </c>
      <c r="E892">
        <v>119900</v>
      </c>
    </row>
    <row r="893" spans="4:5" x14ac:dyDescent="0.25">
      <c r="D893" s="12">
        <v>953</v>
      </c>
      <c r="E893">
        <v>133900</v>
      </c>
    </row>
    <row r="894" spans="4:5" x14ac:dyDescent="0.25">
      <c r="D894" s="12">
        <v>954</v>
      </c>
      <c r="E894">
        <v>172000</v>
      </c>
    </row>
    <row r="895" spans="4:5" x14ac:dyDescent="0.25">
      <c r="D895" s="12">
        <v>956</v>
      </c>
      <c r="E895">
        <v>145000</v>
      </c>
    </row>
    <row r="896" spans="4:5" x14ac:dyDescent="0.25">
      <c r="D896" s="12">
        <v>957</v>
      </c>
      <c r="E896">
        <v>124000</v>
      </c>
    </row>
    <row r="897" spans="4:5" x14ac:dyDescent="0.25">
      <c r="D897" s="12">
        <v>958</v>
      </c>
      <c r="E897">
        <v>132000</v>
      </c>
    </row>
    <row r="898" spans="4:5" x14ac:dyDescent="0.25">
      <c r="D898" s="12">
        <v>959</v>
      </c>
      <c r="E898">
        <v>185000</v>
      </c>
    </row>
    <row r="899" spans="4:5" x14ac:dyDescent="0.25">
      <c r="D899" s="12">
        <v>960</v>
      </c>
      <c r="E899">
        <v>155000</v>
      </c>
    </row>
    <row r="900" spans="4:5" x14ac:dyDescent="0.25">
      <c r="D900" s="12">
        <v>961</v>
      </c>
      <c r="E900">
        <v>116500</v>
      </c>
    </row>
    <row r="901" spans="4:5" x14ac:dyDescent="0.25">
      <c r="D901" s="12">
        <v>962</v>
      </c>
      <c r="E901">
        <v>272000</v>
      </c>
    </row>
    <row r="902" spans="4:5" x14ac:dyDescent="0.25">
      <c r="D902" s="12">
        <v>963</v>
      </c>
      <c r="E902">
        <v>155000</v>
      </c>
    </row>
    <row r="903" spans="4:5" x14ac:dyDescent="0.25">
      <c r="D903" s="12">
        <v>964</v>
      </c>
      <c r="E903">
        <v>239000</v>
      </c>
    </row>
    <row r="904" spans="4:5" x14ac:dyDescent="0.25">
      <c r="D904" s="12">
        <v>965</v>
      </c>
      <c r="E904">
        <v>214900</v>
      </c>
    </row>
    <row r="905" spans="4:5" x14ac:dyDescent="0.25">
      <c r="D905" s="12">
        <v>966</v>
      </c>
      <c r="E905">
        <v>178900</v>
      </c>
    </row>
    <row r="906" spans="4:5" x14ac:dyDescent="0.25">
      <c r="D906" s="12">
        <v>967</v>
      </c>
      <c r="E906">
        <v>160000</v>
      </c>
    </row>
    <row r="907" spans="4:5" x14ac:dyDescent="0.25">
      <c r="D907" s="12">
        <v>968</v>
      </c>
      <c r="E907">
        <v>135000</v>
      </c>
    </row>
    <row r="908" spans="4:5" x14ac:dyDescent="0.25">
      <c r="D908" s="12">
        <v>969</v>
      </c>
      <c r="E908">
        <v>37900</v>
      </c>
    </row>
    <row r="909" spans="4:5" x14ac:dyDescent="0.25">
      <c r="D909" s="12">
        <v>970</v>
      </c>
      <c r="E909">
        <v>140000</v>
      </c>
    </row>
    <row r="910" spans="4:5" x14ac:dyDescent="0.25">
      <c r="D910" s="12">
        <v>971</v>
      </c>
      <c r="E910">
        <v>135000</v>
      </c>
    </row>
    <row r="911" spans="4:5" x14ac:dyDescent="0.25">
      <c r="D911" s="12">
        <v>972</v>
      </c>
      <c r="E911">
        <v>173000</v>
      </c>
    </row>
    <row r="912" spans="4:5" x14ac:dyDescent="0.25">
      <c r="D912" s="12">
        <v>973</v>
      </c>
      <c r="E912">
        <v>99500</v>
      </c>
    </row>
    <row r="913" spans="4:5" x14ac:dyDescent="0.25">
      <c r="D913" s="12">
        <v>974</v>
      </c>
      <c r="E913">
        <v>182000</v>
      </c>
    </row>
    <row r="914" spans="4:5" x14ac:dyDescent="0.25">
      <c r="D914" s="12">
        <v>975</v>
      </c>
      <c r="E914">
        <v>167500</v>
      </c>
    </row>
    <row r="915" spans="4:5" x14ac:dyDescent="0.25">
      <c r="D915" s="12">
        <v>976</v>
      </c>
      <c r="E915">
        <v>165000</v>
      </c>
    </row>
    <row r="916" spans="4:5" x14ac:dyDescent="0.25">
      <c r="D916" s="12">
        <v>977</v>
      </c>
      <c r="E916">
        <v>85500</v>
      </c>
    </row>
    <row r="917" spans="4:5" x14ac:dyDescent="0.25">
      <c r="D917" s="12">
        <v>978</v>
      </c>
      <c r="E917">
        <v>199900</v>
      </c>
    </row>
    <row r="918" spans="4:5" x14ac:dyDescent="0.25">
      <c r="D918" s="12">
        <v>979</v>
      </c>
      <c r="E918">
        <v>110000</v>
      </c>
    </row>
    <row r="919" spans="4:5" x14ac:dyDescent="0.25">
      <c r="D919" s="12">
        <v>980</v>
      </c>
      <c r="E919">
        <v>139000</v>
      </c>
    </row>
    <row r="920" spans="4:5" x14ac:dyDescent="0.25">
      <c r="D920" s="12">
        <v>981</v>
      </c>
      <c r="E920">
        <v>178400</v>
      </c>
    </row>
    <row r="921" spans="4:5" x14ac:dyDescent="0.25">
      <c r="D921" s="12">
        <v>982</v>
      </c>
      <c r="E921">
        <v>336000</v>
      </c>
    </row>
    <row r="922" spans="4:5" x14ac:dyDescent="0.25">
      <c r="D922" s="12">
        <v>983</v>
      </c>
      <c r="E922">
        <v>159895</v>
      </c>
    </row>
    <row r="923" spans="4:5" x14ac:dyDescent="0.25">
      <c r="D923" s="12">
        <v>984</v>
      </c>
      <c r="E923">
        <v>255900</v>
      </c>
    </row>
    <row r="924" spans="4:5" x14ac:dyDescent="0.25">
      <c r="D924" s="12">
        <v>985</v>
      </c>
      <c r="E924">
        <v>126000</v>
      </c>
    </row>
    <row r="925" spans="4:5" x14ac:dyDescent="0.25">
      <c r="D925" s="12">
        <v>986</v>
      </c>
      <c r="E925">
        <v>125000</v>
      </c>
    </row>
    <row r="926" spans="4:5" x14ac:dyDescent="0.25">
      <c r="D926" s="12">
        <v>987</v>
      </c>
      <c r="E926">
        <v>117000</v>
      </c>
    </row>
    <row r="927" spans="4:5" x14ac:dyDescent="0.25">
      <c r="D927" s="12">
        <v>988</v>
      </c>
      <c r="E927">
        <v>395192</v>
      </c>
    </row>
    <row r="928" spans="4:5" x14ac:dyDescent="0.25">
      <c r="D928" s="12">
        <v>989</v>
      </c>
      <c r="E928">
        <v>195000</v>
      </c>
    </row>
    <row r="929" spans="4:5" x14ac:dyDescent="0.25">
      <c r="D929" s="12">
        <v>990</v>
      </c>
      <c r="E929">
        <v>197000</v>
      </c>
    </row>
    <row r="930" spans="4:5" x14ac:dyDescent="0.25">
      <c r="D930" s="12">
        <v>991</v>
      </c>
      <c r="E930">
        <v>348000</v>
      </c>
    </row>
    <row r="931" spans="4:5" x14ac:dyDescent="0.25">
      <c r="D931" s="12">
        <v>992</v>
      </c>
      <c r="E931">
        <v>168000</v>
      </c>
    </row>
    <row r="932" spans="4:5" x14ac:dyDescent="0.25">
      <c r="D932" s="12">
        <v>993</v>
      </c>
      <c r="E932">
        <v>187000</v>
      </c>
    </row>
    <row r="933" spans="4:5" x14ac:dyDescent="0.25">
      <c r="D933" s="12">
        <v>994</v>
      </c>
      <c r="E933">
        <v>173900</v>
      </c>
    </row>
    <row r="934" spans="4:5" x14ac:dyDescent="0.25">
      <c r="D934" s="12">
        <v>995</v>
      </c>
      <c r="E934">
        <v>337500</v>
      </c>
    </row>
    <row r="935" spans="4:5" x14ac:dyDescent="0.25">
      <c r="D935" s="12">
        <v>996</v>
      </c>
      <c r="E935">
        <v>121600</v>
      </c>
    </row>
    <row r="936" spans="4:5" x14ac:dyDescent="0.25">
      <c r="D936" s="12">
        <v>997</v>
      </c>
      <c r="E936">
        <v>136500</v>
      </c>
    </row>
    <row r="937" spans="4:5" x14ac:dyDescent="0.25">
      <c r="D937" s="12">
        <v>998</v>
      </c>
      <c r="E937">
        <v>185000</v>
      </c>
    </row>
    <row r="938" spans="4:5" x14ac:dyDescent="0.25">
      <c r="D938" s="12">
        <v>999</v>
      </c>
      <c r="E938">
        <v>91000</v>
      </c>
    </row>
    <row r="939" spans="4:5" x14ac:dyDescent="0.25">
      <c r="D939" s="12">
        <v>1000</v>
      </c>
      <c r="E939">
        <v>206000</v>
      </c>
    </row>
    <row r="940" spans="4:5" x14ac:dyDescent="0.25">
      <c r="D940" s="12">
        <v>1001</v>
      </c>
      <c r="E940">
        <v>82000</v>
      </c>
    </row>
    <row r="941" spans="4:5" x14ac:dyDescent="0.25">
      <c r="D941" s="12">
        <v>1002</v>
      </c>
      <c r="E941">
        <v>86000</v>
      </c>
    </row>
    <row r="942" spans="4:5" x14ac:dyDescent="0.25">
      <c r="D942" s="12">
        <v>1003</v>
      </c>
      <c r="E942">
        <v>232000</v>
      </c>
    </row>
    <row r="943" spans="4:5" x14ac:dyDescent="0.25">
      <c r="D943" s="12">
        <v>1004</v>
      </c>
      <c r="E943">
        <v>136905</v>
      </c>
    </row>
    <row r="944" spans="4:5" x14ac:dyDescent="0.25">
      <c r="D944" s="12">
        <v>1005</v>
      </c>
      <c r="E944">
        <v>181000</v>
      </c>
    </row>
    <row r="945" spans="4:5" x14ac:dyDescent="0.25">
      <c r="D945" s="12">
        <v>1006</v>
      </c>
      <c r="E945">
        <v>149900</v>
      </c>
    </row>
    <row r="946" spans="4:5" x14ac:dyDescent="0.25">
      <c r="D946" s="12">
        <v>1007</v>
      </c>
      <c r="E946">
        <v>163500</v>
      </c>
    </row>
    <row r="947" spans="4:5" x14ac:dyDescent="0.25">
      <c r="D947" s="12">
        <v>1008</v>
      </c>
      <c r="E947">
        <v>88000</v>
      </c>
    </row>
    <row r="948" spans="4:5" x14ac:dyDescent="0.25">
      <c r="D948" s="12">
        <v>1010</v>
      </c>
      <c r="E948">
        <v>102000</v>
      </c>
    </row>
    <row r="949" spans="4:5" x14ac:dyDescent="0.25">
      <c r="D949" s="12">
        <v>1011</v>
      </c>
      <c r="E949">
        <v>135000</v>
      </c>
    </row>
    <row r="950" spans="4:5" x14ac:dyDescent="0.25">
      <c r="D950" s="12">
        <v>1012</v>
      </c>
      <c r="E950">
        <v>100000</v>
      </c>
    </row>
    <row r="951" spans="4:5" x14ac:dyDescent="0.25">
      <c r="D951" s="12">
        <v>1013</v>
      </c>
      <c r="E951">
        <v>165000</v>
      </c>
    </row>
    <row r="952" spans="4:5" x14ac:dyDescent="0.25">
      <c r="D952" s="12">
        <v>1014</v>
      </c>
      <c r="E952">
        <v>85000</v>
      </c>
    </row>
    <row r="953" spans="4:5" x14ac:dyDescent="0.25">
      <c r="D953" s="12">
        <v>1015</v>
      </c>
      <c r="E953">
        <v>119200</v>
      </c>
    </row>
    <row r="954" spans="4:5" x14ac:dyDescent="0.25">
      <c r="D954" s="12">
        <v>1016</v>
      </c>
      <c r="E954">
        <v>227000</v>
      </c>
    </row>
    <row r="955" spans="4:5" x14ac:dyDescent="0.25">
      <c r="D955" s="12">
        <v>1017</v>
      </c>
      <c r="E955">
        <v>203000</v>
      </c>
    </row>
    <row r="956" spans="4:5" x14ac:dyDescent="0.25">
      <c r="D956" s="12">
        <v>1019</v>
      </c>
      <c r="E956">
        <v>160000</v>
      </c>
    </row>
    <row r="957" spans="4:5" x14ac:dyDescent="0.25">
      <c r="D957" s="12">
        <v>1020</v>
      </c>
      <c r="E957">
        <v>213490</v>
      </c>
    </row>
    <row r="958" spans="4:5" x14ac:dyDescent="0.25">
      <c r="D958" s="12">
        <v>1021</v>
      </c>
      <c r="E958">
        <v>176000</v>
      </c>
    </row>
    <row r="959" spans="4:5" x14ac:dyDescent="0.25">
      <c r="D959" s="12">
        <v>1022</v>
      </c>
      <c r="E959">
        <v>194000</v>
      </c>
    </row>
    <row r="960" spans="4:5" x14ac:dyDescent="0.25">
      <c r="D960" s="12">
        <v>1023</v>
      </c>
      <c r="E960">
        <v>87000</v>
      </c>
    </row>
    <row r="961" spans="4:5" x14ac:dyDescent="0.25">
      <c r="D961" s="12">
        <v>1024</v>
      </c>
      <c r="E961">
        <v>191000</v>
      </c>
    </row>
    <row r="962" spans="4:5" x14ac:dyDescent="0.25">
      <c r="D962" s="12">
        <v>1025</v>
      </c>
      <c r="E962">
        <v>287000</v>
      </c>
    </row>
    <row r="963" spans="4:5" x14ac:dyDescent="0.25">
      <c r="D963" s="12">
        <v>1026</v>
      </c>
      <c r="E963">
        <v>112500</v>
      </c>
    </row>
    <row r="964" spans="4:5" x14ac:dyDescent="0.25">
      <c r="D964" s="12">
        <v>1027</v>
      </c>
      <c r="E964">
        <v>167500</v>
      </c>
    </row>
    <row r="965" spans="4:5" x14ac:dyDescent="0.25">
      <c r="D965" s="12">
        <v>1028</v>
      </c>
      <c r="E965">
        <v>293077</v>
      </c>
    </row>
    <row r="966" spans="4:5" x14ac:dyDescent="0.25">
      <c r="D966" s="12">
        <v>1029</v>
      </c>
      <c r="E966">
        <v>105000</v>
      </c>
    </row>
    <row r="967" spans="4:5" x14ac:dyDescent="0.25">
      <c r="D967" s="12">
        <v>1030</v>
      </c>
      <c r="E967">
        <v>118000</v>
      </c>
    </row>
    <row r="968" spans="4:5" x14ac:dyDescent="0.25">
      <c r="D968" s="12">
        <v>1031</v>
      </c>
      <c r="E968">
        <v>160000</v>
      </c>
    </row>
    <row r="969" spans="4:5" x14ac:dyDescent="0.25">
      <c r="D969" s="12">
        <v>1032</v>
      </c>
      <c r="E969">
        <v>197000</v>
      </c>
    </row>
    <row r="970" spans="4:5" x14ac:dyDescent="0.25">
      <c r="D970" s="12">
        <v>1033</v>
      </c>
      <c r="E970">
        <v>310000</v>
      </c>
    </row>
    <row r="971" spans="4:5" x14ac:dyDescent="0.25">
      <c r="D971" s="12">
        <v>1034</v>
      </c>
      <c r="E971">
        <v>230000</v>
      </c>
    </row>
    <row r="972" spans="4:5" x14ac:dyDescent="0.25">
      <c r="D972" s="12">
        <v>1035</v>
      </c>
      <c r="E972">
        <v>119750</v>
      </c>
    </row>
    <row r="973" spans="4:5" x14ac:dyDescent="0.25">
      <c r="D973" s="12">
        <v>1037</v>
      </c>
      <c r="E973">
        <v>315500</v>
      </c>
    </row>
    <row r="974" spans="4:5" x14ac:dyDescent="0.25">
      <c r="D974" s="12">
        <v>1038</v>
      </c>
      <c r="E974">
        <v>287000</v>
      </c>
    </row>
    <row r="975" spans="4:5" x14ac:dyDescent="0.25">
      <c r="D975" s="12">
        <v>1039</v>
      </c>
      <c r="E975">
        <v>97000</v>
      </c>
    </row>
    <row r="976" spans="4:5" x14ac:dyDescent="0.25">
      <c r="D976" s="12">
        <v>1040</v>
      </c>
      <c r="E976">
        <v>80000</v>
      </c>
    </row>
    <row r="977" spans="4:5" x14ac:dyDescent="0.25">
      <c r="D977" s="12">
        <v>1041</v>
      </c>
      <c r="E977">
        <v>155000</v>
      </c>
    </row>
    <row r="978" spans="4:5" x14ac:dyDescent="0.25">
      <c r="D978" s="12">
        <v>1042</v>
      </c>
      <c r="E978">
        <v>173000</v>
      </c>
    </row>
    <row r="979" spans="4:5" x14ac:dyDescent="0.25">
      <c r="D979" s="12">
        <v>1043</v>
      </c>
      <c r="E979">
        <v>196000</v>
      </c>
    </row>
    <row r="980" spans="4:5" x14ac:dyDescent="0.25">
      <c r="D980" s="12">
        <v>1044</v>
      </c>
      <c r="E980">
        <v>262280</v>
      </c>
    </row>
    <row r="981" spans="4:5" x14ac:dyDescent="0.25">
      <c r="D981" s="12">
        <v>1045</v>
      </c>
      <c r="E981">
        <v>278000</v>
      </c>
    </row>
    <row r="982" spans="4:5" x14ac:dyDescent="0.25">
      <c r="D982" s="12">
        <v>1047</v>
      </c>
      <c r="E982">
        <v>556581</v>
      </c>
    </row>
    <row r="983" spans="4:5" x14ac:dyDescent="0.25">
      <c r="D983" s="12">
        <v>1048</v>
      </c>
      <c r="E983">
        <v>145000</v>
      </c>
    </row>
    <row r="984" spans="4:5" x14ac:dyDescent="0.25">
      <c r="D984" s="12">
        <v>1049</v>
      </c>
      <c r="E984">
        <v>115000</v>
      </c>
    </row>
    <row r="985" spans="4:5" x14ac:dyDescent="0.25">
      <c r="D985" s="12">
        <v>1050</v>
      </c>
      <c r="E985">
        <v>84900</v>
      </c>
    </row>
    <row r="986" spans="4:5" x14ac:dyDescent="0.25">
      <c r="D986" s="12">
        <v>1051</v>
      </c>
      <c r="E986">
        <v>176485</v>
      </c>
    </row>
    <row r="987" spans="4:5" x14ac:dyDescent="0.25">
      <c r="D987" s="12">
        <v>1052</v>
      </c>
      <c r="E987">
        <v>200141</v>
      </c>
    </row>
    <row r="988" spans="4:5" x14ac:dyDescent="0.25">
      <c r="D988" s="12">
        <v>1053</v>
      </c>
      <c r="E988">
        <v>165000</v>
      </c>
    </row>
    <row r="989" spans="4:5" x14ac:dyDescent="0.25">
      <c r="D989" s="12">
        <v>1054</v>
      </c>
      <c r="E989">
        <v>144500</v>
      </c>
    </row>
    <row r="990" spans="4:5" x14ac:dyDescent="0.25">
      <c r="D990" s="12">
        <v>1055</v>
      </c>
      <c r="E990">
        <v>255000</v>
      </c>
    </row>
    <row r="991" spans="4:5" x14ac:dyDescent="0.25">
      <c r="D991" s="12">
        <v>1056</v>
      </c>
      <c r="E991">
        <v>180000</v>
      </c>
    </row>
    <row r="992" spans="4:5" x14ac:dyDescent="0.25">
      <c r="D992" s="12">
        <v>1057</v>
      </c>
      <c r="E992">
        <v>185850</v>
      </c>
    </row>
    <row r="993" spans="4:5" x14ac:dyDescent="0.25">
      <c r="D993" s="12">
        <v>1058</v>
      </c>
      <c r="E993">
        <v>248000</v>
      </c>
    </row>
    <row r="994" spans="4:5" x14ac:dyDescent="0.25">
      <c r="D994" s="12">
        <v>1059</v>
      </c>
      <c r="E994">
        <v>335000</v>
      </c>
    </row>
    <row r="995" spans="4:5" x14ac:dyDescent="0.25">
      <c r="D995" s="12">
        <v>1060</v>
      </c>
      <c r="E995">
        <v>220000</v>
      </c>
    </row>
    <row r="996" spans="4:5" x14ac:dyDescent="0.25">
      <c r="D996" s="12">
        <v>1061</v>
      </c>
      <c r="E996">
        <v>213500</v>
      </c>
    </row>
    <row r="997" spans="4:5" x14ac:dyDescent="0.25">
      <c r="D997" s="12">
        <v>1062</v>
      </c>
      <c r="E997">
        <v>81000</v>
      </c>
    </row>
    <row r="998" spans="4:5" x14ac:dyDescent="0.25">
      <c r="D998" s="12">
        <v>1063</v>
      </c>
      <c r="E998">
        <v>90000</v>
      </c>
    </row>
    <row r="999" spans="4:5" x14ac:dyDescent="0.25">
      <c r="D999" s="12">
        <v>1064</v>
      </c>
      <c r="E999">
        <v>110500</v>
      </c>
    </row>
    <row r="1000" spans="4:5" x14ac:dyDescent="0.25">
      <c r="D1000" s="12">
        <v>1066</v>
      </c>
      <c r="E1000">
        <v>328000</v>
      </c>
    </row>
    <row r="1001" spans="4:5" x14ac:dyDescent="0.25">
      <c r="D1001" s="12">
        <v>1067</v>
      </c>
      <c r="E1001">
        <v>178000</v>
      </c>
    </row>
    <row r="1002" spans="4:5" x14ac:dyDescent="0.25">
      <c r="D1002" s="12">
        <v>1068</v>
      </c>
      <c r="E1002">
        <v>167900</v>
      </c>
    </row>
    <row r="1003" spans="4:5" x14ac:dyDescent="0.25">
      <c r="D1003" s="12">
        <v>1069</v>
      </c>
      <c r="E1003">
        <v>151400</v>
      </c>
    </row>
    <row r="1004" spans="4:5" x14ac:dyDescent="0.25">
      <c r="D1004" s="12">
        <v>1070</v>
      </c>
      <c r="E1004">
        <v>135000</v>
      </c>
    </row>
    <row r="1005" spans="4:5" x14ac:dyDescent="0.25">
      <c r="D1005" s="12">
        <v>1071</v>
      </c>
      <c r="E1005">
        <v>135000</v>
      </c>
    </row>
    <row r="1006" spans="4:5" x14ac:dyDescent="0.25">
      <c r="D1006" s="12">
        <v>1072</v>
      </c>
      <c r="E1006">
        <v>154000</v>
      </c>
    </row>
    <row r="1007" spans="4:5" x14ac:dyDescent="0.25">
      <c r="D1007" s="12">
        <v>1073</v>
      </c>
      <c r="E1007">
        <v>91500</v>
      </c>
    </row>
    <row r="1008" spans="4:5" x14ac:dyDescent="0.25">
      <c r="D1008" s="12">
        <v>1074</v>
      </c>
      <c r="E1008">
        <v>159500</v>
      </c>
    </row>
    <row r="1009" spans="4:5" x14ac:dyDescent="0.25">
      <c r="D1009" s="12">
        <v>1075</v>
      </c>
      <c r="E1009">
        <v>194000</v>
      </c>
    </row>
    <row r="1010" spans="4:5" x14ac:dyDescent="0.25">
      <c r="D1010" s="12">
        <v>1076</v>
      </c>
      <c r="E1010">
        <v>219500</v>
      </c>
    </row>
    <row r="1011" spans="4:5" x14ac:dyDescent="0.25">
      <c r="D1011" s="12">
        <v>1077</v>
      </c>
      <c r="E1011">
        <v>170000</v>
      </c>
    </row>
    <row r="1012" spans="4:5" x14ac:dyDescent="0.25">
      <c r="D1012" s="12">
        <v>1078</v>
      </c>
      <c r="E1012">
        <v>138800</v>
      </c>
    </row>
    <row r="1013" spans="4:5" x14ac:dyDescent="0.25">
      <c r="D1013" s="12">
        <v>1079</v>
      </c>
      <c r="E1013">
        <v>155900</v>
      </c>
    </row>
    <row r="1014" spans="4:5" x14ac:dyDescent="0.25">
      <c r="D1014" s="12">
        <v>1080</v>
      </c>
      <c r="E1014">
        <v>126000</v>
      </c>
    </row>
    <row r="1015" spans="4:5" x14ac:dyDescent="0.25">
      <c r="D1015" s="12">
        <v>1081</v>
      </c>
      <c r="E1015">
        <v>145000</v>
      </c>
    </row>
    <row r="1016" spans="4:5" x14ac:dyDescent="0.25">
      <c r="D1016" s="12">
        <v>1082</v>
      </c>
      <c r="E1016">
        <v>133000</v>
      </c>
    </row>
    <row r="1017" spans="4:5" x14ac:dyDescent="0.25">
      <c r="D1017" s="12">
        <v>1083</v>
      </c>
      <c r="E1017">
        <v>192000</v>
      </c>
    </row>
    <row r="1018" spans="4:5" x14ac:dyDescent="0.25">
      <c r="D1018" s="12">
        <v>1084</v>
      </c>
      <c r="E1018">
        <v>160000</v>
      </c>
    </row>
    <row r="1019" spans="4:5" x14ac:dyDescent="0.25">
      <c r="D1019" s="12">
        <v>1085</v>
      </c>
      <c r="E1019">
        <v>187500</v>
      </c>
    </row>
    <row r="1020" spans="4:5" x14ac:dyDescent="0.25">
      <c r="D1020" s="12">
        <v>1086</v>
      </c>
      <c r="E1020">
        <v>147000</v>
      </c>
    </row>
    <row r="1021" spans="4:5" x14ac:dyDescent="0.25">
      <c r="D1021" s="12">
        <v>1087</v>
      </c>
      <c r="E1021">
        <v>83500</v>
      </c>
    </row>
    <row r="1022" spans="4:5" x14ac:dyDescent="0.25">
      <c r="D1022" s="12">
        <v>1088</v>
      </c>
      <c r="E1022">
        <v>252000</v>
      </c>
    </row>
    <row r="1023" spans="4:5" x14ac:dyDescent="0.25">
      <c r="D1023" s="12">
        <v>1089</v>
      </c>
      <c r="E1023">
        <v>137500</v>
      </c>
    </row>
    <row r="1024" spans="4:5" x14ac:dyDescent="0.25">
      <c r="D1024" s="12">
        <v>1090</v>
      </c>
      <c r="E1024">
        <v>197000</v>
      </c>
    </row>
    <row r="1025" spans="4:5" x14ac:dyDescent="0.25">
      <c r="D1025" s="12">
        <v>1091</v>
      </c>
      <c r="E1025">
        <v>92900</v>
      </c>
    </row>
    <row r="1026" spans="4:5" x14ac:dyDescent="0.25">
      <c r="D1026" s="12">
        <v>1092</v>
      </c>
      <c r="E1026">
        <v>160000</v>
      </c>
    </row>
    <row r="1027" spans="4:5" x14ac:dyDescent="0.25">
      <c r="D1027" s="12">
        <v>1093</v>
      </c>
      <c r="E1027">
        <v>136500</v>
      </c>
    </row>
    <row r="1028" spans="4:5" x14ac:dyDescent="0.25">
      <c r="D1028" s="12">
        <v>1094</v>
      </c>
      <c r="E1028">
        <v>146000</v>
      </c>
    </row>
    <row r="1029" spans="4:5" x14ac:dyDescent="0.25">
      <c r="D1029" s="12">
        <v>1095</v>
      </c>
      <c r="E1029">
        <v>129000</v>
      </c>
    </row>
    <row r="1030" spans="4:5" x14ac:dyDescent="0.25">
      <c r="D1030" s="12">
        <v>1096</v>
      </c>
      <c r="E1030">
        <v>176432</v>
      </c>
    </row>
    <row r="1031" spans="4:5" x14ac:dyDescent="0.25">
      <c r="D1031" s="12">
        <v>1097</v>
      </c>
      <c r="E1031">
        <v>127000</v>
      </c>
    </row>
    <row r="1032" spans="4:5" x14ac:dyDescent="0.25">
      <c r="D1032" s="12">
        <v>1098</v>
      </c>
      <c r="E1032">
        <v>170000</v>
      </c>
    </row>
    <row r="1033" spans="4:5" x14ac:dyDescent="0.25">
      <c r="D1033" s="12">
        <v>1099</v>
      </c>
      <c r="E1033">
        <v>128000</v>
      </c>
    </row>
    <row r="1034" spans="4:5" x14ac:dyDescent="0.25">
      <c r="D1034" s="12">
        <v>1100</v>
      </c>
      <c r="E1034">
        <v>157000</v>
      </c>
    </row>
    <row r="1035" spans="4:5" x14ac:dyDescent="0.25">
      <c r="D1035" s="12">
        <v>1101</v>
      </c>
      <c r="E1035">
        <v>60000</v>
      </c>
    </row>
    <row r="1036" spans="4:5" x14ac:dyDescent="0.25">
      <c r="D1036" s="12">
        <v>1102</v>
      </c>
      <c r="E1036">
        <v>119500</v>
      </c>
    </row>
    <row r="1037" spans="4:5" x14ac:dyDescent="0.25">
      <c r="D1037" s="12">
        <v>1103</v>
      </c>
      <c r="E1037">
        <v>135000</v>
      </c>
    </row>
    <row r="1038" spans="4:5" x14ac:dyDescent="0.25">
      <c r="D1038" s="12">
        <v>1104</v>
      </c>
      <c r="E1038">
        <v>159500</v>
      </c>
    </row>
    <row r="1039" spans="4:5" x14ac:dyDescent="0.25">
      <c r="D1039" s="12">
        <v>1105</v>
      </c>
      <c r="E1039">
        <v>106000</v>
      </c>
    </row>
    <row r="1040" spans="4:5" x14ac:dyDescent="0.25">
      <c r="D1040" s="12">
        <v>1106</v>
      </c>
      <c r="E1040">
        <v>325000</v>
      </c>
    </row>
    <row r="1041" spans="4:5" x14ac:dyDescent="0.25">
      <c r="D1041" s="12">
        <v>1107</v>
      </c>
      <c r="E1041">
        <v>179900</v>
      </c>
    </row>
    <row r="1042" spans="4:5" x14ac:dyDescent="0.25">
      <c r="D1042" s="12">
        <v>1109</v>
      </c>
      <c r="E1042">
        <v>181000</v>
      </c>
    </row>
    <row r="1043" spans="4:5" x14ac:dyDescent="0.25">
      <c r="D1043" s="12">
        <v>1110</v>
      </c>
      <c r="E1043">
        <v>280000</v>
      </c>
    </row>
    <row r="1044" spans="4:5" x14ac:dyDescent="0.25">
      <c r="D1044" s="12">
        <v>1111</v>
      </c>
      <c r="E1044">
        <v>188000</v>
      </c>
    </row>
    <row r="1045" spans="4:5" x14ac:dyDescent="0.25">
      <c r="D1045" s="12">
        <v>1112</v>
      </c>
      <c r="E1045">
        <v>205000</v>
      </c>
    </row>
    <row r="1046" spans="4:5" x14ac:dyDescent="0.25">
      <c r="D1046" s="12">
        <v>1113</v>
      </c>
      <c r="E1046">
        <v>129900</v>
      </c>
    </row>
    <row r="1047" spans="4:5" x14ac:dyDescent="0.25">
      <c r="D1047" s="12">
        <v>1114</v>
      </c>
      <c r="E1047">
        <v>134500</v>
      </c>
    </row>
    <row r="1048" spans="4:5" x14ac:dyDescent="0.25">
      <c r="D1048" s="12">
        <v>1115</v>
      </c>
      <c r="E1048">
        <v>117000</v>
      </c>
    </row>
    <row r="1049" spans="4:5" x14ac:dyDescent="0.25">
      <c r="D1049" s="12">
        <v>1116</v>
      </c>
      <c r="E1049">
        <v>318000</v>
      </c>
    </row>
    <row r="1050" spans="4:5" x14ac:dyDescent="0.25">
      <c r="D1050" s="12">
        <v>1117</v>
      </c>
      <c r="E1050">
        <v>184100</v>
      </c>
    </row>
    <row r="1051" spans="4:5" x14ac:dyDescent="0.25">
      <c r="D1051" s="12">
        <v>1118</v>
      </c>
      <c r="E1051">
        <v>130000</v>
      </c>
    </row>
    <row r="1052" spans="4:5" x14ac:dyDescent="0.25">
      <c r="D1052" s="12">
        <v>1119</v>
      </c>
      <c r="E1052">
        <v>140000</v>
      </c>
    </row>
    <row r="1053" spans="4:5" x14ac:dyDescent="0.25">
      <c r="D1053" s="12">
        <v>1120</v>
      </c>
      <c r="E1053">
        <v>133700</v>
      </c>
    </row>
    <row r="1054" spans="4:5" x14ac:dyDescent="0.25">
      <c r="D1054" s="12">
        <v>1121</v>
      </c>
      <c r="E1054">
        <v>118400</v>
      </c>
    </row>
    <row r="1055" spans="4:5" x14ac:dyDescent="0.25">
      <c r="D1055" s="12">
        <v>1122</v>
      </c>
      <c r="E1055">
        <v>212900</v>
      </c>
    </row>
    <row r="1056" spans="4:5" x14ac:dyDescent="0.25">
      <c r="D1056" s="12">
        <v>1123</v>
      </c>
      <c r="E1056">
        <v>112000</v>
      </c>
    </row>
    <row r="1057" spans="4:5" x14ac:dyDescent="0.25">
      <c r="D1057" s="12">
        <v>1124</v>
      </c>
      <c r="E1057">
        <v>118000</v>
      </c>
    </row>
    <row r="1058" spans="4:5" x14ac:dyDescent="0.25">
      <c r="D1058" s="12">
        <v>1125</v>
      </c>
      <c r="E1058">
        <v>163900</v>
      </c>
    </row>
    <row r="1059" spans="4:5" x14ac:dyDescent="0.25">
      <c r="D1059" s="12">
        <v>1126</v>
      </c>
      <c r="E1059">
        <v>115000</v>
      </c>
    </row>
    <row r="1060" spans="4:5" x14ac:dyDescent="0.25">
      <c r="D1060" s="12">
        <v>1127</v>
      </c>
      <c r="E1060">
        <v>174000</v>
      </c>
    </row>
    <row r="1061" spans="4:5" x14ac:dyDescent="0.25">
      <c r="D1061" s="12">
        <v>1128</v>
      </c>
      <c r="E1061">
        <v>259000</v>
      </c>
    </row>
    <row r="1062" spans="4:5" x14ac:dyDescent="0.25">
      <c r="D1062" s="12">
        <v>1129</v>
      </c>
      <c r="E1062">
        <v>215000</v>
      </c>
    </row>
    <row r="1063" spans="4:5" x14ac:dyDescent="0.25">
      <c r="D1063" s="12">
        <v>1130</v>
      </c>
      <c r="E1063">
        <v>140000</v>
      </c>
    </row>
    <row r="1064" spans="4:5" x14ac:dyDescent="0.25">
      <c r="D1064" s="12">
        <v>1131</v>
      </c>
      <c r="E1064">
        <v>135000</v>
      </c>
    </row>
    <row r="1065" spans="4:5" x14ac:dyDescent="0.25">
      <c r="D1065" s="12">
        <v>1132</v>
      </c>
      <c r="E1065">
        <v>93500</v>
      </c>
    </row>
    <row r="1066" spans="4:5" x14ac:dyDescent="0.25">
      <c r="D1066" s="12">
        <v>1133</v>
      </c>
      <c r="E1066">
        <v>117500</v>
      </c>
    </row>
    <row r="1067" spans="4:5" x14ac:dyDescent="0.25">
      <c r="D1067" s="12">
        <v>1134</v>
      </c>
      <c r="E1067">
        <v>239500</v>
      </c>
    </row>
    <row r="1068" spans="4:5" x14ac:dyDescent="0.25">
      <c r="D1068" s="12">
        <v>1135</v>
      </c>
      <c r="E1068">
        <v>169000</v>
      </c>
    </row>
    <row r="1069" spans="4:5" x14ac:dyDescent="0.25">
      <c r="D1069" s="12">
        <v>1136</v>
      </c>
      <c r="E1069">
        <v>102000</v>
      </c>
    </row>
    <row r="1070" spans="4:5" x14ac:dyDescent="0.25">
      <c r="D1070" s="12">
        <v>1137</v>
      </c>
      <c r="E1070">
        <v>119000</v>
      </c>
    </row>
    <row r="1071" spans="4:5" x14ac:dyDescent="0.25">
      <c r="D1071" s="12">
        <v>1138</v>
      </c>
      <c r="E1071">
        <v>94000</v>
      </c>
    </row>
    <row r="1072" spans="4:5" x14ac:dyDescent="0.25">
      <c r="D1072" s="12">
        <v>1139</v>
      </c>
      <c r="E1072">
        <v>196000</v>
      </c>
    </row>
    <row r="1073" spans="4:5" x14ac:dyDescent="0.25">
      <c r="D1073" s="12">
        <v>1140</v>
      </c>
      <c r="E1073">
        <v>144000</v>
      </c>
    </row>
    <row r="1074" spans="4:5" x14ac:dyDescent="0.25">
      <c r="D1074" s="12">
        <v>1141</v>
      </c>
      <c r="E1074">
        <v>139000</v>
      </c>
    </row>
    <row r="1075" spans="4:5" x14ac:dyDescent="0.25">
      <c r="D1075" s="12">
        <v>1143</v>
      </c>
      <c r="E1075">
        <v>424870</v>
      </c>
    </row>
    <row r="1076" spans="4:5" x14ac:dyDescent="0.25">
      <c r="D1076" s="12">
        <v>1144</v>
      </c>
      <c r="E1076">
        <v>80000</v>
      </c>
    </row>
    <row r="1077" spans="4:5" x14ac:dyDescent="0.25">
      <c r="D1077" s="12">
        <v>1145</v>
      </c>
      <c r="E1077">
        <v>80000</v>
      </c>
    </row>
    <row r="1078" spans="4:5" x14ac:dyDescent="0.25">
      <c r="D1078" s="12">
        <v>1146</v>
      </c>
      <c r="E1078">
        <v>149000</v>
      </c>
    </row>
    <row r="1079" spans="4:5" x14ac:dyDescent="0.25">
      <c r="D1079" s="12">
        <v>1147</v>
      </c>
      <c r="E1079">
        <v>180000</v>
      </c>
    </row>
    <row r="1080" spans="4:5" x14ac:dyDescent="0.25">
      <c r="D1080" s="12">
        <v>1148</v>
      </c>
      <c r="E1080">
        <v>174500</v>
      </c>
    </row>
    <row r="1081" spans="4:5" x14ac:dyDescent="0.25">
      <c r="D1081" s="12">
        <v>1149</v>
      </c>
      <c r="E1081">
        <v>116900</v>
      </c>
    </row>
    <row r="1082" spans="4:5" x14ac:dyDescent="0.25">
      <c r="D1082" s="12">
        <v>1150</v>
      </c>
      <c r="E1082">
        <v>143000</v>
      </c>
    </row>
    <row r="1083" spans="4:5" x14ac:dyDescent="0.25">
      <c r="D1083" s="12">
        <v>1151</v>
      </c>
      <c r="E1083">
        <v>124000</v>
      </c>
    </row>
    <row r="1084" spans="4:5" x14ac:dyDescent="0.25">
      <c r="D1084" s="12">
        <v>1152</v>
      </c>
      <c r="E1084">
        <v>149900</v>
      </c>
    </row>
    <row r="1085" spans="4:5" x14ac:dyDescent="0.25">
      <c r="D1085" s="12">
        <v>1153</v>
      </c>
      <c r="E1085">
        <v>230000</v>
      </c>
    </row>
    <row r="1086" spans="4:5" x14ac:dyDescent="0.25">
      <c r="D1086" s="12">
        <v>1154</v>
      </c>
      <c r="E1086">
        <v>120500</v>
      </c>
    </row>
    <row r="1087" spans="4:5" x14ac:dyDescent="0.25">
      <c r="D1087" s="12">
        <v>1155</v>
      </c>
      <c r="E1087">
        <v>201800</v>
      </c>
    </row>
    <row r="1088" spans="4:5" x14ac:dyDescent="0.25">
      <c r="D1088" s="12">
        <v>1156</v>
      </c>
      <c r="E1088">
        <v>218000</v>
      </c>
    </row>
    <row r="1089" spans="4:5" x14ac:dyDescent="0.25">
      <c r="D1089" s="12">
        <v>1157</v>
      </c>
      <c r="E1089">
        <v>179900</v>
      </c>
    </row>
    <row r="1090" spans="4:5" x14ac:dyDescent="0.25">
      <c r="D1090" s="12">
        <v>1158</v>
      </c>
      <c r="E1090">
        <v>230000</v>
      </c>
    </row>
    <row r="1091" spans="4:5" x14ac:dyDescent="0.25">
      <c r="D1091" s="12">
        <v>1159</v>
      </c>
      <c r="E1091">
        <v>235128</v>
      </c>
    </row>
    <row r="1092" spans="4:5" x14ac:dyDescent="0.25">
      <c r="D1092" s="12">
        <v>1160</v>
      </c>
      <c r="E1092">
        <v>185000</v>
      </c>
    </row>
    <row r="1093" spans="4:5" x14ac:dyDescent="0.25">
      <c r="D1093" s="12">
        <v>1161</v>
      </c>
      <c r="E1093">
        <v>146000</v>
      </c>
    </row>
    <row r="1094" spans="4:5" x14ac:dyDescent="0.25">
      <c r="D1094" s="12">
        <v>1163</v>
      </c>
      <c r="E1094">
        <v>129000</v>
      </c>
    </row>
    <row r="1095" spans="4:5" x14ac:dyDescent="0.25">
      <c r="D1095" s="12">
        <v>1164</v>
      </c>
      <c r="E1095">
        <v>108959</v>
      </c>
    </row>
    <row r="1096" spans="4:5" x14ac:dyDescent="0.25">
      <c r="D1096" s="12">
        <v>1165</v>
      </c>
      <c r="E1096">
        <v>194000</v>
      </c>
    </row>
    <row r="1097" spans="4:5" x14ac:dyDescent="0.25">
      <c r="D1097" s="12">
        <v>1166</v>
      </c>
      <c r="E1097">
        <v>233170</v>
      </c>
    </row>
    <row r="1098" spans="4:5" x14ac:dyDescent="0.25">
      <c r="D1098" s="12">
        <v>1167</v>
      </c>
      <c r="E1098">
        <v>245350</v>
      </c>
    </row>
    <row r="1099" spans="4:5" x14ac:dyDescent="0.25">
      <c r="D1099" s="12">
        <v>1168</v>
      </c>
      <c r="E1099">
        <v>173000</v>
      </c>
    </row>
    <row r="1100" spans="4:5" x14ac:dyDescent="0.25">
      <c r="D1100" s="12">
        <v>1169</v>
      </c>
      <c r="E1100">
        <v>235000</v>
      </c>
    </row>
    <row r="1101" spans="4:5" x14ac:dyDescent="0.25">
      <c r="D1101" s="12">
        <v>1171</v>
      </c>
      <c r="E1101">
        <v>171000</v>
      </c>
    </row>
    <row r="1102" spans="4:5" x14ac:dyDescent="0.25">
      <c r="D1102" s="12">
        <v>1172</v>
      </c>
      <c r="E1102">
        <v>163000</v>
      </c>
    </row>
    <row r="1103" spans="4:5" x14ac:dyDescent="0.25">
      <c r="D1103" s="12">
        <v>1173</v>
      </c>
      <c r="E1103">
        <v>171900</v>
      </c>
    </row>
    <row r="1104" spans="4:5" x14ac:dyDescent="0.25">
      <c r="D1104" s="12">
        <v>1174</v>
      </c>
      <c r="E1104">
        <v>200500</v>
      </c>
    </row>
    <row r="1105" spans="4:5" x14ac:dyDescent="0.25">
      <c r="D1105" s="12">
        <v>1175</v>
      </c>
      <c r="E1105">
        <v>239000</v>
      </c>
    </row>
    <row r="1106" spans="4:5" x14ac:dyDescent="0.25">
      <c r="D1106" s="12">
        <v>1176</v>
      </c>
      <c r="E1106">
        <v>285000</v>
      </c>
    </row>
    <row r="1107" spans="4:5" x14ac:dyDescent="0.25">
      <c r="D1107" s="12">
        <v>1178</v>
      </c>
      <c r="E1107">
        <v>115000</v>
      </c>
    </row>
    <row r="1108" spans="4:5" x14ac:dyDescent="0.25">
      <c r="D1108" s="12">
        <v>1179</v>
      </c>
      <c r="E1108">
        <v>154900</v>
      </c>
    </row>
    <row r="1109" spans="4:5" x14ac:dyDescent="0.25">
      <c r="D1109" s="12">
        <v>1180</v>
      </c>
      <c r="E1109">
        <v>93000</v>
      </c>
    </row>
    <row r="1110" spans="4:5" x14ac:dyDescent="0.25">
      <c r="D1110" s="12">
        <v>1181</v>
      </c>
      <c r="E1110">
        <v>250000</v>
      </c>
    </row>
    <row r="1111" spans="4:5" x14ac:dyDescent="0.25">
      <c r="D1111" s="12">
        <v>1182</v>
      </c>
      <c r="E1111">
        <v>392500</v>
      </c>
    </row>
    <row r="1112" spans="4:5" x14ac:dyDescent="0.25">
      <c r="D1112" s="12">
        <v>1183</v>
      </c>
      <c r="E1112">
        <v>745000</v>
      </c>
    </row>
    <row r="1113" spans="4:5" x14ac:dyDescent="0.25">
      <c r="D1113" s="12">
        <v>1184</v>
      </c>
      <c r="E1113">
        <v>120000</v>
      </c>
    </row>
    <row r="1114" spans="4:5" x14ac:dyDescent="0.25">
      <c r="D1114" s="12">
        <v>1185</v>
      </c>
      <c r="E1114">
        <v>186700</v>
      </c>
    </row>
    <row r="1115" spans="4:5" x14ac:dyDescent="0.25">
      <c r="D1115" s="12">
        <v>1186</v>
      </c>
      <c r="E1115">
        <v>104900</v>
      </c>
    </row>
    <row r="1116" spans="4:5" x14ac:dyDescent="0.25">
      <c r="D1116" s="12">
        <v>1187</v>
      </c>
      <c r="E1116">
        <v>95000</v>
      </c>
    </row>
    <row r="1117" spans="4:5" x14ac:dyDescent="0.25">
      <c r="D1117" s="12">
        <v>1188</v>
      </c>
      <c r="E1117">
        <v>262000</v>
      </c>
    </row>
    <row r="1118" spans="4:5" x14ac:dyDescent="0.25">
      <c r="D1118" s="12">
        <v>1189</v>
      </c>
      <c r="E1118">
        <v>195000</v>
      </c>
    </row>
    <row r="1119" spans="4:5" x14ac:dyDescent="0.25">
      <c r="D1119" s="12">
        <v>1190</v>
      </c>
      <c r="E1119">
        <v>189000</v>
      </c>
    </row>
    <row r="1120" spans="4:5" x14ac:dyDescent="0.25">
      <c r="D1120" s="12">
        <v>1191</v>
      </c>
      <c r="E1120">
        <v>168000</v>
      </c>
    </row>
    <row r="1121" spans="4:5" x14ac:dyDescent="0.25">
      <c r="D1121" s="12">
        <v>1192</v>
      </c>
      <c r="E1121">
        <v>174000</v>
      </c>
    </row>
    <row r="1122" spans="4:5" x14ac:dyDescent="0.25">
      <c r="D1122" s="12">
        <v>1193</v>
      </c>
      <c r="E1122">
        <v>125000</v>
      </c>
    </row>
    <row r="1123" spans="4:5" x14ac:dyDescent="0.25">
      <c r="D1123" s="12">
        <v>1194</v>
      </c>
      <c r="E1123">
        <v>165000</v>
      </c>
    </row>
    <row r="1124" spans="4:5" x14ac:dyDescent="0.25">
      <c r="D1124" s="12">
        <v>1195</v>
      </c>
      <c r="E1124">
        <v>158000</v>
      </c>
    </row>
    <row r="1125" spans="4:5" x14ac:dyDescent="0.25">
      <c r="D1125" s="12">
        <v>1196</v>
      </c>
      <c r="E1125">
        <v>176000</v>
      </c>
    </row>
    <row r="1126" spans="4:5" x14ac:dyDescent="0.25">
      <c r="D1126" s="12">
        <v>1197</v>
      </c>
      <c r="E1126">
        <v>219210</v>
      </c>
    </row>
    <row r="1127" spans="4:5" x14ac:dyDescent="0.25">
      <c r="D1127" s="12">
        <v>1198</v>
      </c>
      <c r="E1127">
        <v>144000</v>
      </c>
    </row>
    <row r="1128" spans="4:5" x14ac:dyDescent="0.25">
      <c r="D1128" s="12">
        <v>1199</v>
      </c>
      <c r="E1128">
        <v>178000</v>
      </c>
    </row>
    <row r="1129" spans="4:5" x14ac:dyDescent="0.25">
      <c r="D1129" s="12">
        <v>1200</v>
      </c>
      <c r="E1129">
        <v>148000</v>
      </c>
    </row>
    <row r="1130" spans="4:5" x14ac:dyDescent="0.25">
      <c r="D1130" s="12">
        <v>1201</v>
      </c>
      <c r="E1130">
        <v>116050</v>
      </c>
    </row>
    <row r="1131" spans="4:5" x14ac:dyDescent="0.25">
      <c r="D1131" s="12">
        <v>1202</v>
      </c>
      <c r="E1131">
        <v>197900</v>
      </c>
    </row>
    <row r="1132" spans="4:5" x14ac:dyDescent="0.25">
      <c r="D1132" s="12">
        <v>1203</v>
      </c>
      <c r="E1132">
        <v>117000</v>
      </c>
    </row>
    <row r="1133" spans="4:5" x14ac:dyDescent="0.25">
      <c r="D1133" s="12">
        <v>1204</v>
      </c>
      <c r="E1133">
        <v>213000</v>
      </c>
    </row>
    <row r="1134" spans="4:5" x14ac:dyDescent="0.25">
      <c r="D1134" s="12">
        <v>1205</v>
      </c>
      <c r="E1134">
        <v>153500</v>
      </c>
    </row>
    <row r="1135" spans="4:5" x14ac:dyDescent="0.25">
      <c r="D1135" s="12">
        <v>1207</v>
      </c>
      <c r="E1135">
        <v>107000</v>
      </c>
    </row>
    <row r="1136" spans="4:5" x14ac:dyDescent="0.25">
      <c r="D1136" s="12">
        <v>1208</v>
      </c>
      <c r="E1136">
        <v>200000</v>
      </c>
    </row>
    <row r="1137" spans="4:5" x14ac:dyDescent="0.25">
      <c r="D1137" s="12">
        <v>1209</v>
      </c>
      <c r="E1137">
        <v>140000</v>
      </c>
    </row>
    <row r="1138" spans="4:5" x14ac:dyDescent="0.25">
      <c r="D1138" s="12">
        <v>1211</v>
      </c>
      <c r="E1138">
        <v>189000</v>
      </c>
    </row>
    <row r="1139" spans="4:5" x14ac:dyDescent="0.25">
      <c r="D1139" s="12">
        <v>1212</v>
      </c>
      <c r="E1139">
        <v>164000</v>
      </c>
    </row>
    <row r="1140" spans="4:5" x14ac:dyDescent="0.25">
      <c r="D1140" s="12">
        <v>1213</v>
      </c>
      <c r="E1140">
        <v>113000</v>
      </c>
    </row>
    <row r="1141" spans="4:5" x14ac:dyDescent="0.25">
      <c r="D1141" s="12">
        <v>1215</v>
      </c>
      <c r="E1141">
        <v>134500</v>
      </c>
    </row>
    <row r="1142" spans="4:5" x14ac:dyDescent="0.25">
      <c r="D1142" s="12">
        <v>1216</v>
      </c>
      <c r="E1142">
        <v>125000</v>
      </c>
    </row>
    <row r="1143" spans="4:5" x14ac:dyDescent="0.25">
      <c r="D1143" s="12">
        <v>1217</v>
      </c>
      <c r="E1143">
        <v>112000</v>
      </c>
    </row>
    <row r="1144" spans="4:5" x14ac:dyDescent="0.25">
      <c r="D1144" s="12">
        <v>1218</v>
      </c>
      <c r="E1144">
        <v>229456</v>
      </c>
    </row>
    <row r="1145" spans="4:5" x14ac:dyDescent="0.25">
      <c r="D1145" s="12">
        <v>1219</v>
      </c>
      <c r="E1145">
        <v>80500</v>
      </c>
    </row>
    <row r="1146" spans="4:5" x14ac:dyDescent="0.25">
      <c r="D1146" s="12">
        <v>1220</v>
      </c>
      <c r="E1146">
        <v>91500</v>
      </c>
    </row>
    <row r="1147" spans="4:5" x14ac:dyDescent="0.25">
      <c r="D1147" s="12">
        <v>1221</v>
      </c>
      <c r="E1147">
        <v>115000</v>
      </c>
    </row>
    <row r="1148" spans="4:5" x14ac:dyDescent="0.25">
      <c r="D1148" s="12">
        <v>1222</v>
      </c>
      <c r="E1148">
        <v>134000</v>
      </c>
    </row>
    <row r="1149" spans="4:5" x14ac:dyDescent="0.25">
      <c r="D1149" s="12">
        <v>1223</v>
      </c>
      <c r="E1149">
        <v>143000</v>
      </c>
    </row>
    <row r="1150" spans="4:5" x14ac:dyDescent="0.25">
      <c r="D1150" s="12">
        <v>1224</v>
      </c>
      <c r="E1150">
        <v>137900</v>
      </c>
    </row>
    <row r="1151" spans="4:5" x14ac:dyDescent="0.25">
      <c r="D1151" s="12">
        <v>1225</v>
      </c>
      <c r="E1151">
        <v>184000</v>
      </c>
    </row>
    <row r="1152" spans="4:5" x14ac:dyDescent="0.25">
      <c r="D1152" s="12">
        <v>1226</v>
      </c>
      <c r="E1152">
        <v>145000</v>
      </c>
    </row>
    <row r="1153" spans="4:5" x14ac:dyDescent="0.25">
      <c r="D1153" s="12">
        <v>1228</v>
      </c>
      <c r="E1153">
        <v>147000</v>
      </c>
    </row>
    <row r="1154" spans="4:5" x14ac:dyDescent="0.25">
      <c r="D1154" s="12">
        <v>1229</v>
      </c>
      <c r="E1154">
        <v>367294</v>
      </c>
    </row>
    <row r="1155" spans="4:5" x14ac:dyDescent="0.25">
      <c r="D1155" s="12">
        <v>1230</v>
      </c>
      <c r="E1155">
        <v>127000</v>
      </c>
    </row>
    <row r="1156" spans="4:5" x14ac:dyDescent="0.25">
      <c r="D1156" s="12">
        <v>1231</v>
      </c>
      <c r="E1156">
        <v>190000</v>
      </c>
    </row>
    <row r="1157" spans="4:5" x14ac:dyDescent="0.25">
      <c r="D1157" s="12">
        <v>1232</v>
      </c>
      <c r="E1157">
        <v>132500</v>
      </c>
    </row>
    <row r="1158" spans="4:5" x14ac:dyDescent="0.25">
      <c r="D1158" s="12">
        <v>1233</v>
      </c>
      <c r="E1158">
        <v>101800</v>
      </c>
    </row>
    <row r="1159" spans="4:5" x14ac:dyDescent="0.25">
      <c r="D1159" s="12">
        <v>1234</v>
      </c>
      <c r="E1159">
        <v>142000</v>
      </c>
    </row>
    <row r="1160" spans="4:5" x14ac:dyDescent="0.25">
      <c r="D1160" s="12">
        <v>1235</v>
      </c>
      <c r="E1160">
        <v>130000</v>
      </c>
    </row>
    <row r="1161" spans="4:5" x14ac:dyDescent="0.25">
      <c r="D1161" s="12">
        <v>1236</v>
      </c>
      <c r="E1161">
        <v>138887</v>
      </c>
    </row>
    <row r="1162" spans="4:5" x14ac:dyDescent="0.25">
      <c r="D1162" s="12">
        <v>1237</v>
      </c>
      <c r="E1162">
        <v>175500</v>
      </c>
    </row>
    <row r="1163" spans="4:5" x14ac:dyDescent="0.25">
      <c r="D1163" s="12">
        <v>1238</v>
      </c>
      <c r="E1163">
        <v>195000</v>
      </c>
    </row>
    <row r="1164" spans="4:5" x14ac:dyDescent="0.25">
      <c r="D1164" s="12">
        <v>1239</v>
      </c>
      <c r="E1164">
        <v>142500</v>
      </c>
    </row>
    <row r="1165" spans="4:5" x14ac:dyDescent="0.25">
      <c r="D1165" s="12">
        <v>1240</v>
      </c>
      <c r="E1165">
        <v>265900</v>
      </c>
    </row>
    <row r="1166" spans="4:5" x14ac:dyDescent="0.25">
      <c r="D1166" s="12">
        <v>1241</v>
      </c>
      <c r="E1166">
        <v>224900</v>
      </c>
    </row>
    <row r="1167" spans="4:5" x14ac:dyDescent="0.25">
      <c r="D1167" s="12">
        <v>1242</v>
      </c>
      <c r="E1167">
        <v>248328</v>
      </c>
    </row>
    <row r="1168" spans="4:5" x14ac:dyDescent="0.25">
      <c r="D1168" s="12">
        <v>1243</v>
      </c>
      <c r="E1168">
        <v>170000</v>
      </c>
    </row>
    <row r="1169" spans="4:5" x14ac:dyDescent="0.25">
      <c r="D1169" s="12">
        <v>1244</v>
      </c>
      <c r="E1169">
        <v>465000</v>
      </c>
    </row>
    <row r="1170" spans="4:5" x14ac:dyDescent="0.25">
      <c r="D1170" s="12">
        <v>1245</v>
      </c>
      <c r="E1170">
        <v>230000</v>
      </c>
    </row>
    <row r="1171" spans="4:5" x14ac:dyDescent="0.25">
      <c r="D1171" s="12">
        <v>1246</v>
      </c>
      <c r="E1171">
        <v>178000</v>
      </c>
    </row>
    <row r="1172" spans="4:5" x14ac:dyDescent="0.25">
      <c r="D1172" s="12">
        <v>1247</v>
      </c>
      <c r="E1172">
        <v>186500</v>
      </c>
    </row>
    <row r="1173" spans="4:5" x14ac:dyDescent="0.25">
      <c r="D1173" s="12">
        <v>1248</v>
      </c>
      <c r="E1173">
        <v>169900</v>
      </c>
    </row>
    <row r="1174" spans="4:5" x14ac:dyDescent="0.25">
      <c r="D1174" s="12">
        <v>1249</v>
      </c>
      <c r="E1174">
        <v>129500</v>
      </c>
    </row>
    <row r="1175" spans="4:5" x14ac:dyDescent="0.25">
      <c r="D1175" s="12">
        <v>1250</v>
      </c>
      <c r="E1175">
        <v>119000</v>
      </c>
    </row>
    <row r="1176" spans="4:5" x14ac:dyDescent="0.25">
      <c r="D1176" s="12">
        <v>1251</v>
      </c>
      <c r="E1176">
        <v>244000</v>
      </c>
    </row>
    <row r="1177" spans="4:5" x14ac:dyDescent="0.25">
      <c r="D1177" s="12">
        <v>1252</v>
      </c>
      <c r="E1177">
        <v>171750</v>
      </c>
    </row>
    <row r="1178" spans="4:5" x14ac:dyDescent="0.25">
      <c r="D1178" s="12">
        <v>1253</v>
      </c>
      <c r="E1178">
        <v>130000</v>
      </c>
    </row>
    <row r="1179" spans="4:5" x14ac:dyDescent="0.25">
      <c r="D1179" s="12">
        <v>1254</v>
      </c>
      <c r="E1179">
        <v>294000</v>
      </c>
    </row>
    <row r="1180" spans="4:5" x14ac:dyDescent="0.25">
      <c r="D1180" s="12">
        <v>1255</v>
      </c>
      <c r="E1180">
        <v>165400</v>
      </c>
    </row>
    <row r="1181" spans="4:5" x14ac:dyDescent="0.25">
      <c r="D1181" s="12">
        <v>1256</v>
      </c>
      <c r="E1181">
        <v>127500</v>
      </c>
    </row>
    <row r="1182" spans="4:5" x14ac:dyDescent="0.25">
      <c r="D1182" s="12">
        <v>1257</v>
      </c>
      <c r="E1182">
        <v>301500</v>
      </c>
    </row>
    <row r="1183" spans="4:5" x14ac:dyDescent="0.25">
      <c r="D1183" s="12">
        <v>1258</v>
      </c>
      <c r="E1183">
        <v>99900</v>
      </c>
    </row>
    <row r="1184" spans="4:5" x14ac:dyDescent="0.25">
      <c r="D1184" s="12">
        <v>1259</v>
      </c>
      <c r="E1184">
        <v>190000</v>
      </c>
    </row>
    <row r="1185" spans="4:5" x14ac:dyDescent="0.25">
      <c r="D1185" s="12">
        <v>1260</v>
      </c>
      <c r="E1185">
        <v>151000</v>
      </c>
    </row>
    <row r="1186" spans="4:5" x14ac:dyDescent="0.25">
      <c r="D1186" s="12">
        <v>1262</v>
      </c>
      <c r="E1186">
        <v>128900</v>
      </c>
    </row>
    <row r="1187" spans="4:5" x14ac:dyDescent="0.25">
      <c r="D1187" s="12">
        <v>1263</v>
      </c>
      <c r="E1187">
        <v>161500</v>
      </c>
    </row>
    <row r="1188" spans="4:5" x14ac:dyDescent="0.25">
      <c r="D1188" s="12">
        <v>1264</v>
      </c>
      <c r="E1188">
        <v>180500</v>
      </c>
    </row>
    <row r="1189" spans="4:5" x14ac:dyDescent="0.25">
      <c r="D1189" s="12">
        <v>1265</v>
      </c>
      <c r="E1189">
        <v>181000</v>
      </c>
    </row>
    <row r="1190" spans="4:5" x14ac:dyDescent="0.25">
      <c r="D1190" s="12">
        <v>1266</v>
      </c>
      <c r="E1190">
        <v>183900</v>
      </c>
    </row>
    <row r="1191" spans="4:5" x14ac:dyDescent="0.25">
      <c r="D1191" s="12">
        <v>1267</v>
      </c>
      <c r="E1191">
        <v>122000</v>
      </c>
    </row>
    <row r="1192" spans="4:5" x14ac:dyDescent="0.25">
      <c r="D1192" s="12">
        <v>1268</v>
      </c>
      <c r="E1192">
        <v>378500</v>
      </c>
    </row>
    <row r="1193" spans="4:5" x14ac:dyDescent="0.25">
      <c r="D1193" s="12">
        <v>1269</v>
      </c>
      <c r="E1193">
        <v>381000</v>
      </c>
    </row>
    <row r="1194" spans="4:5" x14ac:dyDescent="0.25">
      <c r="D1194" s="12">
        <v>1270</v>
      </c>
      <c r="E1194">
        <v>144000</v>
      </c>
    </row>
    <row r="1195" spans="4:5" x14ac:dyDescent="0.25">
      <c r="D1195" s="12">
        <v>1271</v>
      </c>
      <c r="E1195">
        <v>260000</v>
      </c>
    </row>
    <row r="1196" spans="4:5" x14ac:dyDescent="0.25">
      <c r="D1196" s="12">
        <v>1272</v>
      </c>
      <c r="E1196">
        <v>185750</v>
      </c>
    </row>
    <row r="1197" spans="4:5" x14ac:dyDescent="0.25">
      <c r="D1197" s="12">
        <v>1274</v>
      </c>
      <c r="E1197">
        <v>177000</v>
      </c>
    </row>
    <row r="1198" spans="4:5" x14ac:dyDescent="0.25">
      <c r="D1198" s="12">
        <v>1275</v>
      </c>
      <c r="E1198">
        <v>139000</v>
      </c>
    </row>
    <row r="1199" spans="4:5" x14ac:dyDescent="0.25">
      <c r="D1199" s="12">
        <v>1276</v>
      </c>
      <c r="E1199">
        <v>137000</v>
      </c>
    </row>
    <row r="1200" spans="4:5" x14ac:dyDescent="0.25">
      <c r="D1200" s="12">
        <v>1279</v>
      </c>
      <c r="E1200">
        <v>237000</v>
      </c>
    </row>
    <row r="1201" spans="4:5" x14ac:dyDescent="0.25">
      <c r="D1201" s="12">
        <v>1280</v>
      </c>
      <c r="E1201">
        <v>68400</v>
      </c>
    </row>
    <row r="1202" spans="4:5" x14ac:dyDescent="0.25">
      <c r="D1202" s="12">
        <v>1281</v>
      </c>
      <c r="E1202">
        <v>227000</v>
      </c>
    </row>
    <row r="1203" spans="4:5" x14ac:dyDescent="0.25">
      <c r="D1203" s="12">
        <v>1283</v>
      </c>
      <c r="E1203">
        <v>150500</v>
      </c>
    </row>
    <row r="1204" spans="4:5" x14ac:dyDescent="0.25">
      <c r="D1204" s="12">
        <v>1284</v>
      </c>
      <c r="E1204">
        <v>139000</v>
      </c>
    </row>
    <row r="1205" spans="4:5" x14ac:dyDescent="0.25">
      <c r="D1205" s="12">
        <v>1285</v>
      </c>
      <c r="E1205">
        <v>169000</v>
      </c>
    </row>
    <row r="1206" spans="4:5" x14ac:dyDescent="0.25">
      <c r="D1206" s="12">
        <v>1286</v>
      </c>
      <c r="E1206">
        <v>132500</v>
      </c>
    </row>
    <row r="1207" spans="4:5" x14ac:dyDescent="0.25">
      <c r="D1207" s="12">
        <v>1287</v>
      </c>
      <c r="E1207">
        <v>143000</v>
      </c>
    </row>
    <row r="1208" spans="4:5" x14ac:dyDescent="0.25">
      <c r="D1208" s="12">
        <v>1288</v>
      </c>
      <c r="E1208">
        <v>190000</v>
      </c>
    </row>
    <row r="1209" spans="4:5" x14ac:dyDescent="0.25">
      <c r="D1209" s="12">
        <v>1289</v>
      </c>
      <c r="E1209">
        <v>278000</v>
      </c>
    </row>
    <row r="1210" spans="4:5" x14ac:dyDescent="0.25">
      <c r="D1210" s="12">
        <v>1290</v>
      </c>
      <c r="E1210">
        <v>281000</v>
      </c>
    </row>
    <row r="1211" spans="4:5" x14ac:dyDescent="0.25">
      <c r="D1211" s="12">
        <v>1291</v>
      </c>
      <c r="E1211">
        <v>180500</v>
      </c>
    </row>
    <row r="1212" spans="4:5" x14ac:dyDescent="0.25">
      <c r="D1212" s="12">
        <v>1292</v>
      </c>
      <c r="E1212">
        <v>119500</v>
      </c>
    </row>
    <row r="1213" spans="4:5" x14ac:dyDescent="0.25">
      <c r="D1213" s="12">
        <v>1293</v>
      </c>
      <c r="E1213">
        <v>107500</v>
      </c>
    </row>
    <row r="1214" spans="4:5" x14ac:dyDescent="0.25">
      <c r="D1214" s="12">
        <v>1294</v>
      </c>
      <c r="E1214">
        <v>162900</v>
      </c>
    </row>
    <row r="1215" spans="4:5" x14ac:dyDescent="0.25">
      <c r="D1215" s="12">
        <v>1295</v>
      </c>
      <c r="E1215">
        <v>115000</v>
      </c>
    </row>
    <row r="1216" spans="4:5" x14ac:dyDescent="0.25">
      <c r="D1216" s="12">
        <v>1296</v>
      </c>
      <c r="E1216">
        <v>138500</v>
      </c>
    </row>
    <row r="1217" spans="4:5" x14ac:dyDescent="0.25">
      <c r="D1217" s="12">
        <v>1297</v>
      </c>
      <c r="E1217">
        <v>155000</v>
      </c>
    </row>
    <row r="1218" spans="4:5" x14ac:dyDescent="0.25">
      <c r="D1218" s="12">
        <v>1298</v>
      </c>
      <c r="E1218">
        <v>140000</v>
      </c>
    </row>
    <row r="1219" spans="4:5" x14ac:dyDescent="0.25">
      <c r="D1219" s="12">
        <v>1299</v>
      </c>
      <c r="E1219">
        <v>160000</v>
      </c>
    </row>
    <row r="1220" spans="4:5" x14ac:dyDescent="0.25">
      <c r="D1220" s="12">
        <v>1300</v>
      </c>
      <c r="E1220">
        <v>154000</v>
      </c>
    </row>
    <row r="1221" spans="4:5" x14ac:dyDescent="0.25">
      <c r="D1221" s="12">
        <v>1302</v>
      </c>
      <c r="E1221">
        <v>177500</v>
      </c>
    </row>
    <row r="1222" spans="4:5" x14ac:dyDescent="0.25">
      <c r="D1222" s="12">
        <v>1303</v>
      </c>
      <c r="E1222">
        <v>290000</v>
      </c>
    </row>
    <row r="1223" spans="4:5" x14ac:dyDescent="0.25">
      <c r="D1223" s="12">
        <v>1304</v>
      </c>
      <c r="E1223">
        <v>232000</v>
      </c>
    </row>
    <row r="1224" spans="4:5" x14ac:dyDescent="0.25">
      <c r="D1224" s="12">
        <v>1305</v>
      </c>
      <c r="E1224">
        <v>130000</v>
      </c>
    </row>
    <row r="1225" spans="4:5" x14ac:dyDescent="0.25">
      <c r="D1225" s="12">
        <v>1306</v>
      </c>
      <c r="E1225">
        <v>325000</v>
      </c>
    </row>
    <row r="1226" spans="4:5" x14ac:dyDescent="0.25">
      <c r="D1226" s="12">
        <v>1307</v>
      </c>
      <c r="E1226">
        <v>202500</v>
      </c>
    </row>
    <row r="1227" spans="4:5" x14ac:dyDescent="0.25">
      <c r="D1227" s="12">
        <v>1308</v>
      </c>
      <c r="E1227">
        <v>138000</v>
      </c>
    </row>
    <row r="1228" spans="4:5" x14ac:dyDescent="0.25">
      <c r="D1228" s="12">
        <v>1309</v>
      </c>
      <c r="E1228">
        <v>147000</v>
      </c>
    </row>
    <row r="1229" spans="4:5" x14ac:dyDescent="0.25">
      <c r="D1229" s="12">
        <v>1310</v>
      </c>
      <c r="E1229">
        <v>179200</v>
      </c>
    </row>
    <row r="1230" spans="4:5" x14ac:dyDescent="0.25">
      <c r="D1230" s="12">
        <v>1311</v>
      </c>
      <c r="E1230">
        <v>335000</v>
      </c>
    </row>
    <row r="1231" spans="4:5" x14ac:dyDescent="0.25">
      <c r="D1231" s="12">
        <v>1312</v>
      </c>
      <c r="E1231">
        <v>203000</v>
      </c>
    </row>
    <row r="1232" spans="4:5" x14ac:dyDescent="0.25">
      <c r="D1232" s="12">
        <v>1313</v>
      </c>
      <c r="E1232">
        <v>302000</v>
      </c>
    </row>
    <row r="1233" spans="4:5" x14ac:dyDescent="0.25">
      <c r="D1233" s="12">
        <v>1314</v>
      </c>
      <c r="E1233">
        <v>333168</v>
      </c>
    </row>
    <row r="1234" spans="4:5" x14ac:dyDescent="0.25">
      <c r="D1234" s="12">
        <v>1315</v>
      </c>
      <c r="E1234">
        <v>119000</v>
      </c>
    </row>
    <row r="1235" spans="4:5" x14ac:dyDescent="0.25">
      <c r="D1235" s="12">
        <v>1316</v>
      </c>
      <c r="E1235">
        <v>206900</v>
      </c>
    </row>
    <row r="1236" spans="4:5" x14ac:dyDescent="0.25">
      <c r="D1236" s="12">
        <v>1317</v>
      </c>
      <c r="E1236">
        <v>295493</v>
      </c>
    </row>
    <row r="1237" spans="4:5" x14ac:dyDescent="0.25">
      <c r="D1237" s="12">
        <v>1318</v>
      </c>
      <c r="E1237">
        <v>208900</v>
      </c>
    </row>
    <row r="1238" spans="4:5" x14ac:dyDescent="0.25">
      <c r="D1238" s="12">
        <v>1320</v>
      </c>
      <c r="E1238">
        <v>111000</v>
      </c>
    </row>
    <row r="1239" spans="4:5" x14ac:dyDescent="0.25">
      <c r="D1239" s="12">
        <v>1321</v>
      </c>
      <c r="E1239">
        <v>156500</v>
      </c>
    </row>
    <row r="1240" spans="4:5" x14ac:dyDescent="0.25">
      <c r="D1240" s="12">
        <v>1322</v>
      </c>
      <c r="E1240">
        <v>72500</v>
      </c>
    </row>
    <row r="1241" spans="4:5" x14ac:dyDescent="0.25">
      <c r="D1241" s="12">
        <v>1323</v>
      </c>
      <c r="E1241">
        <v>190000</v>
      </c>
    </row>
    <row r="1242" spans="4:5" x14ac:dyDescent="0.25">
      <c r="D1242" s="12">
        <v>1324</v>
      </c>
      <c r="E1242">
        <v>82500</v>
      </c>
    </row>
    <row r="1243" spans="4:5" x14ac:dyDescent="0.25">
      <c r="D1243" s="12">
        <v>1325</v>
      </c>
      <c r="E1243">
        <v>147000</v>
      </c>
    </row>
    <row r="1244" spans="4:5" x14ac:dyDescent="0.25">
      <c r="D1244" s="12">
        <v>1326</v>
      </c>
      <c r="E1244">
        <v>55000</v>
      </c>
    </row>
    <row r="1245" spans="4:5" x14ac:dyDescent="0.25">
      <c r="D1245" s="12">
        <v>1327</v>
      </c>
      <c r="E1245">
        <v>79000</v>
      </c>
    </row>
    <row r="1246" spans="4:5" x14ac:dyDescent="0.25">
      <c r="D1246" s="12">
        <v>1328</v>
      </c>
      <c r="E1246">
        <v>130500</v>
      </c>
    </row>
    <row r="1247" spans="4:5" x14ac:dyDescent="0.25">
      <c r="D1247" s="12">
        <v>1329</v>
      </c>
      <c r="E1247">
        <v>256000</v>
      </c>
    </row>
    <row r="1248" spans="4:5" x14ac:dyDescent="0.25">
      <c r="D1248" s="12">
        <v>1330</v>
      </c>
      <c r="E1248">
        <v>176500</v>
      </c>
    </row>
    <row r="1249" spans="4:5" x14ac:dyDescent="0.25">
      <c r="D1249" s="12">
        <v>1331</v>
      </c>
      <c r="E1249">
        <v>227000</v>
      </c>
    </row>
    <row r="1250" spans="4:5" x14ac:dyDescent="0.25">
      <c r="D1250" s="12">
        <v>1332</v>
      </c>
      <c r="E1250">
        <v>132500</v>
      </c>
    </row>
    <row r="1251" spans="4:5" x14ac:dyDescent="0.25">
      <c r="D1251" s="12">
        <v>1333</v>
      </c>
      <c r="E1251">
        <v>100000</v>
      </c>
    </row>
    <row r="1252" spans="4:5" x14ac:dyDescent="0.25">
      <c r="D1252" s="12">
        <v>1334</v>
      </c>
      <c r="E1252">
        <v>125500</v>
      </c>
    </row>
    <row r="1253" spans="4:5" x14ac:dyDescent="0.25">
      <c r="D1253" s="12">
        <v>1335</v>
      </c>
      <c r="E1253">
        <v>125000</v>
      </c>
    </row>
    <row r="1254" spans="4:5" x14ac:dyDescent="0.25">
      <c r="D1254" s="12">
        <v>1336</v>
      </c>
      <c r="E1254">
        <v>167900</v>
      </c>
    </row>
    <row r="1255" spans="4:5" x14ac:dyDescent="0.25">
      <c r="D1255" s="12">
        <v>1337</v>
      </c>
      <c r="E1255">
        <v>135000</v>
      </c>
    </row>
    <row r="1256" spans="4:5" x14ac:dyDescent="0.25">
      <c r="D1256" s="12">
        <v>1338</v>
      </c>
      <c r="E1256">
        <v>52500</v>
      </c>
    </row>
    <row r="1257" spans="4:5" x14ac:dyDescent="0.25">
      <c r="D1257" s="12">
        <v>1339</v>
      </c>
      <c r="E1257">
        <v>200000</v>
      </c>
    </row>
    <row r="1258" spans="4:5" x14ac:dyDescent="0.25">
      <c r="D1258" s="12">
        <v>1340</v>
      </c>
      <c r="E1258">
        <v>128500</v>
      </c>
    </row>
    <row r="1259" spans="4:5" x14ac:dyDescent="0.25">
      <c r="D1259" s="12">
        <v>1341</v>
      </c>
      <c r="E1259">
        <v>123000</v>
      </c>
    </row>
    <row r="1260" spans="4:5" x14ac:dyDescent="0.25">
      <c r="D1260" s="12">
        <v>1342</v>
      </c>
      <c r="E1260">
        <v>155000</v>
      </c>
    </row>
    <row r="1261" spans="4:5" x14ac:dyDescent="0.25">
      <c r="D1261" s="12">
        <v>1343</v>
      </c>
      <c r="E1261">
        <v>228500</v>
      </c>
    </row>
    <row r="1262" spans="4:5" x14ac:dyDescent="0.25">
      <c r="D1262" s="12">
        <v>1344</v>
      </c>
      <c r="E1262">
        <v>177000</v>
      </c>
    </row>
    <row r="1263" spans="4:5" x14ac:dyDescent="0.25">
      <c r="D1263" s="12">
        <v>1345</v>
      </c>
      <c r="E1263">
        <v>155835</v>
      </c>
    </row>
    <row r="1264" spans="4:5" x14ac:dyDescent="0.25">
      <c r="D1264" s="12">
        <v>1346</v>
      </c>
      <c r="E1264">
        <v>108500</v>
      </c>
    </row>
    <row r="1265" spans="4:5" x14ac:dyDescent="0.25">
      <c r="D1265" s="12">
        <v>1348</v>
      </c>
      <c r="E1265">
        <v>283463</v>
      </c>
    </row>
    <row r="1266" spans="4:5" x14ac:dyDescent="0.25">
      <c r="D1266" s="12">
        <v>1349</v>
      </c>
      <c r="E1266">
        <v>215000</v>
      </c>
    </row>
    <row r="1267" spans="4:5" x14ac:dyDescent="0.25">
      <c r="D1267" s="12">
        <v>1350</v>
      </c>
      <c r="E1267">
        <v>122000</v>
      </c>
    </row>
    <row r="1268" spans="4:5" x14ac:dyDescent="0.25">
      <c r="D1268" s="12">
        <v>1351</v>
      </c>
      <c r="E1268">
        <v>200000</v>
      </c>
    </row>
    <row r="1269" spans="4:5" x14ac:dyDescent="0.25">
      <c r="D1269" s="12">
        <v>1352</v>
      </c>
      <c r="E1269">
        <v>171000</v>
      </c>
    </row>
    <row r="1270" spans="4:5" x14ac:dyDescent="0.25">
      <c r="D1270" s="12">
        <v>1353</v>
      </c>
      <c r="E1270">
        <v>134900</v>
      </c>
    </row>
    <row r="1271" spans="4:5" x14ac:dyDescent="0.25">
      <c r="D1271" s="12">
        <v>1355</v>
      </c>
      <c r="E1271">
        <v>235000</v>
      </c>
    </row>
    <row r="1272" spans="4:5" x14ac:dyDescent="0.25">
      <c r="D1272" s="12">
        <v>1356</v>
      </c>
      <c r="E1272">
        <v>170000</v>
      </c>
    </row>
    <row r="1273" spans="4:5" x14ac:dyDescent="0.25">
      <c r="D1273" s="12">
        <v>1357</v>
      </c>
      <c r="E1273">
        <v>110000</v>
      </c>
    </row>
    <row r="1274" spans="4:5" x14ac:dyDescent="0.25">
      <c r="D1274" s="12">
        <v>1359</v>
      </c>
      <c r="E1274">
        <v>177500</v>
      </c>
    </row>
    <row r="1275" spans="4:5" x14ac:dyDescent="0.25">
      <c r="D1275" s="12">
        <v>1360</v>
      </c>
      <c r="E1275">
        <v>315000</v>
      </c>
    </row>
    <row r="1276" spans="4:5" x14ac:dyDescent="0.25">
      <c r="D1276" s="12">
        <v>1361</v>
      </c>
      <c r="E1276">
        <v>189000</v>
      </c>
    </row>
    <row r="1277" spans="4:5" x14ac:dyDescent="0.25">
      <c r="D1277" s="12">
        <v>1362</v>
      </c>
      <c r="E1277">
        <v>260000</v>
      </c>
    </row>
    <row r="1278" spans="4:5" x14ac:dyDescent="0.25">
      <c r="D1278" s="12">
        <v>1363</v>
      </c>
      <c r="E1278">
        <v>104900</v>
      </c>
    </row>
    <row r="1279" spans="4:5" x14ac:dyDescent="0.25">
      <c r="D1279" s="12">
        <v>1364</v>
      </c>
      <c r="E1279">
        <v>156932</v>
      </c>
    </row>
    <row r="1280" spans="4:5" x14ac:dyDescent="0.25">
      <c r="D1280" s="12">
        <v>1365</v>
      </c>
      <c r="E1280">
        <v>144152</v>
      </c>
    </row>
    <row r="1281" spans="4:5" x14ac:dyDescent="0.25">
      <c r="D1281" s="12">
        <v>1366</v>
      </c>
      <c r="E1281">
        <v>216000</v>
      </c>
    </row>
    <row r="1282" spans="4:5" x14ac:dyDescent="0.25">
      <c r="D1282" s="12">
        <v>1367</v>
      </c>
      <c r="E1282">
        <v>193000</v>
      </c>
    </row>
    <row r="1283" spans="4:5" x14ac:dyDescent="0.25">
      <c r="D1283" s="12">
        <v>1368</v>
      </c>
      <c r="E1283">
        <v>127000</v>
      </c>
    </row>
    <row r="1284" spans="4:5" x14ac:dyDescent="0.25">
      <c r="D1284" s="12">
        <v>1369</v>
      </c>
      <c r="E1284">
        <v>144000</v>
      </c>
    </row>
    <row r="1285" spans="4:5" x14ac:dyDescent="0.25">
      <c r="D1285" s="12">
        <v>1370</v>
      </c>
      <c r="E1285">
        <v>232000</v>
      </c>
    </row>
    <row r="1286" spans="4:5" x14ac:dyDescent="0.25">
      <c r="D1286" s="12">
        <v>1371</v>
      </c>
      <c r="E1286">
        <v>105000</v>
      </c>
    </row>
    <row r="1287" spans="4:5" x14ac:dyDescent="0.25">
      <c r="D1287" s="12">
        <v>1372</v>
      </c>
      <c r="E1287">
        <v>165500</v>
      </c>
    </row>
    <row r="1288" spans="4:5" x14ac:dyDescent="0.25">
      <c r="D1288" s="12">
        <v>1373</v>
      </c>
      <c r="E1288">
        <v>274300</v>
      </c>
    </row>
    <row r="1289" spans="4:5" x14ac:dyDescent="0.25">
      <c r="D1289" s="12">
        <v>1374</v>
      </c>
      <c r="E1289">
        <v>466500</v>
      </c>
    </row>
    <row r="1290" spans="4:5" x14ac:dyDescent="0.25">
      <c r="D1290" s="12">
        <v>1375</v>
      </c>
      <c r="E1290">
        <v>250000</v>
      </c>
    </row>
    <row r="1291" spans="4:5" x14ac:dyDescent="0.25">
      <c r="D1291" s="12">
        <v>1376</v>
      </c>
      <c r="E1291">
        <v>239000</v>
      </c>
    </row>
    <row r="1292" spans="4:5" x14ac:dyDescent="0.25">
      <c r="D1292" s="12">
        <v>1377</v>
      </c>
      <c r="E1292">
        <v>91000</v>
      </c>
    </row>
    <row r="1293" spans="4:5" x14ac:dyDescent="0.25">
      <c r="D1293" s="12">
        <v>1378</v>
      </c>
      <c r="E1293">
        <v>117000</v>
      </c>
    </row>
    <row r="1294" spans="4:5" x14ac:dyDescent="0.25">
      <c r="D1294" s="12">
        <v>1379</v>
      </c>
      <c r="E1294">
        <v>83000</v>
      </c>
    </row>
    <row r="1295" spans="4:5" x14ac:dyDescent="0.25">
      <c r="D1295" s="12">
        <v>1380</v>
      </c>
      <c r="E1295">
        <v>167500</v>
      </c>
    </row>
    <row r="1296" spans="4:5" x14ac:dyDescent="0.25">
      <c r="D1296" s="12">
        <v>1381</v>
      </c>
      <c r="E1296">
        <v>58500</v>
      </c>
    </row>
    <row r="1297" spans="4:5" x14ac:dyDescent="0.25">
      <c r="D1297" s="12">
        <v>1382</v>
      </c>
      <c r="E1297">
        <v>237500</v>
      </c>
    </row>
    <row r="1298" spans="4:5" x14ac:dyDescent="0.25">
      <c r="D1298" s="12">
        <v>1383</v>
      </c>
      <c r="E1298">
        <v>157000</v>
      </c>
    </row>
    <row r="1299" spans="4:5" x14ac:dyDescent="0.25">
      <c r="D1299" s="12">
        <v>1384</v>
      </c>
      <c r="E1299">
        <v>112000</v>
      </c>
    </row>
    <row r="1300" spans="4:5" x14ac:dyDescent="0.25">
      <c r="D1300" s="12">
        <v>1385</v>
      </c>
      <c r="E1300">
        <v>105000</v>
      </c>
    </row>
    <row r="1301" spans="4:5" x14ac:dyDescent="0.25">
      <c r="D1301" s="12">
        <v>1386</v>
      </c>
      <c r="E1301">
        <v>125500</v>
      </c>
    </row>
    <row r="1302" spans="4:5" x14ac:dyDescent="0.25">
      <c r="D1302" s="12">
        <v>1387</v>
      </c>
      <c r="E1302">
        <v>250000</v>
      </c>
    </row>
    <row r="1303" spans="4:5" x14ac:dyDescent="0.25">
      <c r="D1303" s="12">
        <v>1388</v>
      </c>
      <c r="E1303">
        <v>136000</v>
      </c>
    </row>
    <row r="1304" spans="4:5" x14ac:dyDescent="0.25">
      <c r="D1304" s="12">
        <v>1390</v>
      </c>
      <c r="E1304">
        <v>131000</v>
      </c>
    </row>
    <row r="1305" spans="4:5" x14ac:dyDescent="0.25">
      <c r="D1305" s="12">
        <v>1391</v>
      </c>
      <c r="E1305">
        <v>235000</v>
      </c>
    </row>
    <row r="1306" spans="4:5" x14ac:dyDescent="0.25">
      <c r="D1306" s="12">
        <v>1392</v>
      </c>
      <c r="E1306">
        <v>124000</v>
      </c>
    </row>
    <row r="1307" spans="4:5" x14ac:dyDescent="0.25">
      <c r="D1307" s="12">
        <v>1393</v>
      </c>
      <c r="E1307">
        <v>123000</v>
      </c>
    </row>
    <row r="1308" spans="4:5" x14ac:dyDescent="0.25">
      <c r="D1308" s="12">
        <v>1394</v>
      </c>
      <c r="E1308">
        <v>163000</v>
      </c>
    </row>
    <row r="1309" spans="4:5" x14ac:dyDescent="0.25">
      <c r="D1309" s="12">
        <v>1395</v>
      </c>
      <c r="E1309">
        <v>246578</v>
      </c>
    </row>
    <row r="1310" spans="4:5" x14ac:dyDescent="0.25">
      <c r="D1310" s="12">
        <v>1396</v>
      </c>
      <c r="E1310">
        <v>281213</v>
      </c>
    </row>
    <row r="1311" spans="4:5" x14ac:dyDescent="0.25">
      <c r="D1311" s="12">
        <v>1397</v>
      </c>
      <c r="E1311">
        <v>160000</v>
      </c>
    </row>
    <row r="1312" spans="4:5" x14ac:dyDescent="0.25">
      <c r="D1312" s="12">
        <v>1398</v>
      </c>
      <c r="E1312">
        <v>137500</v>
      </c>
    </row>
    <row r="1313" spans="4:5" x14ac:dyDescent="0.25">
      <c r="D1313" s="12">
        <v>1399</v>
      </c>
      <c r="E1313">
        <v>138000</v>
      </c>
    </row>
    <row r="1314" spans="4:5" x14ac:dyDescent="0.25">
      <c r="D1314" s="12">
        <v>1400</v>
      </c>
      <c r="E1314">
        <v>137450</v>
      </c>
    </row>
    <row r="1315" spans="4:5" x14ac:dyDescent="0.25">
      <c r="D1315" s="12">
        <v>1401</v>
      </c>
      <c r="E1315">
        <v>120000</v>
      </c>
    </row>
    <row r="1316" spans="4:5" x14ac:dyDescent="0.25">
      <c r="D1316" s="12">
        <v>1402</v>
      </c>
      <c r="E1316">
        <v>193000</v>
      </c>
    </row>
    <row r="1317" spans="4:5" x14ac:dyDescent="0.25">
      <c r="D1317" s="12">
        <v>1403</v>
      </c>
      <c r="E1317">
        <v>193879</v>
      </c>
    </row>
    <row r="1318" spans="4:5" x14ac:dyDescent="0.25">
      <c r="D1318" s="12">
        <v>1405</v>
      </c>
      <c r="E1318">
        <v>105000</v>
      </c>
    </row>
    <row r="1319" spans="4:5" x14ac:dyDescent="0.25">
      <c r="D1319" s="12">
        <v>1406</v>
      </c>
      <c r="E1319">
        <v>275000</v>
      </c>
    </row>
    <row r="1320" spans="4:5" x14ac:dyDescent="0.25">
      <c r="D1320" s="12">
        <v>1407</v>
      </c>
      <c r="E1320">
        <v>133000</v>
      </c>
    </row>
    <row r="1321" spans="4:5" x14ac:dyDescent="0.25">
      <c r="D1321" s="12">
        <v>1408</v>
      </c>
      <c r="E1321">
        <v>112000</v>
      </c>
    </row>
    <row r="1322" spans="4:5" x14ac:dyDescent="0.25">
      <c r="D1322" s="12">
        <v>1409</v>
      </c>
      <c r="E1322">
        <v>125500</v>
      </c>
    </row>
    <row r="1323" spans="4:5" x14ac:dyDescent="0.25">
      <c r="D1323" s="12">
        <v>1411</v>
      </c>
      <c r="E1323">
        <v>230000</v>
      </c>
    </row>
    <row r="1324" spans="4:5" x14ac:dyDescent="0.25">
      <c r="D1324" s="12">
        <v>1412</v>
      </c>
      <c r="E1324">
        <v>140000</v>
      </c>
    </row>
    <row r="1325" spans="4:5" x14ac:dyDescent="0.25">
      <c r="D1325" s="12">
        <v>1413</v>
      </c>
      <c r="E1325">
        <v>90000</v>
      </c>
    </row>
    <row r="1326" spans="4:5" x14ac:dyDescent="0.25">
      <c r="D1326" s="12">
        <v>1414</v>
      </c>
      <c r="E1326">
        <v>257000</v>
      </c>
    </row>
    <row r="1327" spans="4:5" x14ac:dyDescent="0.25">
      <c r="D1327" s="12">
        <v>1415</v>
      </c>
      <c r="E1327">
        <v>207000</v>
      </c>
    </row>
    <row r="1328" spans="4:5" x14ac:dyDescent="0.25">
      <c r="D1328" s="12">
        <v>1416</v>
      </c>
      <c r="E1328">
        <v>175900</v>
      </c>
    </row>
    <row r="1329" spans="4:5" x14ac:dyDescent="0.25">
      <c r="D1329" s="12">
        <v>1417</v>
      </c>
      <c r="E1329">
        <v>122500</v>
      </c>
    </row>
    <row r="1330" spans="4:5" x14ac:dyDescent="0.25">
      <c r="D1330" s="12">
        <v>1418</v>
      </c>
      <c r="E1330">
        <v>340000</v>
      </c>
    </row>
    <row r="1331" spans="4:5" x14ac:dyDescent="0.25">
      <c r="D1331" s="12">
        <v>1419</v>
      </c>
      <c r="E1331">
        <v>124000</v>
      </c>
    </row>
    <row r="1332" spans="4:5" x14ac:dyDescent="0.25">
      <c r="D1332" s="12">
        <v>1420</v>
      </c>
      <c r="E1332">
        <v>223000</v>
      </c>
    </row>
    <row r="1333" spans="4:5" x14ac:dyDescent="0.25">
      <c r="D1333" s="12">
        <v>1421</v>
      </c>
      <c r="E1333">
        <v>179900</v>
      </c>
    </row>
    <row r="1334" spans="4:5" x14ac:dyDescent="0.25">
      <c r="D1334" s="12">
        <v>1422</v>
      </c>
      <c r="E1334">
        <v>127500</v>
      </c>
    </row>
    <row r="1335" spans="4:5" x14ac:dyDescent="0.25">
      <c r="D1335" s="12">
        <v>1423</v>
      </c>
      <c r="E1335">
        <v>136500</v>
      </c>
    </row>
    <row r="1336" spans="4:5" x14ac:dyDescent="0.25">
      <c r="D1336" s="12">
        <v>1425</v>
      </c>
      <c r="E1336">
        <v>144000</v>
      </c>
    </row>
    <row r="1337" spans="4:5" x14ac:dyDescent="0.25">
      <c r="D1337" s="12">
        <v>1426</v>
      </c>
      <c r="E1337">
        <v>142000</v>
      </c>
    </row>
    <row r="1338" spans="4:5" x14ac:dyDescent="0.25">
      <c r="D1338" s="12">
        <v>1427</v>
      </c>
      <c r="E1338">
        <v>271000</v>
      </c>
    </row>
    <row r="1339" spans="4:5" x14ac:dyDescent="0.25">
      <c r="D1339" s="12">
        <v>1428</v>
      </c>
      <c r="E1339">
        <v>140000</v>
      </c>
    </row>
    <row r="1340" spans="4:5" x14ac:dyDescent="0.25">
      <c r="D1340" s="12">
        <v>1429</v>
      </c>
      <c r="E1340">
        <v>119000</v>
      </c>
    </row>
    <row r="1341" spans="4:5" x14ac:dyDescent="0.25">
      <c r="D1341" s="12">
        <v>1430</v>
      </c>
      <c r="E1341">
        <v>182900</v>
      </c>
    </row>
    <row r="1342" spans="4:5" x14ac:dyDescent="0.25">
      <c r="D1342" s="12">
        <v>1431</v>
      </c>
      <c r="E1342">
        <v>192140</v>
      </c>
    </row>
    <row r="1343" spans="4:5" x14ac:dyDescent="0.25">
      <c r="D1343" s="12">
        <v>1432</v>
      </c>
      <c r="E1343">
        <v>143750</v>
      </c>
    </row>
    <row r="1344" spans="4:5" x14ac:dyDescent="0.25">
      <c r="D1344" s="12">
        <v>1433</v>
      </c>
      <c r="E1344">
        <v>64500</v>
      </c>
    </row>
    <row r="1345" spans="4:5" x14ac:dyDescent="0.25">
      <c r="D1345" s="12">
        <v>1434</v>
      </c>
      <c r="E1345">
        <v>186500</v>
      </c>
    </row>
    <row r="1346" spans="4:5" x14ac:dyDescent="0.25">
      <c r="D1346" s="12">
        <v>1435</v>
      </c>
      <c r="E1346">
        <v>160000</v>
      </c>
    </row>
    <row r="1347" spans="4:5" x14ac:dyDescent="0.25">
      <c r="D1347" s="12">
        <v>1436</v>
      </c>
      <c r="E1347">
        <v>174000</v>
      </c>
    </row>
    <row r="1348" spans="4:5" x14ac:dyDescent="0.25">
      <c r="D1348" s="12">
        <v>1437</v>
      </c>
      <c r="E1348">
        <v>120500</v>
      </c>
    </row>
    <row r="1349" spans="4:5" x14ac:dyDescent="0.25">
      <c r="D1349" s="12">
        <v>1438</v>
      </c>
      <c r="E1349">
        <v>394617</v>
      </c>
    </row>
    <row r="1350" spans="4:5" x14ac:dyDescent="0.25">
      <c r="D1350" s="12">
        <v>1439</v>
      </c>
      <c r="E1350">
        <v>149700</v>
      </c>
    </row>
    <row r="1351" spans="4:5" x14ac:dyDescent="0.25">
      <c r="D1351" s="12">
        <v>1440</v>
      </c>
      <c r="E1351">
        <v>197000</v>
      </c>
    </row>
    <row r="1352" spans="4:5" x14ac:dyDescent="0.25">
      <c r="D1352" s="12">
        <v>1441</v>
      </c>
      <c r="E1352">
        <v>191000</v>
      </c>
    </row>
    <row r="1353" spans="4:5" x14ac:dyDescent="0.25">
      <c r="D1353" s="12">
        <v>1442</v>
      </c>
      <c r="E1353">
        <v>149300</v>
      </c>
    </row>
    <row r="1354" spans="4:5" x14ac:dyDescent="0.25">
      <c r="D1354" s="12">
        <v>1443</v>
      </c>
      <c r="E1354">
        <v>310000</v>
      </c>
    </row>
    <row r="1355" spans="4:5" x14ac:dyDescent="0.25">
      <c r="D1355" s="12">
        <v>1444</v>
      </c>
      <c r="E1355">
        <v>121000</v>
      </c>
    </row>
    <row r="1356" spans="4:5" x14ac:dyDescent="0.25">
      <c r="D1356" s="12">
        <v>1445</v>
      </c>
      <c r="E1356">
        <v>179600</v>
      </c>
    </row>
    <row r="1357" spans="4:5" x14ac:dyDescent="0.25">
      <c r="D1357" s="12">
        <v>1446</v>
      </c>
      <c r="E1357">
        <v>129000</v>
      </c>
    </row>
    <row r="1358" spans="4:5" x14ac:dyDescent="0.25">
      <c r="D1358" s="12">
        <v>1448</v>
      </c>
      <c r="E1358">
        <v>240000</v>
      </c>
    </row>
    <row r="1359" spans="4:5" x14ac:dyDescent="0.25">
      <c r="D1359" s="12">
        <v>1449</v>
      </c>
      <c r="E1359">
        <v>112000</v>
      </c>
    </row>
    <row r="1360" spans="4:5" x14ac:dyDescent="0.25">
      <c r="D1360" s="12">
        <v>1450</v>
      </c>
      <c r="E1360">
        <v>92000</v>
      </c>
    </row>
    <row r="1361" spans="4:5" x14ac:dyDescent="0.25">
      <c r="D1361" s="12">
        <v>1451</v>
      </c>
      <c r="E1361">
        <v>136000</v>
      </c>
    </row>
    <row r="1362" spans="4:5" x14ac:dyDescent="0.25">
      <c r="D1362" s="12">
        <v>1452</v>
      </c>
      <c r="E1362">
        <v>287090</v>
      </c>
    </row>
    <row r="1363" spans="4:5" x14ac:dyDescent="0.25">
      <c r="D1363" s="12">
        <v>1453</v>
      </c>
      <c r="E1363">
        <v>145000</v>
      </c>
    </row>
    <row r="1364" spans="4:5" x14ac:dyDescent="0.25">
      <c r="D1364" s="12">
        <v>1454</v>
      </c>
      <c r="E1364">
        <v>84500</v>
      </c>
    </row>
    <row r="1365" spans="4:5" x14ac:dyDescent="0.25">
      <c r="D1365" s="12">
        <v>1455</v>
      </c>
      <c r="E1365">
        <v>185000</v>
      </c>
    </row>
    <row r="1366" spans="4:5" x14ac:dyDescent="0.25">
      <c r="D1366" s="12">
        <v>1456</v>
      </c>
      <c r="E1366">
        <v>175000</v>
      </c>
    </row>
    <row r="1367" spans="4:5" x14ac:dyDescent="0.25">
      <c r="D1367" s="12">
        <v>1457</v>
      </c>
      <c r="E1367">
        <v>210000</v>
      </c>
    </row>
    <row r="1368" spans="4:5" x14ac:dyDescent="0.25">
      <c r="D1368" s="12">
        <v>1458</v>
      </c>
      <c r="E1368">
        <v>266500</v>
      </c>
    </row>
    <row r="1369" spans="4:5" x14ac:dyDescent="0.25">
      <c r="D1369" s="12">
        <v>1459</v>
      </c>
      <c r="E1369">
        <v>142125</v>
      </c>
    </row>
    <row r="1370" spans="4:5" x14ac:dyDescent="0.25">
      <c r="D1370" s="12">
        <v>1460</v>
      </c>
      <c r="E1370">
        <v>147500</v>
      </c>
    </row>
  </sheetData>
  <mergeCells count="2">
    <mergeCell ref="I1:K1"/>
    <mergeCell ref="G44:I44"/>
  </mergeCells>
  <pageMargins left="0.7" right="0.7" top="0.75" bottom="0.75" header="0.3" footer="0.3"/>
  <pageSetup orientation="portrait" horizontalDpi="300" verticalDpi="300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8BCA-A91E-4499-B28A-C94DF8FAD8F2}">
  <dimension ref="A1:M1201"/>
  <sheetViews>
    <sheetView showGridLines="0" showRowColHeaders="0" topLeftCell="F1" workbookViewId="0">
      <selection activeCell="K2" sqref="K2"/>
    </sheetView>
  </sheetViews>
  <sheetFormatPr defaultRowHeight="15" outlineLevelCol="1" x14ac:dyDescent="0.25"/>
  <cols>
    <col min="1" max="1" width="12.42578125" hidden="1" customWidth="1" outlineLevel="1"/>
    <col min="2" max="3" width="14.85546875" hidden="1" customWidth="1" outlineLevel="1"/>
    <col min="4" max="4" width="12.42578125" hidden="1" customWidth="1" outlineLevel="1"/>
    <col min="5" max="5" width="16.5703125" hidden="1" customWidth="1" outlineLevel="1"/>
    <col min="6" max="6" width="9.140625" collapsed="1"/>
    <col min="7" max="7" width="42.28515625" customWidth="1"/>
    <col min="8" max="8" width="11.85546875" customWidth="1"/>
    <col min="9" max="9" width="14.85546875" customWidth="1"/>
    <col min="10" max="10" width="17.140625" customWidth="1"/>
    <col min="11" max="11" width="13.28515625" customWidth="1"/>
    <col min="12" max="12" width="11.85546875" customWidth="1"/>
    <col min="13" max="13" width="14.85546875" customWidth="1"/>
    <col min="14" max="15" width="8.85546875" customWidth="1"/>
    <col min="17" max="17" width="12.42578125" bestFit="1" customWidth="1"/>
    <col min="18" max="18" width="8.85546875" bestFit="1" customWidth="1"/>
    <col min="19" max="19" width="14.85546875" bestFit="1" customWidth="1"/>
  </cols>
  <sheetData>
    <row r="1" spans="1:12" ht="62.25" customHeight="1" x14ac:dyDescent="0.25">
      <c r="G1" s="32" t="s">
        <v>467</v>
      </c>
      <c r="I1" s="34" t="s">
        <v>527</v>
      </c>
      <c r="J1" s="34"/>
      <c r="K1" s="34"/>
      <c r="L1" s="34"/>
    </row>
    <row r="2" spans="1:12" x14ac:dyDescent="0.25">
      <c r="A2" s="11" t="s">
        <v>10</v>
      </c>
      <c r="B2" t="s">
        <v>122</v>
      </c>
      <c r="D2" s="11" t="s">
        <v>10</v>
      </c>
      <c r="E2" t="s">
        <v>463</v>
      </c>
    </row>
    <row r="3" spans="1:12" ht="15.75" thickBot="1" x14ac:dyDescent="0.3"/>
    <row r="4" spans="1:12" x14ac:dyDescent="0.25">
      <c r="A4" s="11" t="s">
        <v>419</v>
      </c>
      <c r="B4" t="s">
        <v>420</v>
      </c>
      <c r="D4" s="11" t="s">
        <v>419</v>
      </c>
      <c r="E4" t="s">
        <v>420</v>
      </c>
      <c r="G4" s="15" t="s">
        <v>501</v>
      </c>
      <c r="H4" s="15"/>
      <c r="J4" s="15" t="s">
        <v>502</v>
      </c>
      <c r="K4" s="15"/>
    </row>
    <row r="5" spans="1:12" x14ac:dyDescent="0.25">
      <c r="A5" s="12">
        <v>4</v>
      </c>
      <c r="B5">
        <v>140000</v>
      </c>
      <c r="D5" s="12">
        <v>1</v>
      </c>
      <c r="E5">
        <v>208500</v>
      </c>
      <c r="I5" s="31"/>
    </row>
    <row r="6" spans="1:12" x14ac:dyDescent="0.25">
      <c r="A6" s="12">
        <v>8</v>
      </c>
      <c r="B6">
        <v>200000</v>
      </c>
      <c r="D6" s="12">
        <v>2</v>
      </c>
      <c r="E6">
        <v>181500</v>
      </c>
      <c r="G6" t="s">
        <v>421</v>
      </c>
      <c r="H6">
        <v>181623.42585551331</v>
      </c>
      <c r="J6" t="s">
        <v>421</v>
      </c>
      <c r="K6">
        <v>180766.90476190476</v>
      </c>
    </row>
    <row r="7" spans="1:12" x14ac:dyDescent="0.25">
      <c r="A7" s="12">
        <v>10</v>
      </c>
      <c r="B7">
        <v>118000</v>
      </c>
      <c r="D7" s="12">
        <v>3</v>
      </c>
      <c r="E7">
        <v>223500</v>
      </c>
      <c r="G7" t="s">
        <v>451</v>
      </c>
      <c r="H7">
        <v>5208.3992270346316</v>
      </c>
      <c r="J7" t="s">
        <v>451</v>
      </c>
      <c r="K7">
        <v>2264.0776048291659</v>
      </c>
    </row>
    <row r="8" spans="1:12" x14ac:dyDescent="0.25">
      <c r="A8" s="12">
        <v>15</v>
      </c>
      <c r="B8">
        <v>157000</v>
      </c>
      <c r="D8" s="12">
        <v>5</v>
      </c>
      <c r="E8">
        <v>250000</v>
      </c>
      <c r="G8" t="s">
        <v>452</v>
      </c>
      <c r="H8">
        <v>160000</v>
      </c>
      <c r="J8" t="s">
        <v>452</v>
      </c>
      <c r="K8">
        <v>163000</v>
      </c>
    </row>
    <row r="9" spans="1:12" x14ac:dyDescent="0.25">
      <c r="A9" s="12">
        <v>16</v>
      </c>
      <c r="B9">
        <v>132000</v>
      </c>
      <c r="D9" s="12">
        <v>6</v>
      </c>
      <c r="E9">
        <v>143000</v>
      </c>
      <c r="G9" t="s">
        <v>453</v>
      </c>
      <c r="H9">
        <v>110000</v>
      </c>
      <c r="J9" t="s">
        <v>453</v>
      </c>
      <c r="K9">
        <v>140000</v>
      </c>
    </row>
    <row r="10" spans="1:12" x14ac:dyDescent="0.25">
      <c r="A10" s="12">
        <v>21</v>
      </c>
      <c r="B10">
        <v>325300</v>
      </c>
      <c r="D10" s="12">
        <v>7</v>
      </c>
      <c r="E10">
        <v>307000</v>
      </c>
      <c r="G10" t="s">
        <v>454</v>
      </c>
      <c r="H10">
        <v>84466.041221605818</v>
      </c>
      <c r="J10" t="s">
        <v>454</v>
      </c>
      <c r="K10">
        <v>78331.850090654058</v>
      </c>
    </row>
    <row r="11" spans="1:12" x14ac:dyDescent="0.25">
      <c r="A11" s="12">
        <v>26</v>
      </c>
      <c r="B11">
        <v>256300</v>
      </c>
      <c r="D11" s="12">
        <v>9</v>
      </c>
      <c r="E11">
        <v>129900</v>
      </c>
      <c r="G11" t="s">
        <v>455</v>
      </c>
      <c r="H11">
        <v>7134512119.6500139</v>
      </c>
      <c r="J11" t="s">
        <v>455</v>
      </c>
      <c r="K11">
        <v>6135878738.6246996</v>
      </c>
    </row>
    <row r="12" spans="1:12" x14ac:dyDescent="0.25">
      <c r="A12" s="12">
        <v>27</v>
      </c>
      <c r="B12">
        <v>134800</v>
      </c>
      <c r="D12" s="12">
        <v>11</v>
      </c>
      <c r="E12">
        <v>129500</v>
      </c>
      <c r="G12" t="s">
        <v>456</v>
      </c>
      <c r="H12">
        <v>14.677912010943503</v>
      </c>
      <c r="J12" t="s">
        <v>456</v>
      </c>
      <c r="K12">
        <v>4.1511029989203134</v>
      </c>
    </row>
    <row r="13" spans="1:12" x14ac:dyDescent="0.25">
      <c r="A13" s="12">
        <v>33</v>
      </c>
      <c r="B13">
        <v>179900</v>
      </c>
      <c r="D13" s="12">
        <v>12</v>
      </c>
      <c r="E13">
        <v>345000</v>
      </c>
      <c r="G13" t="s">
        <v>457</v>
      </c>
      <c r="H13">
        <v>2.7983668793598726</v>
      </c>
      <c r="J13" t="s">
        <v>457</v>
      </c>
      <c r="K13">
        <v>1.6317518092915202</v>
      </c>
    </row>
    <row r="14" spans="1:12" x14ac:dyDescent="0.25">
      <c r="A14" s="12">
        <v>37</v>
      </c>
      <c r="B14">
        <v>145000</v>
      </c>
      <c r="D14" s="12">
        <v>13</v>
      </c>
      <c r="E14">
        <v>144000</v>
      </c>
      <c r="G14" t="s">
        <v>458</v>
      </c>
      <c r="H14">
        <v>702500</v>
      </c>
      <c r="J14" t="s">
        <v>458</v>
      </c>
      <c r="K14">
        <v>590100</v>
      </c>
    </row>
    <row r="15" spans="1:12" x14ac:dyDescent="0.25">
      <c r="A15" s="12">
        <v>51</v>
      </c>
      <c r="B15">
        <v>177000</v>
      </c>
      <c r="D15" s="12">
        <v>14</v>
      </c>
      <c r="E15">
        <v>279500</v>
      </c>
      <c r="G15" t="s">
        <v>459</v>
      </c>
      <c r="H15">
        <v>52500</v>
      </c>
      <c r="J15" t="s">
        <v>459</v>
      </c>
      <c r="K15">
        <v>34900</v>
      </c>
    </row>
    <row r="16" spans="1:12" x14ac:dyDescent="0.25">
      <c r="A16" s="12">
        <v>53</v>
      </c>
      <c r="B16">
        <v>110000</v>
      </c>
      <c r="D16" s="12">
        <v>17</v>
      </c>
      <c r="E16">
        <v>149000</v>
      </c>
      <c r="G16" t="s">
        <v>460</v>
      </c>
      <c r="H16">
        <v>755000</v>
      </c>
      <c r="J16" t="s">
        <v>460</v>
      </c>
      <c r="K16">
        <v>625000</v>
      </c>
    </row>
    <row r="17" spans="1:13" x14ac:dyDescent="0.25">
      <c r="A17" s="12">
        <v>58</v>
      </c>
      <c r="B17">
        <v>196500</v>
      </c>
      <c r="D17" s="12">
        <v>18</v>
      </c>
      <c r="E17">
        <v>90000</v>
      </c>
      <c r="G17" t="s">
        <v>461</v>
      </c>
      <c r="H17">
        <v>47766961</v>
      </c>
      <c r="J17" t="s">
        <v>461</v>
      </c>
      <c r="K17">
        <v>216377985</v>
      </c>
    </row>
    <row r="18" spans="1:13" ht="15.75" thickBot="1" x14ac:dyDescent="0.3">
      <c r="A18" s="12">
        <v>69</v>
      </c>
      <c r="B18">
        <v>80000</v>
      </c>
      <c r="D18" s="12">
        <v>19</v>
      </c>
      <c r="E18">
        <v>159000</v>
      </c>
      <c r="G18" s="13" t="s">
        <v>462</v>
      </c>
      <c r="H18" s="13">
        <v>263</v>
      </c>
      <c r="J18" s="13" t="s">
        <v>462</v>
      </c>
      <c r="K18" s="13">
        <v>1197</v>
      </c>
    </row>
    <row r="19" spans="1:13" x14ac:dyDescent="0.25">
      <c r="A19" s="12">
        <v>70</v>
      </c>
      <c r="B19">
        <v>225000</v>
      </c>
      <c r="D19" s="12">
        <v>20</v>
      </c>
      <c r="E19">
        <v>139000</v>
      </c>
    </row>
    <row r="20" spans="1:13" x14ac:dyDescent="0.25">
      <c r="A20" s="12">
        <v>72</v>
      </c>
      <c r="B20">
        <v>129500</v>
      </c>
      <c r="D20" s="12">
        <v>22</v>
      </c>
      <c r="E20">
        <v>139400</v>
      </c>
    </row>
    <row r="21" spans="1:13" x14ac:dyDescent="0.25">
      <c r="A21" s="12">
        <v>73</v>
      </c>
      <c r="B21">
        <v>185000</v>
      </c>
      <c r="D21" s="12">
        <v>23</v>
      </c>
      <c r="E21">
        <v>230000</v>
      </c>
      <c r="G21" t="s">
        <v>422</v>
      </c>
    </row>
    <row r="22" spans="1:13" ht="15.75" thickBot="1" x14ac:dyDescent="0.3">
      <c r="A22" s="12">
        <v>75</v>
      </c>
      <c r="B22">
        <v>107400</v>
      </c>
      <c r="D22" s="12">
        <v>24</v>
      </c>
      <c r="E22">
        <v>129900</v>
      </c>
    </row>
    <row r="23" spans="1:13" x14ac:dyDescent="0.25">
      <c r="A23" s="12">
        <v>80</v>
      </c>
      <c r="B23">
        <v>110000</v>
      </c>
      <c r="D23" s="12">
        <v>25</v>
      </c>
      <c r="E23">
        <v>154000</v>
      </c>
      <c r="G23" s="14"/>
      <c r="H23" s="14" t="s">
        <v>500</v>
      </c>
      <c r="I23" s="14" t="s">
        <v>497</v>
      </c>
      <c r="J23" s="18"/>
      <c r="L23" s="14" t="s">
        <v>500</v>
      </c>
      <c r="M23" s="14" t="s">
        <v>497</v>
      </c>
    </row>
    <row r="24" spans="1:13" x14ac:dyDescent="0.25">
      <c r="A24" s="12">
        <v>81</v>
      </c>
      <c r="B24">
        <v>193500</v>
      </c>
      <c r="D24" s="12">
        <v>28</v>
      </c>
      <c r="E24">
        <v>306000</v>
      </c>
      <c r="G24" t="s">
        <v>421</v>
      </c>
      <c r="H24">
        <v>181623.42585551331</v>
      </c>
      <c r="I24">
        <v>180766.904761905</v>
      </c>
      <c r="K24" t="s">
        <v>421</v>
      </c>
      <c r="L24">
        <v>181623.42585551331</v>
      </c>
      <c r="M24">
        <v>180766.90476190476</v>
      </c>
    </row>
    <row r="25" spans="1:13" x14ac:dyDescent="0.25">
      <c r="A25" s="12">
        <v>86</v>
      </c>
      <c r="B25">
        <v>260000</v>
      </c>
      <c r="D25" s="12">
        <v>29</v>
      </c>
      <c r="E25">
        <v>207500</v>
      </c>
      <c r="G25" t="s">
        <v>423</v>
      </c>
      <c r="H25">
        <v>7134512119.6500139</v>
      </c>
      <c r="I25">
        <v>6135878738.6246996</v>
      </c>
      <c r="K25" t="s">
        <v>423</v>
      </c>
      <c r="L25">
        <v>7134512119.6500139</v>
      </c>
      <c r="M25">
        <v>6135878738.6246996</v>
      </c>
    </row>
    <row r="26" spans="1:13" x14ac:dyDescent="0.25">
      <c r="A26" s="12">
        <v>88</v>
      </c>
      <c r="B26">
        <v>164500</v>
      </c>
      <c r="D26" s="12">
        <v>30</v>
      </c>
      <c r="E26">
        <v>68500</v>
      </c>
      <c r="G26" t="s">
        <v>424</v>
      </c>
      <c r="H26">
        <v>263</v>
      </c>
      <c r="I26">
        <v>1197</v>
      </c>
      <c r="K26" t="s">
        <v>424</v>
      </c>
      <c r="L26">
        <v>263</v>
      </c>
      <c r="M26">
        <v>1197</v>
      </c>
    </row>
    <row r="27" spans="1:13" x14ac:dyDescent="0.25">
      <c r="A27" s="12">
        <v>89</v>
      </c>
      <c r="B27">
        <v>85000</v>
      </c>
      <c r="D27" s="12">
        <v>31</v>
      </c>
      <c r="E27">
        <v>40000</v>
      </c>
      <c r="G27" t="s">
        <v>425</v>
      </c>
      <c r="H27">
        <v>0</v>
      </c>
      <c r="K27" t="s">
        <v>493</v>
      </c>
      <c r="L27">
        <f>SQRT(L25)/SQRT(L26)</f>
        <v>5208.3992270346316</v>
      </c>
      <c r="M27">
        <f>SQRT(M25)/SQRT(M26)</f>
        <v>2264.0776048291659</v>
      </c>
    </row>
    <row r="28" spans="1:13" x14ac:dyDescent="0.25">
      <c r="A28" s="12">
        <v>94</v>
      </c>
      <c r="B28">
        <v>133900</v>
      </c>
      <c r="D28" s="12">
        <v>32</v>
      </c>
      <c r="E28">
        <v>149350</v>
      </c>
      <c r="G28" t="s">
        <v>426</v>
      </c>
      <c r="H28">
        <v>367</v>
      </c>
      <c r="K28" t="s">
        <v>504</v>
      </c>
      <c r="L28">
        <f>L27*H33</f>
        <v>10242.051171975159</v>
      </c>
      <c r="M28">
        <f>M27*H33</f>
        <v>4452.1930203852025</v>
      </c>
    </row>
    <row r="29" spans="1:13" x14ac:dyDescent="0.25">
      <c r="A29" s="12">
        <v>96</v>
      </c>
      <c r="B29">
        <v>185000</v>
      </c>
      <c r="D29" s="12">
        <v>34</v>
      </c>
      <c r="E29">
        <v>165500</v>
      </c>
      <c r="G29" t="s">
        <v>427</v>
      </c>
      <c r="H29">
        <v>0.15081684135002019</v>
      </c>
      <c r="K29" t="s">
        <v>503</v>
      </c>
      <c r="L29">
        <f>L27*H33</f>
        <v>10242.051171975159</v>
      </c>
      <c r="M29">
        <f>M27*H33</f>
        <v>4452.1930203852025</v>
      </c>
    </row>
    <row r="30" spans="1:13" x14ac:dyDescent="0.25">
      <c r="A30" s="12">
        <v>99</v>
      </c>
      <c r="B30">
        <v>83000</v>
      </c>
      <c r="D30" s="12">
        <v>35</v>
      </c>
      <c r="E30">
        <v>277500</v>
      </c>
      <c r="G30" t="s">
        <v>428</v>
      </c>
      <c r="H30">
        <v>0.44010153005290165</v>
      </c>
    </row>
    <row r="31" spans="1:13" x14ac:dyDescent="0.25">
      <c r="A31" s="12">
        <v>104</v>
      </c>
      <c r="B31">
        <v>198900</v>
      </c>
      <c r="D31" s="12">
        <v>36</v>
      </c>
      <c r="E31">
        <v>309000</v>
      </c>
      <c r="G31" t="s">
        <v>429</v>
      </c>
      <c r="H31">
        <v>1.6490161507050491</v>
      </c>
    </row>
    <row r="32" spans="1:13" x14ac:dyDescent="0.25">
      <c r="A32" s="12">
        <v>105</v>
      </c>
      <c r="B32">
        <v>169500</v>
      </c>
      <c r="D32" s="12">
        <v>38</v>
      </c>
      <c r="E32">
        <v>153000</v>
      </c>
      <c r="G32" t="s">
        <v>430</v>
      </c>
      <c r="H32">
        <v>0.88020306010580329</v>
      </c>
    </row>
    <row r="33" spans="1:10" ht="15.75" thickBot="1" x14ac:dyDescent="0.3">
      <c r="A33" s="12">
        <v>109</v>
      </c>
      <c r="B33">
        <v>115000</v>
      </c>
      <c r="D33" s="12">
        <v>39</v>
      </c>
      <c r="E33">
        <v>109000</v>
      </c>
      <c r="G33" s="13" t="s">
        <v>431</v>
      </c>
      <c r="H33" s="13">
        <v>1.9664489463121293</v>
      </c>
      <c r="I33" s="13"/>
    </row>
    <row r="34" spans="1:10" x14ac:dyDescent="0.25">
      <c r="A34" s="12">
        <v>114</v>
      </c>
      <c r="B34">
        <v>217000</v>
      </c>
      <c r="D34" s="12">
        <v>40</v>
      </c>
      <c r="E34">
        <v>82000</v>
      </c>
    </row>
    <row r="35" spans="1:10" x14ac:dyDescent="0.25">
      <c r="A35" s="12">
        <v>116</v>
      </c>
      <c r="B35">
        <v>176000</v>
      </c>
      <c r="D35" s="12">
        <v>41</v>
      </c>
      <c r="E35">
        <v>160000</v>
      </c>
      <c r="G35" t="s">
        <v>487</v>
      </c>
      <c r="H35">
        <f>SUM(H26+I26)</f>
        <v>1460</v>
      </c>
    </row>
    <row r="36" spans="1:10" x14ac:dyDescent="0.25">
      <c r="A36" s="12">
        <v>118</v>
      </c>
      <c r="B36">
        <v>155000</v>
      </c>
      <c r="D36" s="12">
        <v>42</v>
      </c>
      <c r="E36">
        <v>170000</v>
      </c>
      <c r="G36" t="s">
        <v>488</v>
      </c>
      <c r="H36">
        <f>H24-I24</f>
        <v>856.52109360831673</v>
      </c>
    </row>
    <row r="37" spans="1:10" x14ac:dyDescent="0.25">
      <c r="A37" s="12">
        <v>119</v>
      </c>
      <c r="B37">
        <v>320000</v>
      </c>
      <c r="D37" s="12">
        <v>43</v>
      </c>
      <c r="E37">
        <v>144000</v>
      </c>
      <c r="G37" t="s">
        <v>492</v>
      </c>
      <c r="H37">
        <f>SQRT((H25/H26)+(I25/I26))</f>
        <v>5679.2138460234028</v>
      </c>
    </row>
    <row r="38" spans="1:10" x14ac:dyDescent="0.25">
      <c r="A38" s="12">
        <v>123</v>
      </c>
      <c r="B38">
        <v>136000</v>
      </c>
      <c r="D38" s="12">
        <v>44</v>
      </c>
      <c r="E38">
        <v>130250</v>
      </c>
    </row>
    <row r="39" spans="1:10" x14ac:dyDescent="0.25">
      <c r="A39" s="12">
        <v>131</v>
      </c>
      <c r="B39">
        <v>226000</v>
      </c>
      <c r="D39" s="12">
        <v>45</v>
      </c>
      <c r="E39">
        <v>141000</v>
      </c>
      <c r="G39" t="s">
        <v>489</v>
      </c>
      <c r="H39">
        <f>H37*H33</f>
        <v>11167.884083393976</v>
      </c>
    </row>
    <row r="40" spans="1:10" x14ac:dyDescent="0.25">
      <c r="A40" s="12">
        <v>132</v>
      </c>
      <c r="B40">
        <v>244000</v>
      </c>
      <c r="D40" s="12">
        <v>46</v>
      </c>
      <c r="E40">
        <v>319900</v>
      </c>
      <c r="G40" t="s">
        <v>490</v>
      </c>
      <c r="H40">
        <f>H39-H36</f>
        <v>10311.362989785659</v>
      </c>
    </row>
    <row r="41" spans="1:10" x14ac:dyDescent="0.25">
      <c r="A41" s="12">
        <v>133</v>
      </c>
      <c r="B41">
        <v>150750</v>
      </c>
      <c r="D41" s="12">
        <v>47</v>
      </c>
      <c r="E41">
        <v>239686</v>
      </c>
      <c r="G41" t="s">
        <v>491</v>
      </c>
      <c r="H41">
        <f>H39+H36</f>
        <v>12024.405177002292</v>
      </c>
    </row>
    <row r="42" spans="1:10" ht="15.75" thickBot="1" x14ac:dyDescent="0.3">
      <c r="A42" s="12">
        <v>137</v>
      </c>
      <c r="B42">
        <v>143000</v>
      </c>
      <c r="D42" s="12">
        <v>48</v>
      </c>
      <c r="E42">
        <v>249700</v>
      </c>
    </row>
    <row r="43" spans="1:10" x14ac:dyDescent="0.25">
      <c r="A43" s="12">
        <v>143</v>
      </c>
      <c r="B43">
        <v>166000</v>
      </c>
      <c r="D43" s="12">
        <v>49</v>
      </c>
      <c r="E43">
        <v>113000</v>
      </c>
      <c r="G43" s="28" t="s">
        <v>518</v>
      </c>
      <c r="H43" s="29"/>
      <c r="I43" s="30"/>
    </row>
    <row r="44" spans="1:10" x14ac:dyDescent="0.25">
      <c r="A44" s="12">
        <v>147</v>
      </c>
      <c r="B44">
        <v>105000</v>
      </c>
      <c r="D44" s="12">
        <v>50</v>
      </c>
      <c r="E44">
        <v>127000</v>
      </c>
      <c r="G44" s="19" t="s">
        <v>519</v>
      </c>
      <c r="H44" s="5"/>
      <c r="I44" s="20"/>
    </row>
    <row r="45" spans="1:10" ht="15.75" thickBot="1" x14ac:dyDescent="0.3">
      <c r="A45" s="12">
        <v>151</v>
      </c>
      <c r="B45">
        <v>122000</v>
      </c>
      <c r="D45" s="12">
        <v>52</v>
      </c>
      <c r="E45">
        <v>114500</v>
      </c>
      <c r="G45" s="21" t="s">
        <v>520</v>
      </c>
      <c r="H45" s="22"/>
      <c r="I45" s="23"/>
    </row>
    <row r="46" spans="1:10" x14ac:dyDescent="0.25">
      <c r="A46" s="12">
        <v>155</v>
      </c>
      <c r="B46">
        <v>125000</v>
      </c>
      <c r="D46" s="12">
        <v>54</v>
      </c>
      <c r="E46">
        <v>385000</v>
      </c>
    </row>
    <row r="47" spans="1:10" x14ac:dyDescent="0.25">
      <c r="A47" s="12">
        <v>156</v>
      </c>
      <c r="B47">
        <v>79000</v>
      </c>
      <c r="D47" s="12">
        <v>55</v>
      </c>
      <c r="E47">
        <v>130000</v>
      </c>
      <c r="J47" t="s">
        <v>521</v>
      </c>
    </row>
    <row r="48" spans="1:10" x14ac:dyDescent="0.25">
      <c r="A48" s="12">
        <v>158</v>
      </c>
      <c r="B48">
        <v>269500</v>
      </c>
      <c r="D48" s="12">
        <v>56</v>
      </c>
      <c r="E48">
        <v>180500</v>
      </c>
    </row>
    <row r="49" spans="1:5" x14ac:dyDescent="0.25">
      <c r="A49" s="12">
        <v>159</v>
      </c>
      <c r="B49">
        <v>254900</v>
      </c>
      <c r="D49" s="12">
        <v>57</v>
      </c>
      <c r="E49">
        <v>172500</v>
      </c>
    </row>
    <row r="50" spans="1:5" x14ac:dyDescent="0.25">
      <c r="A50" s="12">
        <v>160</v>
      </c>
      <c r="B50">
        <v>320000</v>
      </c>
      <c r="D50" s="12">
        <v>59</v>
      </c>
      <c r="E50">
        <v>438780</v>
      </c>
    </row>
    <row r="51" spans="1:5" x14ac:dyDescent="0.25">
      <c r="A51" s="12">
        <v>163</v>
      </c>
      <c r="B51">
        <v>220000</v>
      </c>
      <c r="D51" s="12">
        <v>60</v>
      </c>
      <c r="E51">
        <v>124900</v>
      </c>
    </row>
    <row r="52" spans="1:5" x14ac:dyDescent="0.25">
      <c r="A52" s="12">
        <v>165</v>
      </c>
      <c r="B52">
        <v>152000</v>
      </c>
      <c r="D52" s="12">
        <v>61</v>
      </c>
      <c r="E52">
        <v>158000</v>
      </c>
    </row>
    <row r="53" spans="1:5" x14ac:dyDescent="0.25">
      <c r="A53" s="12">
        <v>170</v>
      </c>
      <c r="B53">
        <v>228000</v>
      </c>
      <c r="D53" s="12">
        <v>62</v>
      </c>
      <c r="E53">
        <v>101000</v>
      </c>
    </row>
    <row r="54" spans="1:5" x14ac:dyDescent="0.25">
      <c r="A54" s="12">
        <v>172</v>
      </c>
      <c r="B54">
        <v>215000</v>
      </c>
      <c r="D54" s="12">
        <v>63</v>
      </c>
      <c r="E54">
        <v>202500</v>
      </c>
    </row>
    <row r="55" spans="1:5" x14ac:dyDescent="0.25">
      <c r="A55" s="12">
        <v>176</v>
      </c>
      <c r="B55">
        <v>243000</v>
      </c>
      <c r="D55" s="12">
        <v>64</v>
      </c>
      <c r="E55">
        <v>140000</v>
      </c>
    </row>
    <row r="56" spans="1:5" x14ac:dyDescent="0.25">
      <c r="A56" s="12">
        <v>177</v>
      </c>
      <c r="B56">
        <v>211000</v>
      </c>
      <c r="D56" s="12">
        <v>65</v>
      </c>
      <c r="E56">
        <v>219500</v>
      </c>
    </row>
    <row r="57" spans="1:5" x14ac:dyDescent="0.25">
      <c r="A57" s="12">
        <v>198</v>
      </c>
      <c r="B57">
        <v>235000</v>
      </c>
      <c r="D57" s="12">
        <v>66</v>
      </c>
      <c r="E57">
        <v>317000</v>
      </c>
    </row>
    <row r="58" spans="1:5" x14ac:dyDescent="0.25">
      <c r="A58" s="12">
        <v>199</v>
      </c>
      <c r="B58">
        <v>104000</v>
      </c>
      <c r="D58" s="12">
        <v>67</v>
      </c>
      <c r="E58">
        <v>180000</v>
      </c>
    </row>
    <row r="59" spans="1:5" x14ac:dyDescent="0.25">
      <c r="A59" s="12">
        <v>201</v>
      </c>
      <c r="B59">
        <v>140000</v>
      </c>
      <c r="D59" s="12">
        <v>68</v>
      </c>
      <c r="E59">
        <v>226000</v>
      </c>
    </row>
    <row r="60" spans="1:5" x14ac:dyDescent="0.25">
      <c r="A60" s="12">
        <v>203</v>
      </c>
      <c r="B60">
        <v>112000</v>
      </c>
      <c r="D60" s="12">
        <v>71</v>
      </c>
      <c r="E60">
        <v>244000</v>
      </c>
    </row>
    <row r="61" spans="1:5" x14ac:dyDescent="0.25">
      <c r="A61" s="12">
        <v>206</v>
      </c>
      <c r="B61">
        <v>180500</v>
      </c>
      <c r="D61" s="12">
        <v>74</v>
      </c>
      <c r="E61">
        <v>144900</v>
      </c>
    </row>
    <row r="62" spans="1:5" x14ac:dyDescent="0.25">
      <c r="A62" s="12">
        <v>212</v>
      </c>
      <c r="B62">
        <v>186000</v>
      </c>
      <c r="D62" s="12">
        <v>76</v>
      </c>
      <c r="E62">
        <v>91000</v>
      </c>
    </row>
    <row r="63" spans="1:5" x14ac:dyDescent="0.25">
      <c r="A63" s="12">
        <v>219</v>
      </c>
      <c r="B63">
        <v>311500</v>
      </c>
      <c r="D63" s="12">
        <v>77</v>
      </c>
      <c r="E63">
        <v>135750</v>
      </c>
    </row>
    <row r="64" spans="1:5" x14ac:dyDescent="0.25">
      <c r="A64" s="12">
        <v>234</v>
      </c>
      <c r="B64">
        <v>128200</v>
      </c>
      <c r="D64" s="12">
        <v>78</v>
      </c>
      <c r="E64">
        <v>127000</v>
      </c>
    </row>
    <row r="65" spans="1:5" x14ac:dyDescent="0.25">
      <c r="A65" s="12">
        <v>243</v>
      </c>
      <c r="B65">
        <v>79000</v>
      </c>
      <c r="D65" s="12">
        <v>79</v>
      </c>
      <c r="E65">
        <v>136500</v>
      </c>
    </row>
    <row r="66" spans="1:5" x14ac:dyDescent="0.25">
      <c r="A66" s="12">
        <v>244</v>
      </c>
      <c r="B66">
        <v>120000</v>
      </c>
      <c r="D66" s="12">
        <v>82</v>
      </c>
      <c r="E66">
        <v>153500</v>
      </c>
    </row>
    <row r="67" spans="1:5" x14ac:dyDescent="0.25">
      <c r="A67" s="12">
        <v>261</v>
      </c>
      <c r="B67">
        <v>176000</v>
      </c>
      <c r="D67" s="12">
        <v>83</v>
      </c>
      <c r="E67">
        <v>245000</v>
      </c>
    </row>
    <row r="68" spans="1:5" x14ac:dyDescent="0.25">
      <c r="A68" s="12">
        <v>263</v>
      </c>
      <c r="B68">
        <v>151000</v>
      </c>
      <c r="D68" s="12">
        <v>84</v>
      </c>
      <c r="E68">
        <v>126500</v>
      </c>
    </row>
    <row r="69" spans="1:5" x14ac:dyDescent="0.25">
      <c r="A69" s="12">
        <v>264</v>
      </c>
      <c r="B69">
        <v>130000</v>
      </c>
      <c r="D69" s="12">
        <v>85</v>
      </c>
      <c r="E69">
        <v>168500</v>
      </c>
    </row>
    <row r="70" spans="1:5" x14ac:dyDescent="0.25">
      <c r="A70" s="12">
        <v>270</v>
      </c>
      <c r="B70">
        <v>148000</v>
      </c>
      <c r="D70" s="12">
        <v>87</v>
      </c>
      <c r="E70">
        <v>174000</v>
      </c>
    </row>
    <row r="71" spans="1:5" x14ac:dyDescent="0.25">
      <c r="A71" s="12">
        <v>275</v>
      </c>
      <c r="B71">
        <v>124500</v>
      </c>
      <c r="D71" s="12">
        <v>90</v>
      </c>
      <c r="E71">
        <v>123600</v>
      </c>
    </row>
    <row r="72" spans="1:5" x14ac:dyDescent="0.25">
      <c r="A72" s="12">
        <v>278</v>
      </c>
      <c r="B72">
        <v>141000</v>
      </c>
      <c r="D72" s="12">
        <v>91</v>
      </c>
      <c r="E72">
        <v>109900</v>
      </c>
    </row>
    <row r="73" spans="1:5" x14ac:dyDescent="0.25">
      <c r="A73" s="12">
        <v>288</v>
      </c>
      <c r="B73">
        <v>88000</v>
      </c>
      <c r="D73" s="12">
        <v>92</v>
      </c>
      <c r="E73">
        <v>98600</v>
      </c>
    </row>
    <row r="74" spans="1:5" x14ac:dyDescent="0.25">
      <c r="A74" s="12">
        <v>294</v>
      </c>
      <c r="B74">
        <v>235000</v>
      </c>
      <c r="D74" s="12">
        <v>93</v>
      </c>
      <c r="E74">
        <v>163500</v>
      </c>
    </row>
    <row r="75" spans="1:5" x14ac:dyDescent="0.25">
      <c r="A75" s="12">
        <v>301</v>
      </c>
      <c r="B75">
        <v>157000</v>
      </c>
      <c r="D75" s="12">
        <v>95</v>
      </c>
      <c r="E75">
        <v>204750</v>
      </c>
    </row>
    <row r="76" spans="1:5" x14ac:dyDescent="0.25">
      <c r="A76" s="12">
        <v>303</v>
      </c>
      <c r="B76">
        <v>205000</v>
      </c>
      <c r="D76" s="12">
        <v>97</v>
      </c>
      <c r="E76">
        <v>214000</v>
      </c>
    </row>
    <row r="77" spans="1:5" x14ac:dyDescent="0.25">
      <c r="A77" s="12">
        <v>304</v>
      </c>
      <c r="B77">
        <v>149900</v>
      </c>
      <c r="D77" s="12">
        <v>98</v>
      </c>
      <c r="E77">
        <v>94750</v>
      </c>
    </row>
    <row r="78" spans="1:5" x14ac:dyDescent="0.25">
      <c r="A78" s="12">
        <v>317</v>
      </c>
      <c r="B78">
        <v>260000</v>
      </c>
      <c r="D78" s="12">
        <v>100</v>
      </c>
      <c r="E78">
        <v>128950</v>
      </c>
    </row>
    <row r="79" spans="1:5" x14ac:dyDescent="0.25">
      <c r="A79" s="12">
        <v>321</v>
      </c>
      <c r="B79">
        <v>342643</v>
      </c>
      <c r="D79" s="12">
        <v>101</v>
      </c>
      <c r="E79">
        <v>205000</v>
      </c>
    </row>
    <row r="80" spans="1:5" x14ac:dyDescent="0.25">
      <c r="A80" s="12">
        <v>325</v>
      </c>
      <c r="B80">
        <v>242000</v>
      </c>
      <c r="D80" s="12">
        <v>102</v>
      </c>
      <c r="E80">
        <v>178000</v>
      </c>
    </row>
    <row r="81" spans="1:5" x14ac:dyDescent="0.25">
      <c r="A81" s="12">
        <v>330</v>
      </c>
      <c r="B81">
        <v>78000</v>
      </c>
      <c r="D81" s="12">
        <v>103</v>
      </c>
      <c r="E81">
        <v>118964</v>
      </c>
    </row>
    <row r="82" spans="1:5" x14ac:dyDescent="0.25">
      <c r="A82" s="12">
        <v>336</v>
      </c>
      <c r="B82">
        <v>228950</v>
      </c>
      <c r="D82" s="12">
        <v>106</v>
      </c>
      <c r="E82">
        <v>250000</v>
      </c>
    </row>
    <row r="83" spans="1:5" x14ac:dyDescent="0.25">
      <c r="A83" s="12">
        <v>337</v>
      </c>
      <c r="B83">
        <v>377426</v>
      </c>
      <c r="D83" s="12">
        <v>107</v>
      </c>
      <c r="E83">
        <v>100000</v>
      </c>
    </row>
    <row r="84" spans="1:5" x14ac:dyDescent="0.25">
      <c r="A84" s="12">
        <v>339</v>
      </c>
      <c r="B84">
        <v>202500</v>
      </c>
      <c r="D84" s="12">
        <v>108</v>
      </c>
      <c r="E84">
        <v>115000</v>
      </c>
    </row>
    <row r="85" spans="1:5" x14ac:dyDescent="0.25">
      <c r="A85" s="12">
        <v>363</v>
      </c>
      <c r="B85">
        <v>198500</v>
      </c>
      <c r="D85" s="12">
        <v>110</v>
      </c>
      <c r="E85">
        <v>190000</v>
      </c>
    </row>
    <row r="86" spans="1:5" x14ac:dyDescent="0.25">
      <c r="A86" s="12">
        <v>368</v>
      </c>
      <c r="B86">
        <v>165000</v>
      </c>
      <c r="D86" s="12">
        <v>111</v>
      </c>
      <c r="E86">
        <v>136900</v>
      </c>
    </row>
    <row r="87" spans="1:5" x14ac:dyDescent="0.25">
      <c r="A87" s="12">
        <v>370</v>
      </c>
      <c r="B87">
        <v>162000</v>
      </c>
      <c r="D87" s="12">
        <v>112</v>
      </c>
      <c r="E87">
        <v>180000</v>
      </c>
    </row>
    <row r="88" spans="1:5" x14ac:dyDescent="0.25">
      <c r="A88" s="12">
        <v>378</v>
      </c>
      <c r="B88">
        <v>340000</v>
      </c>
      <c r="D88" s="12">
        <v>113</v>
      </c>
      <c r="E88">
        <v>383970</v>
      </c>
    </row>
    <row r="89" spans="1:5" x14ac:dyDescent="0.25">
      <c r="A89" s="12">
        <v>379</v>
      </c>
      <c r="B89">
        <v>394432</v>
      </c>
      <c r="D89" s="12">
        <v>115</v>
      </c>
      <c r="E89">
        <v>259500</v>
      </c>
    </row>
    <row r="90" spans="1:5" x14ac:dyDescent="0.25">
      <c r="A90" s="12">
        <v>384</v>
      </c>
      <c r="B90">
        <v>76000</v>
      </c>
      <c r="D90" s="12">
        <v>117</v>
      </c>
      <c r="E90">
        <v>139000</v>
      </c>
    </row>
    <row r="91" spans="1:5" x14ac:dyDescent="0.25">
      <c r="A91" s="12">
        <v>385</v>
      </c>
      <c r="B91">
        <v>240000</v>
      </c>
      <c r="D91" s="12">
        <v>120</v>
      </c>
      <c r="E91">
        <v>163990</v>
      </c>
    </row>
    <row r="92" spans="1:5" x14ac:dyDescent="0.25">
      <c r="A92" s="12">
        <v>394</v>
      </c>
      <c r="B92">
        <v>100000</v>
      </c>
      <c r="D92" s="12">
        <v>121</v>
      </c>
      <c r="E92">
        <v>180000</v>
      </c>
    </row>
    <row r="93" spans="1:5" x14ac:dyDescent="0.25">
      <c r="A93" s="12">
        <v>399</v>
      </c>
      <c r="B93">
        <v>67000</v>
      </c>
      <c r="D93" s="12">
        <v>122</v>
      </c>
      <c r="E93">
        <v>100000</v>
      </c>
    </row>
    <row r="94" spans="1:5" x14ac:dyDescent="0.25">
      <c r="A94" s="12">
        <v>404</v>
      </c>
      <c r="B94">
        <v>258000</v>
      </c>
      <c r="D94" s="12">
        <v>124</v>
      </c>
      <c r="E94">
        <v>153900</v>
      </c>
    </row>
    <row r="95" spans="1:5" x14ac:dyDescent="0.25">
      <c r="A95" s="12">
        <v>406</v>
      </c>
      <c r="B95">
        <v>150000</v>
      </c>
      <c r="D95" s="12">
        <v>125</v>
      </c>
      <c r="E95">
        <v>181000</v>
      </c>
    </row>
    <row r="96" spans="1:5" x14ac:dyDescent="0.25">
      <c r="A96" s="12">
        <v>409</v>
      </c>
      <c r="B96">
        <v>280000</v>
      </c>
      <c r="D96" s="12">
        <v>126</v>
      </c>
      <c r="E96">
        <v>84500</v>
      </c>
    </row>
    <row r="97" spans="1:5" x14ac:dyDescent="0.25">
      <c r="A97" s="12">
        <v>430</v>
      </c>
      <c r="B97">
        <v>175000</v>
      </c>
      <c r="D97" s="12">
        <v>127</v>
      </c>
      <c r="E97">
        <v>128000</v>
      </c>
    </row>
    <row r="98" spans="1:5" x14ac:dyDescent="0.25">
      <c r="A98" s="12">
        <v>434</v>
      </c>
      <c r="B98">
        <v>181000</v>
      </c>
      <c r="D98" s="12">
        <v>128</v>
      </c>
      <c r="E98">
        <v>87000</v>
      </c>
    </row>
    <row r="99" spans="1:5" x14ac:dyDescent="0.25">
      <c r="A99" s="12">
        <v>440</v>
      </c>
      <c r="B99">
        <v>110000</v>
      </c>
      <c r="D99" s="12">
        <v>129</v>
      </c>
      <c r="E99">
        <v>155000</v>
      </c>
    </row>
    <row r="100" spans="1:5" x14ac:dyDescent="0.25">
      <c r="A100" s="12">
        <v>446</v>
      </c>
      <c r="B100">
        <v>127500</v>
      </c>
      <c r="D100" s="12">
        <v>130</v>
      </c>
      <c r="E100">
        <v>150000</v>
      </c>
    </row>
    <row r="101" spans="1:5" x14ac:dyDescent="0.25">
      <c r="A101" s="12">
        <v>447</v>
      </c>
      <c r="B101">
        <v>190000</v>
      </c>
      <c r="D101" s="12">
        <v>134</v>
      </c>
      <c r="E101">
        <v>220000</v>
      </c>
    </row>
    <row r="102" spans="1:5" x14ac:dyDescent="0.25">
      <c r="A102" s="12">
        <v>448</v>
      </c>
      <c r="B102">
        <v>199900</v>
      </c>
      <c r="D102" s="12">
        <v>135</v>
      </c>
      <c r="E102">
        <v>180000</v>
      </c>
    </row>
    <row r="103" spans="1:5" x14ac:dyDescent="0.25">
      <c r="A103" s="12">
        <v>453</v>
      </c>
      <c r="B103">
        <v>204000</v>
      </c>
      <c r="D103" s="12">
        <v>136</v>
      </c>
      <c r="E103">
        <v>174000</v>
      </c>
    </row>
    <row r="104" spans="1:5" x14ac:dyDescent="0.25">
      <c r="A104" s="12">
        <v>460</v>
      </c>
      <c r="B104">
        <v>110000</v>
      </c>
      <c r="D104" s="12">
        <v>138</v>
      </c>
      <c r="E104">
        <v>171000</v>
      </c>
    </row>
    <row r="105" spans="1:5" x14ac:dyDescent="0.25">
      <c r="A105" s="12">
        <v>470</v>
      </c>
      <c r="B105">
        <v>187000</v>
      </c>
      <c r="D105" s="12">
        <v>139</v>
      </c>
      <c r="E105">
        <v>230000</v>
      </c>
    </row>
    <row r="106" spans="1:5" x14ac:dyDescent="0.25">
      <c r="A106" s="12">
        <v>471</v>
      </c>
      <c r="B106">
        <v>212000</v>
      </c>
      <c r="D106" s="12">
        <v>140</v>
      </c>
      <c r="E106">
        <v>231500</v>
      </c>
    </row>
    <row r="107" spans="1:5" x14ac:dyDescent="0.25">
      <c r="A107" s="12">
        <v>476</v>
      </c>
      <c r="B107">
        <v>132500</v>
      </c>
      <c r="D107" s="12">
        <v>141</v>
      </c>
      <c r="E107">
        <v>115000</v>
      </c>
    </row>
    <row r="108" spans="1:5" x14ac:dyDescent="0.25">
      <c r="A108" s="12">
        <v>483</v>
      </c>
      <c r="B108">
        <v>155000</v>
      </c>
      <c r="D108" s="12">
        <v>142</v>
      </c>
      <c r="E108">
        <v>260000</v>
      </c>
    </row>
    <row r="109" spans="1:5" x14ac:dyDescent="0.25">
      <c r="A109" s="12">
        <v>485</v>
      </c>
      <c r="B109">
        <v>132500</v>
      </c>
      <c r="D109" s="12">
        <v>144</v>
      </c>
      <c r="E109">
        <v>204000</v>
      </c>
    </row>
    <row r="110" spans="1:5" x14ac:dyDescent="0.25">
      <c r="A110" s="12">
        <v>489</v>
      </c>
      <c r="B110">
        <v>160000</v>
      </c>
      <c r="D110" s="12">
        <v>145</v>
      </c>
      <c r="E110">
        <v>125000</v>
      </c>
    </row>
    <row r="111" spans="1:5" x14ac:dyDescent="0.25">
      <c r="A111" s="12">
        <v>493</v>
      </c>
      <c r="B111">
        <v>172785</v>
      </c>
      <c r="D111" s="12">
        <v>146</v>
      </c>
      <c r="E111">
        <v>130000</v>
      </c>
    </row>
    <row r="112" spans="1:5" x14ac:dyDescent="0.25">
      <c r="A112" s="12">
        <v>503</v>
      </c>
      <c r="B112">
        <v>140000</v>
      </c>
      <c r="D112" s="12">
        <v>148</v>
      </c>
      <c r="E112">
        <v>222500</v>
      </c>
    </row>
    <row r="113" spans="1:5" x14ac:dyDescent="0.25">
      <c r="A113" s="12">
        <v>510</v>
      </c>
      <c r="B113">
        <v>124500</v>
      </c>
      <c r="D113" s="12">
        <v>149</v>
      </c>
      <c r="E113">
        <v>141000</v>
      </c>
    </row>
    <row r="114" spans="1:5" x14ac:dyDescent="0.25">
      <c r="A114" s="12">
        <v>513</v>
      </c>
      <c r="B114">
        <v>129900</v>
      </c>
      <c r="D114" s="12">
        <v>150</v>
      </c>
      <c r="E114">
        <v>115000</v>
      </c>
    </row>
    <row r="115" spans="1:5" x14ac:dyDescent="0.25">
      <c r="A115" s="12">
        <v>514</v>
      </c>
      <c r="B115">
        <v>134000</v>
      </c>
      <c r="D115" s="12">
        <v>152</v>
      </c>
      <c r="E115">
        <v>372402</v>
      </c>
    </row>
    <row r="116" spans="1:5" x14ac:dyDescent="0.25">
      <c r="A116" s="12">
        <v>517</v>
      </c>
      <c r="B116">
        <v>158000</v>
      </c>
      <c r="D116" s="12">
        <v>153</v>
      </c>
      <c r="E116">
        <v>190000</v>
      </c>
    </row>
    <row r="117" spans="1:5" x14ac:dyDescent="0.25">
      <c r="A117" s="12">
        <v>522</v>
      </c>
      <c r="B117">
        <v>150000</v>
      </c>
      <c r="D117" s="12">
        <v>154</v>
      </c>
      <c r="E117">
        <v>235000</v>
      </c>
    </row>
    <row r="118" spans="1:5" x14ac:dyDescent="0.25">
      <c r="A118" s="12">
        <v>523</v>
      </c>
      <c r="B118">
        <v>159000</v>
      </c>
      <c r="D118" s="12">
        <v>157</v>
      </c>
      <c r="E118">
        <v>109500</v>
      </c>
    </row>
    <row r="119" spans="1:5" x14ac:dyDescent="0.25">
      <c r="A119" s="12">
        <v>546</v>
      </c>
      <c r="B119">
        <v>229000</v>
      </c>
      <c r="D119" s="12">
        <v>161</v>
      </c>
      <c r="E119">
        <v>162500</v>
      </c>
    </row>
    <row r="120" spans="1:5" x14ac:dyDescent="0.25">
      <c r="A120" s="12">
        <v>566</v>
      </c>
      <c r="B120">
        <v>128000</v>
      </c>
      <c r="D120" s="12">
        <v>162</v>
      </c>
      <c r="E120">
        <v>412500</v>
      </c>
    </row>
    <row r="121" spans="1:5" x14ac:dyDescent="0.25">
      <c r="A121" s="12">
        <v>570</v>
      </c>
      <c r="B121">
        <v>135960</v>
      </c>
      <c r="D121" s="12">
        <v>164</v>
      </c>
      <c r="E121">
        <v>103200</v>
      </c>
    </row>
    <row r="122" spans="1:5" x14ac:dyDescent="0.25">
      <c r="A122" s="12">
        <v>573</v>
      </c>
      <c r="B122">
        <v>224500</v>
      </c>
      <c r="D122" s="12">
        <v>166</v>
      </c>
      <c r="E122">
        <v>127500</v>
      </c>
    </row>
    <row r="123" spans="1:5" x14ac:dyDescent="0.25">
      <c r="A123" s="12">
        <v>579</v>
      </c>
      <c r="B123">
        <v>146000</v>
      </c>
      <c r="D123" s="12">
        <v>167</v>
      </c>
      <c r="E123">
        <v>190000</v>
      </c>
    </row>
    <row r="124" spans="1:5" x14ac:dyDescent="0.25">
      <c r="A124" s="12">
        <v>592</v>
      </c>
      <c r="B124">
        <v>451950</v>
      </c>
      <c r="D124" s="12">
        <v>168</v>
      </c>
      <c r="E124">
        <v>325624</v>
      </c>
    </row>
    <row r="125" spans="1:5" x14ac:dyDescent="0.25">
      <c r="A125" s="12">
        <v>607</v>
      </c>
      <c r="B125">
        <v>152000</v>
      </c>
      <c r="D125" s="12">
        <v>169</v>
      </c>
      <c r="E125">
        <v>183500</v>
      </c>
    </row>
    <row r="126" spans="1:5" x14ac:dyDescent="0.25">
      <c r="A126" s="12">
        <v>618</v>
      </c>
      <c r="B126">
        <v>105500</v>
      </c>
      <c r="D126" s="12">
        <v>171</v>
      </c>
      <c r="E126">
        <v>128500</v>
      </c>
    </row>
    <row r="127" spans="1:5" x14ac:dyDescent="0.25">
      <c r="A127" s="12">
        <v>626</v>
      </c>
      <c r="B127">
        <v>160000</v>
      </c>
      <c r="D127" s="12">
        <v>173</v>
      </c>
      <c r="E127">
        <v>239000</v>
      </c>
    </row>
    <row r="128" spans="1:5" x14ac:dyDescent="0.25">
      <c r="A128" s="12">
        <v>630</v>
      </c>
      <c r="B128">
        <v>168500</v>
      </c>
      <c r="D128" s="12">
        <v>174</v>
      </c>
      <c r="E128">
        <v>163000</v>
      </c>
    </row>
    <row r="129" spans="1:5" x14ac:dyDescent="0.25">
      <c r="A129" s="12">
        <v>631</v>
      </c>
      <c r="B129">
        <v>124000</v>
      </c>
      <c r="D129" s="12">
        <v>175</v>
      </c>
      <c r="E129">
        <v>184000</v>
      </c>
    </row>
    <row r="130" spans="1:5" x14ac:dyDescent="0.25">
      <c r="A130" s="12">
        <v>634</v>
      </c>
      <c r="B130">
        <v>139400</v>
      </c>
      <c r="D130" s="12">
        <v>178</v>
      </c>
      <c r="E130">
        <v>172500</v>
      </c>
    </row>
    <row r="131" spans="1:5" x14ac:dyDescent="0.25">
      <c r="A131" s="12">
        <v>646</v>
      </c>
      <c r="B131">
        <v>143250</v>
      </c>
      <c r="D131" s="12">
        <v>179</v>
      </c>
      <c r="E131">
        <v>501837</v>
      </c>
    </row>
    <row r="132" spans="1:5" x14ac:dyDescent="0.25">
      <c r="A132" s="12">
        <v>660</v>
      </c>
      <c r="B132">
        <v>167000</v>
      </c>
      <c r="D132" s="12">
        <v>180</v>
      </c>
      <c r="E132">
        <v>100000</v>
      </c>
    </row>
    <row r="133" spans="1:5" x14ac:dyDescent="0.25">
      <c r="A133" s="12">
        <v>663</v>
      </c>
      <c r="B133">
        <v>110000</v>
      </c>
      <c r="D133" s="12">
        <v>181</v>
      </c>
      <c r="E133">
        <v>177000</v>
      </c>
    </row>
    <row r="134" spans="1:5" x14ac:dyDescent="0.25">
      <c r="A134" s="12">
        <v>666</v>
      </c>
      <c r="B134">
        <v>230500</v>
      </c>
      <c r="D134" s="12">
        <v>182</v>
      </c>
      <c r="E134">
        <v>200100</v>
      </c>
    </row>
    <row r="135" spans="1:5" x14ac:dyDescent="0.25">
      <c r="A135" s="12">
        <v>669</v>
      </c>
      <c r="B135">
        <v>168000</v>
      </c>
      <c r="D135" s="12">
        <v>183</v>
      </c>
      <c r="E135">
        <v>120000</v>
      </c>
    </row>
    <row r="136" spans="1:5" x14ac:dyDescent="0.25">
      <c r="A136" s="12">
        <v>684</v>
      </c>
      <c r="B136">
        <v>285000</v>
      </c>
      <c r="D136" s="12">
        <v>184</v>
      </c>
      <c r="E136">
        <v>200000</v>
      </c>
    </row>
    <row r="137" spans="1:5" x14ac:dyDescent="0.25">
      <c r="A137" s="12">
        <v>690</v>
      </c>
      <c r="B137">
        <v>194700</v>
      </c>
      <c r="D137" s="12">
        <v>185</v>
      </c>
      <c r="E137">
        <v>127000</v>
      </c>
    </row>
    <row r="138" spans="1:5" x14ac:dyDescent="0.25">
      <c r="A138" s="12">
        <v>692</v>
      </c>
      <c r="B138">
        <v>755000</v>
      </c>
      <c r="D138" s="12">
        <v>186</v>
      </c>
      <c r="E138">
        <v>475000</v>
      </c>
    </row>
    <row r="139" spans="1:5" x14ac:dyDescent="0.25">
      <c r="A139" s="12">
        <v>694</v>
      </c>
      <c r="B139">
        <v>108480</v>
      </c>
      <c r="D139" s="12">
        <v>187</v>
      </c>
      <c r="E139">
        <v>173000</v>
      </c>
    </row>
    <row r="140" spans="1:5" x14ac:dyDescent="0.25">
      <c r="A140" s="12">
        <v>695</v>
      </c>
      <c r="B140">
        <v>141500</v>
      </c>
      <c r="D140" s="12">
        <v>188</v>
      </c>
      <c r="E140">
        <v>135000</v>
      </c>
    </row>
    <row r="141" spans="1:5" x14ac:dyDescent="0.25">
      <c r="A141" s="12">
        <v>727</v>
      </c>
      <c r="B141">
        <v>222000</v>
      </c>
      <c r="D141" s="12">
        <v>189</v>
      </c>
      <c r="E141">
        <v>153337</v>
      </c>
    </row>
    <row r="142" spans="1:5" x14ac:dyDescent="0.25">
      <c r="A142" s="12">
        <v>729</v>
      </c>
      <c r="B142">
        <v>110000</v>
      </c>
      <c r="D142" s="12">
        <v>190</v>
      </c>
      <c r="E142">
        <v>286000</v>
      </c>
    </row>
    <row r="143" spans="1:5" x14ac:dyDescent="0.25">
      <c r="A143" s="12">
        <v>732</v>
      </c>
      <c r="B143">
        <v>187500</v>
      </c>
      <c r="D143" s="12">
        <v>191</v>
      </c>
      <c r="E143">
        <v>315000</v>
      </c>
    </row>
    <row r="144" spans="1:5" x14ac:dyDescent="0.25">
      <c r="A144" s="12">
        <v>734</v>
      </c>
      <c r="B144">
        <v>131400</v>
      </c>
      <c r="D144" s="12">
        <v>192</v>
      </c>
      <c r="E144">
        <v>184000</v>
      </c>
    </row>
    <row r="145" spans="1:5" x14ac:dyDescent="0.25">
      <c r="A145" s="12">
        <v>735</v>
      </c>
      <c r="B145">
        <v>108000</v>
      </c>
      <c r="D145" s="12">
        <v>193</v>
      </c>
      <c r="E145">
        <v>192000</v>
      </c>
    </row>
    <row r="146" spans="1:5" x14ac:dyDescent="0.25">
      <c r="A146" s="12">
        <v>748</v>
      </c>
      <c r="B146">
        <v>265979</v>
      </c>
      <c r="D146" s="12">
        <v>194</v>
      </c>
      <c r="E146">
        <v>130000</v>
      </c>
    </row>
    <row r="147" spans="1:5" x14ac:dyDescent="0.25">
      <c r="A147" s="12">
        <v>751</v>
      </c>
      <c r="B147">
        <v>96500</v>
      </c>
      <c r="D147" s="12">
        <v>195</v>
      </c>
      <c r="E147">
        <v>127000</v>
      </c>
    </row>
    <row r="148" spans="1:5" x14ac:dyDescent="0.25">
      <c r="A148" s="12">
        <v>775</v>
      </c>
      <c r="B148">
        <v>395000</v>
      </c>
      <c r="D148" s="12">
        <v>196</v>
      </c>
      <c r="E148">
        <v>148500</v>
      </c>
    </row>
    <row r="149" spans="1:5" x14ac:dyDescent="0.25">
      <c r="A149" s="12">
        <v>784</v>
      </c>
      <c r="B149">
        <v>165500</v>
      </c>
      <c r="D149" s="12">
        <v>197</v>
      </c>
      <c r="E149">
        <v>311872</v>
      </c>
    </row>
    <row r="150" spans="1:5" x14ac:dyDescent="0.25">
      <c r="A150" s="12">
        <v>789</v>
      </c>
      <c r="B150">
        <v>107900</v>
      </c>
      <c r="D150" s="12">
        <v>200</v>
      </c>
      <c r="E150">
        <v>274900</v>
      </c>
    </row>
    <row r="151" spans="1:5" x14ac:dyDescent="0.25">
      <c r="A151" s="12">
        <v>792</v>
      </c>
      <c r="B151">
        <v>146800</v>
      </c>
      <c r="D151" s="12">
        <v>202</v>
      </c>
      <c r="E151">
        <v>171500</v>
      </c>
    </row>
    <row r="152" spans="1:5" x14ac:dyDescent="0.25">
      <c r="A152" s="12">
        <v>795</v>
      </c>
      <c r="B152">
        <v>194500</v>
      </c>
      <c r="D152" s="12">
        <v>204</v>
      </c>
      <c r="E152">
        <v>149000</v>
      </c>
    </row>
    <row r="153" spans="1:5" x14ac:dyDescent="0.25">
      <c r="A153" s="12">
        <v>800</v>
      </c>
      <c r="B153">
        <v>175000</v>
      </c>
      <c r="D153" s="12">
        <v>205</v>
      </c>
      <c r="E153">
        <v>110000</v>
      </c>
    </row>
    <row r="154" spans="1:5" x14ac:dyDescent="0.25">
      <c r="A154" s="12">
        <v>810</v>
      </c>
      <c r="B154">
        <v>106000</v>
      </c>
      <c r="D154" s="12">
        <v>207</v>
      </c>
      <c r="E154">
        <v>143900</v>
      </c>
    </row>
    <row r="155" spans="1:5" x14ac:dyDescent="0.25">
      <c r="A155" s="12">
        <v>817</v>
      </c>
      <c r="B155">
        <v>137000</v>
      </c>
      <c r="D155" s="12">
        <v>208</v>
      </c>
      <c r="E155">
        <v>141000</v>
      </c>
    </row>
    <row r="156" spans="1:5" x14ac:dyDescent="0.25">
      <c r="A156" s="12">
        <v>823</v>
      </c>
      <c r="B156">
        <v>225000</v>
      </c>
      <c r="D156" s="12">
        <v>209</v>
      </c>
      <c r="E156">
        <v>277000</v>
      </c>
    </row>
    <row r="157" spans="1:5" x14ac:dyDescent="0.25">
      <c r="A157" s="12">
        <v>831</v>
      </c>
      <c r="B157">
        <v>166000</v>
      </c>
      <c r="D157" s="12">
        <v>210</v>
      </c>
      <c r="E157">
        <v>145000</v>
      </c>
    </row>
    <row r="158" spans="1:5" x14ac:dyDescent="0.25">
      <c r="A158" s="12">
        <v>844</v>
      </c>
      <c r="B158">
        <v>141000</v>
      </c>
      <c r="D158" s="12">
        <v>211</v>
      </c>
      <c r="E158">
        <v>98000</v>
      </c>
    </row>
    <row r="159" spans="1:5" x14ac:dyDescent="0.25">
      <c r="A159" s="12">
        <v>854</v>
      </c>
      <c r="B159">
        <v>158000</v>
      </c>
      <c r="D159" s="12">
        <v>213</v>
      </c>
      <c r="E159">
        <v>252678</v>
      </c>
    </row>
    <row r="160" spans="1:5" x14ac:dyDescent="0.25">
      <c r="A160" s="12">
        <v>856</v>
      </c>
      <c r="B160">
        <v>127000</v>
      </c>
      <c r="D160" s="12">
        <v>214</v>
      </c>
      <c r="E160">
        <v>156000</v>
      </c>
    </row>
    <row r="161" spans="1:5" x14ac:dyDescent="0.25">
      <c r="A161" s="12">
        <v>860</v>
      </c>
      <c r="B161">
        <v>250000</v>
      </c>
      <c r="D161" s="12">
        <v>215</v>
      </c>
      <c r="E161">
        <v>161750</v>
      </c>
    </row>
    <row r="162" spans="1:5" x14ac:dyDescent="0.25">
      <c r="A162" s="12">
        <v>861</v>
      </c>
      <c r="B162">
        <v>189950</v>
      </c>
      <c r="D162" s="12">
        <v>216</v>
      </c>
      <c r="E162">
        <v>134450</v>
      </c>
    </row>
    <row r="163" spans="1:5" x14ac:dyDescent="0.25">
      <c r="A163" s="12">
        <v>863</v>
      </c>
      <c r="B163">
        <v>152000</v>
      </c>
      <c r="D163" s="12">
        <v>217</v>
      </c>
      <c r="E163">
        <v>210000</v>
      </c>
    </row>
    <row r="164" spans="1:5" x14ac:dyDescent="0.25">
      <c r="A164" s="12">
        <v>868</v>
      </c>
      <c r="B164">
        <v>129000</v>
      </c>
      <c r="D164" s="12">
        <v>218</v>
      </c>
      <c r="E164">
        <v>107000</v>
      </c>
    </row>
    <row r="165" spans="1:5" x14ac:dyDescent="0.25">
      <c r="A165" s="12">
        <v>869</v>
      </c>
      <c r="B165">
        <v>169000</v>
      </c>
      <c r="D165" s="12">
        <v>220</v>
      </c>
      <c r="E165">
        <v>167240</v>
      </c>
    </row>
    <row r="166" spans="1:5" x14ac:dyDescent="0.25">
      <c r="A166" s="12">
        <v>873</v>
      </c>
      <c r="B166">
        <v>116000</v>
      </c>
      <c r="D166" s="12">
        <v>221</v>
      </c>
      <c r="E166">
        <v>204900</v>
      </c>
    </row>
    <row r="167" spans="1:5" x14ac:dyDescent="0.25">
      <c r="A167" s="12">
        <v>883</v>
      </c>
      <c r="B167">
        <v>178000</v>
      </c>
      <c r="D167" s="12">
        <v>222</v>
      </c>
      <c r="E167">
        <v>200000</v>
      </c>
    </row>
    <row r="168" spans="1:5" x14ac:dyDescent="0.25">
      <c r="A168" s="12">
        <v>887</v>
      </c>
      <c r="B168">
        <v>145000</v>
      </c>
      <c r="D168" s="12">
        <v>223</v>
      </c>
      <c r="E168">
        <v>179900</v>
      </c>
    </row>
    <row r="169" spans="1:5" x14ac:dyDescent="0.25">
      <c r="A169" s="12">
        <v>891</v>
      </c>
      <c r="B169">
        <v>122900</v>
      </c>
      <c r="D169" s="12">
        <v>224</v>
      </c>
      <c r="E169">
        <v>97000</v>
      </c>
    </row>
    <row r="170" spans="1:5" x14ac:dyDescent="0.25">
      <c r="A170" s="12">
        <v>907</v>
      </c>
      <c r="B170">
        <v>255000</v>
      </c>
      <c r="D170" s="12">
        <v>225</v>
      </c>
      <c r="E170">
        <v>386250</v>
      </c>
    </row>
    <row r="171" spans="1:5" x14ac:dyDescent="0.25">
      <c r="A171" s="12">
        <v>911</v>
      </c>
      <c r="B171">
        <v>154300</v>
      </c>
      <c r="D171" s="12">
        <v>226</v>
      </c>
      <c r="E171">
        <v>112000</v>
      </c>
    </row>
    <row r="172" spans="1:5" x14ac:dyDescent="0.25">
      <c r="A172" s="12">
        <v>919</v>
      </c>
      <c r="B172">
        <v>238000</v>
      </c>
      <c r="D172" s="12">
        <v>227</v>
      </c>
      <c r="E172">
        <v>290000</v>
      </c>
    </row>
    <row r="173" spans="1:5" x14ac:dyDescent="0.25">
      <c r="A173" s="12">
        <v>920</v>
      </c>
      <c r="B173">
        <v>176500</v>
      </c>
      <c r="D173" s="12">
        <v>228</v>
      </c>
      <c r="E173">
        <v>106000</v>
      </c>
    </row>
    <row r="174" spans="1:5" x14ac:dyDescent="0.25">
      <c r="A174" s="12">
        <v>926</v>
      </c>
      <c r="B174">
        <v>175000</v>
      </c>
      <c r="D174" s="12">
        <v>229</v>
      </c>
      <c r="E174">
        <v>125000</v>
      </c>
    </row>
    <row r="175" spans="1:5" x14ac:dyDescent="0.25">
      <c r="A175" s="12">
        <v>930</v>
      </c>
      <c r="B175">
        <v>222000</v>
      </c>
      <c r="D175" s="12">
        <v>230</v>
      </c>
      <c r="E175">
        <v>192500</v>
      </c>
    </row>
    <row r="176" spans="1:5" x14ac:dyDescent="0.25">
      <c r="A176" s="12">
        <v>933</v>
      </c>
      <c r="B176">
        <v>320000</v>
      </c>
      <c r="D176" s="12">
        <v>231</v>
      </c>
      <c r="E176">
        <v>148000</v>
      </c>
    </row>
    <row r="177" spans="1:5" x14ac:dyDescent="0.25">
      <c r="A177" s="12">
        <v>946</v>
      </c>
      <c r="B177">
        <v>124900</v>
      </c>
      <c r="D177" s="12">
        <v>232</v>
      </c>
      <c r="E177">
        <v>403000</v>
      </c>
    </row>
    <row r="178" spans="1:5" x14ac:dyDescent="0.25">
      <c r="A178" s="12">
        <v>952</v>
      </c>
      <c r="B178">
        <v>119900</v>
      </c>
      <c r="D178" s="12">
        <v>233</v>
      </c>
      <c r="E178">
        <v>94500</v>
      </c>
    </row>
    <row r="179" spans="1:5" x14ac:dyDescent="0.25">
      <c r="A179" s="12">
        <v>962</v>
      </c>
      <c r="B179">
        <v>272000</v>
      </c>
      <c r="D179" s="12">
        <v>235</v>
      </c>
      <c r="E179">
        <v>216500</v>
      </c>
    </row>
    <row r="180" spans="1:5" x14ac:dyDescent="0.25">
      <c r="A180" s="12">
        <v>963</v>
      </c>
      <c r="B180">
        <v>155000</v>
      </c>
      <c r="D180" s="12">
        <v>236</v>
      </c>
      <c r="E180">
        <v>89500</v>
      </c>
    </row>
    <row r="181" spans="1:5" x14ac:dyDescent="0.25">
      <c r="A181" s="12">
        <v>964</v>
      </c>
      <c r="B181">
        <v>239000</v>
      </c>
      <c r="D181" s="12">
        <v>237</v>
      </c>
      <c r="E181">
        <v>185500</v>
      </c>
    </row>
    <row r="182" spans="1:5" x14ac:dyDescent="0.25">
      <c r="A182" s="12">
        <v>965</v>
      </c>
      <c r="B182">
        <v>214900</v>
      </c>
      <c r="D182" s="12">
        <v>238</v>
      </c>
      <c r="E182">
        <v>194500</v>
      </c>
    </row>
    <row r="183" spans="1:5" x14ac:dyDescent="0.25">
      <c r="A183" s="12">
        <v>974</v>
      </c>
      <c r="B183">
        <v>182000</v>
      </c>
      <c r="D183" s="12">
        <v>239</v>
      </c>
      <c r="E183">
        <v>318000</v>
      </c>
    </row>
    <row r="184" spans="1:5" x14ac:dyDescent="0.25">
      <c r="A184" s="12">
        <v>975</v>
      </c>
      <c r="B184">
        <v>167500</v>
      </c>
      <c r="D184" s="12">
        <v>240</v>
      </c>
      <c r="E184">
        <v>113000</v>
      </c>
    </row>
    <row r="185" spans="1:5" x14ac:dyDescent="0.25">
      <c r="A185" s="12">
        <v>980</v>
      </c>
      <c r="B185">
        <v>139000</v>
      </c>
      <c r="D185" s="12">
        <v>241</v>
      </c>
      <c r="E185">
        <v>262500</v>
      </c>
    </row>
    <row r="186" spans="1:5" x14ac:dyDescent="0.25">
      <c r="A186" s="12">
        <v>981</v>
      </c>
      <c r="B186">
        <v>178400</v>
      </c>
      <c r="D186" s="12">
        <v>242</v>
      </c>
      <c r="E186">
        <v>110500</v>
      </c>
    </row>
    <row r="187" spans="1:5" x14ac:dyDescent="0.25">
      <c r="A187" s="12">
        <v>982</v>
      </c>
      <c r="B187">
        <v>336000</v>
      </c>
      <c r="D187" s="12">
        <v>245</v>
      </c>
      <c r="E187">
        <v>205000</v>
      </c>
    </row>
    <row r="188" spans="1:5" x14ac:dyDescent="0.25">
      <c r="A188" s="12">
        <v>984</v>
      </c>
      <c r="B188">
        <v>255900</v>
      </c>
      <c r="D188" s="12">
        <v>246</v>
      </c>
      <c r="E188">
        <v>241500</v>
      </c>
    </row>
    <row r="189" spans="1:5" x14ac:dyDescent="0.25">
      <c r="A189" s="12">
        <v>987</v>
      </c>
      <c r="B189">
        <v>117000</v>
      </c>
      <c r="D189" s="12">
        <v>247</v>
      </c>
      <c r="E189">
        <v>137000</v>
      </c>
    </row>
    <row r="190" spans="1:5" x14ac:dyDescent="0.25">
      <c r="A190" s="12">
        <v>992</v>
      </c>
      <c r="B190">
        <v>168000</v>
      </c>
      <c r="D190" s="12">
        <v>248</v>
      </c>
      <c r="E190">
        <v>140000</v>
      </c>
    </row>
    <row r="191" spans="1:5" x14ac:dyDescent="0.25">
      <c r="A191" s="12">
        <v>1001</v>
      </c>
      <c r="B191">
        <v>82000</v>
      </c>
      <c r="D191" s="12">
        <v>249</v>
      </c>
      <c r="E191">
        <v>180000</v>
      </c>
    </row>
    <row r="192" spans="1:5" x14ac:dyDescent="0.25">
      <c r="A192" s="12">
        <v>1002</v>
      </c>
      <c r="B192">
        <v>86000</v>
      </c>
      <c r="D192" s="12">
        <v>250</v>
      </c>
      <c r="E192">
        <v>277000</v>
      </c>
    </row>
    <row r="193" spans="1:5" x14ac:dyDescent="0.25">
      <c r="A193" s="12">
        <v>1004</v>
      </c>
      <c r="B193">
        <v>136905</v>
      </c>
      <c r="D193" s="12">
        <v>251</v>
      </c>
      <c r="E193">
        <v>76500</v>
      </c>
    </row>
    <row r="194" spans="1:5" x14ac:dyDescent="0.25">
      <c r="A194" s="12">
        <v>1025</v>
      </c>
      <c r="B194">
        <v>287000</v>
      </c>
      <c r="D194" s="12">
        <v>252</v>
      </c>
      <c r="E194">
        <v>235000</v>
      </c>
    </row>
    <row r="195" spans="1:5" x14ac:dyDescent="0.25">
      <c r="A195" s="12">
        <v>1026</v>
      </c>
      <c r="B195">
        <v>112500</v>
      </c>
      <c r="D195" s="12">
        <v>253</v>
      </c>
      <c r="E195">
        <v>173000</v>
      </c>
    </row>
    <row r="196" spans="1:5" x14ac:dyDescent="0.25">
      <c r="A196" s="12">
        <v>1032</v>
      </c>
      <c r="B196">
        <v>197000</v>
      </c>
      <c r="D196" s="12">
        <v>254</v>
      </c>
      <c r="E196">
        <v>158000</v>
      </c>
    </row>
    <row r="197" spans="1:5" x14ac:dyDescent="0.25">
      <c r="A197" s="12">
        <v>1033</v>
      </c>
      <c r="B197">
        <v>310000</v>
      </c>
      <c r="D197" s="12">
        <v>255</v>
      </c>
      <c r="E197">
        <v>145000</v>
      </c>
    </row>
    <row r="198" spans="1:5" x14ac:dyDescent="0.25">
      <c r="A198" s="12">
        <v>1041</v>
      </c>
      <c r="B198">
        <v>155000</v>
      </c>
      <c r="D198" s="12">
        <v>256</v>
      </c>
      <c r="E198">
        <v>230000</v>
      </c>
    </row>
    <row r="199" spans="1:5" x14ac:dyDescent="0.25">
      <c r="A199" s="12">
        <v>1052</v>
      </c>
      <c r="B199">
        <v>200141</v>
      </c>
      <c r="D199" s="12">
        <v>257</v>
      </c>
      <c r="E199">
        <v>207500</v>
      </c>
    </row>
    <row r="200" spans="1:5" x14ac:dyDescent="0.25">
      <c r="A200" s="12">
        <v>1053</v>
      </c>
      <c r="B200">
        <v>165000</v>
      </c>
      <c r="D200" s="12">
        <v>258</v>
      </c>
      <c r="E200">
        <v>220000</v>
      </c>
    </row>
    <row r="201" spans="1:5" x14ac:dyDescent="0.25">
      <c r="A201" s="12">
        <v>1055</v>
      </c>
      <c r="B201">
        <v>255000</v>
      </c>
      <c r="D201" s="12">
        <v>259</v>
      </c>
      <c r="E201">
        <v>231500</v>
      </c>
    </row>
    <row r="202" spans="1:5" x14ac:dyDescent="0.25">
      <c r="A202" s="12">
        <v>1060</v>
      </c>
      <c r="B202">
        <v>220000</v>
      </c>
      <c r="D202" s="12">
        <v>260</v>
      </c>
      <c r="E202">
        <v>97000</v>
      </c>
    </row>
    <row r="203" spans="1:5" x14ac:dyDescent="0.25">
      <c r="A203" s="12">
        <v>1074</v>
      </c>
      <c r="B203">
        <v>159500</v>
      </c>
      <c r="D203" s="12">
        <v>262</v>
      </c>
      <c r="E203">
        <v>276000</v>
      </c>
    </row>
    <row r="204" spans="1:5" x14ac:dyDescent="0.25">
      <c r="A204" s="12">
        <v>1078</v>
      </c>
      <c r="B204">
        <v>138800</v>
      </c>
      <c r="D204" s="12">
        <v>265</v>
      </c>
      <c r="E204">
        <v>73000</v>
      </c>
    </row>
    <row r="205" spans="1:5" x14ac:dyDescent="0.25">
      <c r="A205" s="12">
        <v>1082</v>
      </c>
      <c r="B205">
        <v>133000</v>
      </c>
      <c r="D205" s="12">
        <v>266</v>
      </c>
      <c r="E205">
        <v>175500</v>
      </c>
    </row>
    <row r="206" spans="1:5" x14ac:dyDescent="0.25">
      <c r="A206" s="12">
        <v>1085</v>
      </c>
      <c r="B206">
        <v>187500</v>
      </c>
      <c r="D206" s="12">
        <v>267</v>
      </c>
      <c r="E206">
        <v>185000</v>
      </c>
    </row>
    <row r="207" spans="1:5" x14ac:dyDescent="0.25">
      <c r="A207" s="12">
        <v>1091</v>
      </c>
      <c r="B207">
        <v>92900</v>
      </c>
      <c r="D207" s="12">
        <v>268</v>
      </c>
      <c r="E207">
        <v>179500</v>
      </c>
    </row>
    <row r="208" spans="1:5" x14ac:dyDescent="0.25">
      <c r="A208" s="12">
        <v>1094</v>
      </c>
      <c r="B208">
        <v>146000</v>
      </c>
      <c r="D208" s="12">
        <v>269</v>
      </c>
      <c r="E208">
        <v>120500</v>
      </c>
    </row>
    <row r="209" spans="1:5" x14ac:dyDescent="0.25">
      <c r="A209" s="12">
        <v>1104</v>
      </c>
      <c r="B209">
        <v>159500</v>
      </c>
      <c r="D209" s="12">
        <v>271</v>
      </c>
      <c r="E209">
        <v>266000</v>
      </c>
    </row>
    <row r="210" spans="1:5" x14ac:dyDescent="0.25">
      <c r="A210" s="12">
        <v>1106</v>
      </c>
      <c r="B210">
        <v>325000</v>
      </c>
      <c r="D210" s="12">
        <v>272</v>
      </c>
      <c r="E210">
        <v>241500</v>
      </c>
    </row>
    <row r="211" spans="1:5" x14ac:dyDescent="0.25">
      <c r="A211" s="12">
        <v>1107</v>
      </c>
      <c r="B211">
        <v>179900</v>
      </c>
      <c r="D211" s="12">
        <v>273</v>
      </c>
      <c r="E211">
        <v>290000</v>
      </c>
    </row>
    <row r="212" spans="1:5" x14ac:dyDescent="0.25">
      <c r="A212" s="12">
        <v>1113</v>
      </c>
      <c r="B212">
        <v>129900</v>
      </c>
      <c r="D212" s="12">
        <v>274</v>
      </c>
      <c r="E212">
        <v>139000</v>
      </c>
    </row>
    <row r="213" spans="1:5" x14ac:dyDescent="0.25">
      <c r="A213" s="12">
        <v>1123</v>
      </c>
      <c r="B213">
        <v>112000</v>
      </c>
      <c r="D213" s="12">
        <v>276</v>
      </c>
      <c r="E213">
        <v>205000</v>
      </c>
    </row>
    <row r="214" spans="1:5" x14ac:dyDescent="0.25">
      <c r="A214" s="12">
        <v>1128</v>
      </c>
      <c r="B214">
        <v>259000</v>
      </c>
      <c r="D214" s="12">
        <v>277</v>
      </c>
      <c r="E214">
        <v>201000</v>
      </c>
    </row>
    <row r="215" spans="1:5" x14ac:dyDescent="0.25">
      <c r="A215" s="12">
        <v>1136</v>
      </c>
      <c r="B215">
        <v>102000</v>
      </c>
      <c r="D215" s="12">
        <v>279</v>
      </c>
      <c r="E215">
        <v>415298</v>
      </c>
    </row>
    <row r="216" spans="1:5" x14ac:dyDescent="0.25">
      <c r="A216" s="12">
        <v>1141</v>
      </c>
      <c r="B216">
        <v>139000</v>
      </c>
      <c r="D216" s="12">
        <v>280</v>
      </c>
      <c r="E216">
        <v>192000</v>
      </c>
    </row>
    <row r="217" spans="1:5" x14ac:dyDescent="0.25">
      <c r="A217" s="12">
        <v>1154</v>
      </c>
      <c r="B217">
        <v>120500</v>
      </c>
      <c r="D217" s="12">
        <v>281</v>
      </c>
      <c r="E217">
        <v>228500</v>
      </c>
    </row>
    <row r="218" spans="1:5" x14ac:dyDescent="0.25">
      <c r="A218" s="12">
        <v>1156</v>
      </c>
      <c r="B218">
        <v>218000</v>
      </c>
      <c r="D218" s="12">
        <v>282</v>
      </c>
      <c r="E218">
        <v>185000</v>
      </c>
    </row>
    <row r="219" spans="1:5" x14ac:dyDescent="0.25">
      <c r="A219" s="12">
        <v>1167</v>
      </c>
      <c r="B219">
        <v>245350</v>
      </c>
      <c r="D219" s="12">
        <v>283</v>
      </c>
      <c r="E219">
        <v>207500</v>
      </c>
    </row>
    <row r="220" spans="1:5" x14ac:dyDescent="0.25">
      <c r="A220" s="12">
        <v>1169</v>
      </c>
      <c r="B220">
        <v>235000</v>
      </c>
      <c r="D220" s="12">
        <v>284</v>
      </c>
      <c r="E220">
        <v>244600</v>
      </c>
    </row>
    <row r="221" spans="1:5" x14ac:dyDescent="0.25">
      <c r="A221" s="12">
        <v>1180</v>
      </c>
      <c r="B221">
        <v>93000</v>
      </c>
      <c r="D221" s="12">
        <v>285</v>
      </c>
      <c r="E221">
        <v>179200</v>
      </c>
    </row>
    <row r="222" spans="1:5" x14ac:dyDescent="0.25">
      <c r="A222" s="12">
        <v>1181</v>
      </c>
      <c r="B222">
        <v>250000</v>
      </c>
      <c r="D222" s="12">
        <v>286</v>
      </c>
      <c r="E222">
        <v>164700</v>
      </c>
    </row>
    <row r="223" spans="1:5" x14ac:dyDescent="0.25">
      <c r="A223" s="12">
        <v>1183</v>
      </c>
      <c r="B223">
        <v>745000</v>
      </c>
      <c r="D223" s="12">
        <v>287</v>
      </c>
      <c r="E223">
        <v>159000</v>
      </c>
    </row>
    <row r="224" spans="1:5" x14ac:dyDescent="0.25">
      <c r="A224" s="12">
        <v>1187</v>
      </c>
      <c r="B224">
        <v>95000</v>
      </c>
      <c r="D224" s="12">
        <v>289</v>
      </c>
      <c r="E224">
        <v>122000</v>
      </c>
    </row>
    <row r="225" spans="1:5" x14ac:dyDescent="0.25">
      <c r="A225" s="12">
        <v>1188</v>
      </c>
      <c r="B225">
        <v>262000</v>
      </c>
      <c r="D225" s="12">
        <v>290</v>
      </c>
      <c r="E225">
        <v>153575</v>
      </c>
    </row>
    <row r="226" spans="1:5" x14ac:dyDescent="0.25">
      <c r="A226" s="12">
        <v>1195</v>
      </c>
      <c r="B226">
        <v>158000</v>
      </c>
      <c r="D226" s="12">
        <v>291</v>
      </c>
      <c r="E226">
        <v>233230</v>
      </c>
    </row>
    <row r="227" spans="1:5" x14ac:dyDescent="0.25">
      <c r="A227" s="12">
        <v>1198</v>
      </c>
      <c r="B227">
        <v>144000</v>
      </c>
      <c r="D227" s="12">
        <v>292</v>
      </c>
      <c r="E227">
        <v>135900</v>
      </c>
    </row>
    <row r="228" spans="1:5" x14ac:dyDescent="0.25">
      <c r="A228" s="12">
        <v>1202</v>
      </c>
      <c r="B228">
        <v>197900</v>
      </c>
      <c r="D228" s="12">
        <v>293</v>
      </c>
      <c r="E228">
        <v>131000</v>
      </c>
    </row>
    <row r="229" spans="1:5" x14ac:dyDescent="0.25">
      <c r="A229" s="12">
        <v>1203</v>
      </c>
      <c r="B229">
        <v>117000</v>
      </c>
      <c r="D229" s="12">
        <v>295</v>
      </c>
      <c r="E229">
        <v>167000</v>
      </c>
    </row>
    <row r="230" spans="1:5" x14ac:dyDescent="0.25">
      <c r="A230" s="12">
        <v>1228</v>
      </c>
      <c r="B230">
        <v>147000</v>
      </c>
      <c r="D230" s="12">
        <v>296</v>
      </c>
      <c r="E230">
        <v>142500</v>
      </c>
    </row>
    <row r="231" spans="1:5" x14ac:dyDescent="0.25">
      <c r="A231" s="12">
        <v>1229</v>
      </c>
      <c r="B231">
        <v>367294</v>
      </c>
      <c r="D231" s="12">
        <v>297</v>
      </c>
      <c r="E231">
        <v>152000</v>
      </c>
    </row>
    <row r="232" spans="1:5" x14ac:dyDescent="0.25">
      <c r="A232" s="12">
        <v>1245</v>
      </c>
      <c r="B232">
        <v>230000</v>
      </c>
      <c r="D232" s="12">
        <v>298</v>
      </c>
      <c r="E232">
        <v>239000</v>
      </c>
    </row>
    <row r="233" spans="1:5" x14ac:dyDescent="0.25">
      <c r="A233" s="12">
        <v>1251</v>
      </c>
      <c r="B233">
        <v>244000</v>
      </c>
      <c r="D233" s="12">
        <v>299</v>
      </c>
      <c r="E233">
        <v>175000</v>
      </c>
    </row>
    <row r="234" spans="1:5" x14ac:dyDescent="0.25">
      <c r="A234" s="12">
        <v>1252</v>
      </c>
      <c r="B234">
        <v>171750</v>
      </c>
      <c r="D234" s="12">
        <v>300</v>
      </c>
      <c r="E234">
        <v>158500</v>
      </c>
    </row>
    <row r="235" spans="1:5" x14ac:dyDescent="0.25">
      <c r="A235" s="12">
        <v>1257</v>
      </c>
      <c r="B235">
        <v>301500</v>
      </c>
      <c r="D235" s="12">
        <v>302</v>
      </c>
      <c r="E235">
        <v>267000</v>
      </c>
    </row>
    <row r="236" spans="1:5" x14ac:dyDescent="0.25">
      <c r="A236" s="12">
        <v>1258</v>
      </c>
      <c r="B236">
        <v>99900</v>
      </c>
      <c r="D236" s="12">
        <v>305</v>
      </c>
      <c r="E236">
        <v>295000</v>
      </c>
    </row>
    <row r="237" spans="1:5" x14ac:dyDescent="0.25">
      <c r="A237" s="12">
        <v>1274</v>
      </c>
      <c r="B237">
        <v>177000</v>
      </c>
      <c r="D237" s="12">
        <v>306</v>
      </c>
      <c r="E237">
        <v>305900</v>
      </c>
    </row>
    <row r="238" spans="1:5" x14ac:dyDescent="0.25">
      <c r="A238" s="12">
        <v>1275</v>
      </c>
      <c r="B238">
        <v>139000</v>
      </c>
      <c r="D238" s="12">
        <v>307</v>
      </c>
      <c r="E238">
        <v>225000</v>
      </c>
    </row>
    <row r="239" spans="1:5" x14ac:dyDescent="0.25">
      <c r="A239" s="12">
        <v>1276</v>
      </c>
      <c r="B239">
        <v>137000</v>
      </c>
      <c r="D239" s="12">
        <v>308</v>
      </c>
      <c r="E239">
        <v>89500</v>
      </c>
    </row>
    <row r="240" spans="1:5" x14ac:dyDescent="0.25">
      <c r="A240" s="12">
        <v>1284</v>
      </c>
      <c r="B240">
        <v>139000</v>
      </c>
      <c r="D240" s="12">
        <v>309</v>
      </c>
      <c r="E240">
        <v>82500</v>
      </c>
    </row>
    <row r="241" spans="1:5" x14ac:dyDescent="0.25">
      <c r="A241" s="12">
        <v>1291</v>
      </c>
      <c r="B241">
        <v>180500</v>
      </c>
      <c r="D241" s="12">
        <v>310</v>
      </c>
      <c r="E241">
        <v>360000</v>
      </c>
    </row>
    <row r="242" spans="1:5" x14ac:dyDescent="0.25">
      <c r="A242" s="12">
        <v>1293</v>
      </c>
      <c r="B242">
        <v>107500</v>
      </c>
      <c r="D242" s="12">
        <v>311</v>
      </c>
      <c r="E242">
        <v>165600</v>
      </c>
    </row>
    <row r="243" spans="1:5" x14ac:dyDescent="0.25">
      <c r="A243" s="12">
        <v>1299</v>
      </c>
      <c r="B243">
        <v>160000</v>
      </c>
      <c r="D243" s="12">
        <v>312</v>
      </c>
      <c r="E243">
        <v>132000</v>
      </c>
    </row>
    <row r="244" spans="1:5" x14ac:dyDescent="0.25">
      <c r="A244" s="12">
        <v>1306</v>
      </c>
      <c r="B244">
        <v>325000</v>
      </c>
      <c r="D244" s="12">
        <v>313</v>
      </c>
      <c r="E244">
        <v>119900</v>
      </c>
    </row>
    <row r="245" spans="1:5" x14ac:dyDescent="0.25">
      <c r="A245" s="12">
        <v>1314</v>
      </c>
      <c r="B245">
        <v>333168</v>
      </c>
      <c r="D245" s="12">
        <v>314</v>
      </c>
      <c r="E245">
        <v>375000</v>
      </c>
    </row>
    <row r="246" spans="1:5" x14ac:dyDescent="0.25">
      <c r="A246" s="12">
        <v>1318</v>
      </c>
      <c r="B246">
        <v>208900</v>
      </c>
      <c r="D246" s="12">
        <v>315</v>
      </c>
      <c r="E246">
        <v>178000</v>
      </c>
    </row>
    <row r="247" spans="1:5" x14ac:dyDescent="0.25">
      <c r="A247" s="12">
        <v>1322</v>
      </c>
      <c r="B247">
        <v>72500</v>
      </c>
      <c r="D247" s="12">
        <v>316</v>
      </c>
      <c r="E247">
        <v>188500</v>
      </c>
    </row>
    <row r="248" spans="1:5" x14ac:dyDescent="0.25">
      <c r="A248" s="12">
        <v>1329</v>
      </c>
      <c r="B248">
        <v>256000</v>
      </c>
      <c r="D248" s="12">
        <v>318</v>
      </c>
      <c r="E248">
        <v>270000</v>
      </c>
    </row>
    <row r="249" spans="1:5" x14ac:dyDescent="0.25">
      <c r="A249" s="12">
        <v>1334</v>
      </c>
      <c r="B249">
        <v>125500</v>
      </c>
      <c r="D249" s="12">
        <v>319</v>
      </c>
      <c r="E249">
        <v>260000</v>
      </c>
    </row>
    <row r="250" spans="1:5" x14ac:dyDescent="0.25">
      <c r="A250" s="12">
        <v>1338</v>
      </c>
      <c r="B250">
        <v>52500</v>
      </c>
      <c r="D250" s="12">
        <v>320</v>
      </c>
      <c r="E250">
        <v>187500</v>
      </c>
    </row>
    <row r="251" spans="1:5" x14ac:dyDescent="0.25">
      <c r="A251" s="12">
        <v>1339</v>
      </c>
      <c r="B251">
        <v>200000</v>
      </c>
      <c r="D251" s="12">
        <v>322</v>
      </c>
      <c r="E251">
        <v>354000</v>
      </c>
    </row>
    <row r="252" spans="1:5" x14ac:dyDescent="0.25">
      <c r="A252" s="12">
        <v>1340</v>
      </c>
      <c r="B252">
        <v>128500</v>
      </c>
      <c r="D252" s="12">
        <v>323</v>
      </c>
      <c r="E252">
        <v>301000</v>
      </c>
    </row>
    <row r="253" spans="1:5" x14ac:dyDescent="0.25">
      <c r="A253" s="12">
        <v>1345</v>
      </c>
      <c r="B253">
        <v>155835</v>
      </c>
      <c r="D253" s="12">
        <v>324</v>
      </c>
      <c r="E253">
        <v>126175</v>
      </c>
    </row>
    <row r="254" spans="1:5" x14ac:dyDescent="0.25">
      <c r="A254" s="12">
        <v>1348</v>
      </c>
      <c r="B254">
        <v>283463</v>
      </c>
      <c r="D254" s="12">
        <v>326</v>
      </c>
      <c r="E254">
        <v>87000</v>
      </c>
    </row>
    <row r="255" spans="1:5" x14ac:dyDescent="0.25">
      <c r="A255" s="12">
        <v>1357</v>
      </c>
      <c r="B255">
        <v>110000</v>
      </c>
      <c r="D255" s="12">
        <v>327</v>
      </c>
      <c r="E255">
        <v>324000</v>
      </c>
    </row>
    <row r="256" spans="1:5" x14ac:dyDescent="0.25">
      <c r="A256" s="12">
        <v>1371</v>
      </c>
      <c r="B256">
        <v>105000</v>
      </c>
      <c r="D256" s="12">
        <v>328</v>
      </c>
      <c r="E256">
        <v>145250</v>
      </c>
    </row>
    <row r="257" spans="1:5" x14ac:dyDescent="0.25">
      <c r="A257" s="12">
        <v>1373</v>
      </c>
      <c r="B257">
        <v>274300</v>
      </c>
      <c r="D257" s="12">
        <v>329</v>
      </c>
      <c r="E257">
        <v>214500</v>
      </c>
    </row>
    <row r="258" spans="1:5" x14ac:dyDescent="0.25">
      <c r="A258" s="12">
        <v>1382</v>
      </c>
      <c r="B258">
        <v>237500</v>
      </c>
      <c r="D258" s="12">
        <v>331</v>
      </c>
      <c r="E258">
        <v>119000</v>
      </c>
    </row>
    <row r="259" spans="1:5" x14ac:dyDescent="0.25">
      <c r="A259" s="12">
        <v>1383</v>
      </c>
      <c r="B259">
        <v>157000</v>
      </c>
      <c r="D259" s="12">
        <v>332</v>
      </c>
      <c r="E259">
        <v>139000</v>
      </c>
    </row>
    <row r="260" spans="1:5" x14ac:dyDescent="0.25">
      <c r="A260" s="12">
        <v>1401</v>
      </c>
      <c r="B260">
        <v>120000</v>
      </c>
      <c r="D260" s="12">
        <v>333</v>
      </c>
      <c r="E260">
        <v>284000</v>
      </c>
    </row>
    <row r="261" spans="1:5" x14ac:dyDescent="0.25">
      <c r="A261" s="12">
        <v>1405</v>
      </c>
      <c r="B261">
        <v>105000</v>
      </c>
      <c r="D261" s="12">
        <v>334</v>
      </c>
      <c r="E261">
        <v>207000</v>
      </c>
    </row>
    <row r="262" spans="1:5" x14ac:dyDescent="0.25">
      <c r="A262" s="12">
        <v>1407</v>
      </c>
      <c r="B262">
        <v>133000</v>
      </c>
      <c r="D262" s="12">
        <v>335</v>
      </c>
      <c r="E262">
        <v>192000</v>
      </c>
    </row>
    <row r="263" spans="1:5" x14ac:dyDescent="0.25">
      <c r="A263" s="12">
        <v>1408</v>
      </c>
      <c r="B263">
        <v>112000</v>
      </c>
      <c r="D263" s="12">
        <v>338</v>
      </c>
      <c r="E263">
        <v>214000</v>
      </c>
    </row>
    <row r="264" spans="1:5" x14ac:dyDescent="0.25">
      <c r="A264" s="12">
        <v>1414</v>
      </c>
      <c r="B264">
        <v>257000</v>
      </c>
      <c r="D264" s="12">
        <v>340</v>
      </c>
      <c r="E264">
        <v>155000</v>
      </c>
    </row>
    <row r="265" spans="1:5" x14ac:dyDescent="0.25">
      <c r="A265" s="12">
        <v>1421</v>
      </c>
      <c r="B265">
        <v>179900</v>
      </c>
      <c r="D265" s="12">
        <v>341</v>
      </c>
      <c r="E265">
        <v>202900</v>
      </c>
    </row>
    <row r="266" spans="1:5" x14ac:dyDescent="0.25">
      <c r="A266" s="12">
        <v>1429</v>
      </c>
      <c r="B266">
        <v>119000</v>
      </c>
      <c r="D266" s="12">
        <v>342</v>
      </c>
      <c r="E266">
        <v>82000</v>
      </c>
    </row>
    <row r="267" spans="1:5" x14ac:dyDescent="0.25">
      <c r="A267" s="12">
        <v>1430</v>
      </c>
      <c r="B267">
        <v>182900</v>
      </c>
      <c r="D267" s="12">
        <v>343</v>
      </c>
      <c r="E267">
        <v>87500</v>
      </c>
    </row>
    <row r="268" spans="1:5" x14ac:dyDescent="0.25">
      <c r="D268" s="12">
        <v>344</v>
      </c>
      <c r="E268">
        <v>266000</v>
      </c>
    </row>
    <row r="269" spans="1:5" x14ac:dyDescent="0.25">
      <c r="D269" s="12">
        <v>345</v>
      </c>
      <c r="E269">
        <v>85000</v>
      </c>
    </row>
    <row r="270" spans="1:5" x14ac:dyDescent="0.25">
      <c r="D270" s="12">
        <v>346</v>
      </c>
      <c r="E270">
        <v>140200</v>
      </c>
    </row>
    <row r="271" spans="1:5" x14ac:dyDescent="0.25">
      <c r="D271" s="12">
        <v>347</v>
      </c>
      <c r="E271">
        <v>151500</v>
      </c>
    </row>
    <row r="272" spans="1:5" x14ac:dyDescent="0.25">
      <c r="D272" s="12">
        <v>348</v>
      </c>
      <c r="E272">
        <v>157500</v>
      </c>
    </row>
    <row r="273" spans="4:5" x14ac:dyDescent="0.25">
      <c r="D273" s="12">
        <v>349</v>
      </c>
      <c r="E273">
        <v>154000</v>
      </c>
    </row>
    <row r="274" spans="4:5" x14ac:dyDescent="0.25">
      <c r="D274" s="12">
        <v>350</v>
      </c>
      <c r="E274">
        <v>437154</v>
      </c>
    </row>
    <row r="275" spans="4:5" x14ac:dyDescent="0.25">
      <c r="D275" s="12">
        <v>351</v>
      </c>
      <c r="E275">
        <v>318061</v>
      </c>
    </row>
    <row r="276" spans="4:5" x14ac:dyDescent="0.25">
      <c r="D276" s="12">
        <v>352</v>
      </c>
      <c r="E276">
        <v>190000</v>
      </c>
    </row>
    <row r="277" spans="4:5" x14ac:dyDescent="0.25">
      <c r="D277" s="12">
        <v>353</v>
      </c>
      <c r="E277">
        <v>95000</v>
      </c>
    </row>
    <row r="278" spans="4:5" x14ac:dyDescent="0.25">
      <c r="D278" s="12">
        <v>354</v>
      </c>
      <c r="E278">
        <v>105900</v>
      </c>
    </row>
    <row r="279" spans="4:5" x14ac:dyDescent="0.25">
      <c r="D279" s="12">
        <v>355</v>
      </c>
      <c r="E279">
        <v>140000</v>
      </c>
    </row>
    <row r="280" spans="4:5" x14ac:dyDescent="0.25">
      <c r="D280" s="12">
        <v>356</v>
      </c>
      <c r="E280">
        <v>177500</v>
      </c>
    </row>
    <row r="281" spans="4:5" x14ac:dyDescent="0.25">
      <c r="D281" s="12">
        <v>357</v>
      </c>
      <c r="E281">
        <v>173000</v>
      </c>
    </row>
    <row r="282" spans="4:5" x14ac:dyDescent="0.25">
      <c r="D282" s="12">
        <v>358</v>
      </c>
      <c r="E282">
        <v>134000</v>
      </c>
    </row>
    <row r="283" spans="4:5" x14ac:dyDescent="0.25">
      <c r="D283" s="12">
        <v>359</v>
      </c>
      <c r="E283">
        <v>130000</v>
      </c>
    </row>
    <row r="284" spans="4:5" x14ac:dyDescent="0.25">
      <c r="D284" s="12">
        <v>360</v>
      </c>
      <c r="E284">
        <v>280000</v>
      </c>
    </row>
    <row r="285" spans="4:5" x14ac:dyDescent="0.25">
      <c r="D285" s="12">
        <v>361</v>
      </c>
      <c r="E285">
        <v>156000</v>
      </c>
    </row>
    <row r="286" spans="4:5" x14ac:dyDescent="0.25">
      <c r="D286" s="12">
        <v>362</v>
      </c>
      <c r="E286">
        <v>145000</v>
      </c>
    </row>
    <row r="287" spans="4:5" x14ac:dyDescent="0.25">
      <c r="D287" s="12">
        <v>364</v>
      </c>
      <c r="E287">
        <v>118000</v>
      </c>
    </row>
    <row r="288" spans="4:5" x14ac:dyDescent="0.25">
      <c r="D288" s="12">
        <v>365</v>
      </c>
      <c r="E288">
        <v>190000</v>
      </c>
    </row>
    <row r="289" spans="4:5" x14ac:dyDescent="0.25">
      <c r="D289" s="12">
        <v>366</v>
      </c>
      <c r="E289">
        <v>147000</v>
      </c>
    </row>
    <row r="290" spans="4:5" x14ac:dyDescent="0.25">
      <c r="D290" s="12">
        <v>367</v>
      </c>
      <c r="E290">
        <v>159000</v>
      </c>
    </row>
    <row r="291" spans="4:5" x14ac:dyDescent="0.25">
      <c r="D291" s="12">
        <v>369</v>
      </c>
      <c r="E291">
        <v>132000</v>
      </c>
    </row>
    <row r="292" spans="4:5" x14ac:dyDescent="0.25">
      <c r="D292" s="12">
        <v>371</v>
      </c>
      <c r="E292">
        <v>172400</v>
      </c>
    </row>
    <row r="293" spans="4:5" x14ac:dyDescent="0.25">
      <c r="D293" s="12">
        <v>372</v>
      </c>
      <c r="E293">
        <v>134432</v>
      </c>
    </row>
    <row r="294" spans="4:5" x14ac:dyDescent="0.25">
      <c r="D294" s="12">
        <v>373</v>
      </c>
      <c r="E294">
        <v>125000</v>
      </c>
    </row>
    <row r="295" spans="4:5" x14ac:dyDescent="0.25">
      <c r="D295" s="12">
        <v>374</v>
      </c>
      <c r="E295">
        <v>123000</v>
      </c>
    </row>
    <row r="296" spans="4:5" x14ac:dyDescent="0.25">
      <c r="D296" s="12">
        <v>375</v>
      </c>
      <c r="E296">
        <v>219500</v>
      </c>
    </row>
    <row r="297" spans="4:5" x14ac:dyDescent="0.25">
      <c r="D297" s="12">
        <v>376</v>
      </c>
      <c r="E297">
        <v>61000</v>
      </c>
    </row>
    <row r="298" spans="4:5" x14ac:dyDescent="0.25">
      <c r="D298" s="12">
        <v>377</v>
      </c>
      <c r="E298">
        <v>148000</v>
      </c>
    </row>
    <row r="299" spans="4:5" x14ac:dyDescent="0.25">
      <c r="D299" s="12">
        <v>380</v>
      </c>
      <c r="E299">
        <v>179000</v>
      </c>
    </row>
    <row r="300" spans="4:5" x14ac:dyDescent="0.25">
      <c r="D300" s="12">
        <v>381</v>
      </c>
      <c r="E300">
        <v>127000</v>
      </c>
    </row>
    <row r="301" spans="4:5" x14ac:dyDescent="0.25">
      <c r="D301" s="12">
        <v>382</v>
      </c>
      <c r="E301">
        <v>187750</v>
      </c>
    </row>
    <row r="302" spans="4:5" x14ac:dyDescent="0.25">
      <c r="D302" s="12">
        <v>383</v>
      </c>
      <c r="E302">
        <v>213500</v>
      </c>
    </row>
    <row r="303" spans="4:5" x14ac:dyDescent="0.25">
      <c r="D303" s="12">
        <v>386</v>
      </c>
      <c r="E303">
        <v>192000</v>
      </c>
    </row>
    <row r="304" spans="4:5" x14ac:dyDescent="0.25">
      <c r="D304" s="12">
        <v>387</v>
      </c>
      <c r="E304">
        <v>81000</v>
      </c>
    </row>
    <row r="305" spans="4:5" x14ac:dyDescent="0.25">
      <c r="D305" s="12">
        <v>388</v>
      </c>
      <c r="E305">
        <v>125000</v>
      </c>
    </row>
    <row r="306" spans="4:5" x14ac:dyDescent="0.25">
      <c r="D306" s="12">
        <v>389</v>
      </c>
      <c r="E306">
        <v>191000</v>
      </c>
    </row>
    <row r="307" spans="4:5" x14ac:dyDescent="0.25">
      <c r="D307" s="12">
        <v>390</v>
      </c>
      <c r="E307">
        <v>426000</v>
      </c>
    </row>
    <row r="308" spans="4:5" x14ac:dyDescent="0.25">
      <c r="D308" s="12">
        <v>391</v>
      </c>
      <c r="E308">
        <v>119000</v>
      </c>
    </row>
    <row r="309" spans="4:5" x14ac:dyDescent="0.25">
      <c r="D309" s="12">
        <v>392</v>
      </c>
      <c r="E309">
        <v>215000</v>
      </c>
    </row>
    <row r="310" spans="4:5" x14ac:dyDescent="0.25">
      <c r="D310" s="12">
        <v>393</v>
      </c>
      <c r="E310">
        <v>106500</v>
      </c>
    </row>
    <row r="311" spans="4:5" x14ac:dyDescent="0.25">
      <c r="D311" s="12">
        <v>395</v>
      </c>
      <c r="E311">
        <v>109000</v>
      </c>
    </row>
    <row r="312" spans="4:5" x14ac:dyDescent="0.25">
      <c r="D312" s="12">
        <v>396</v>
      </c>
      <c r="E312">
        <v>129000</v>
      </c>
    </row>
    <row r="313" spans="4:5" x14ac:dyDescent="0.25">
      <c r="D313" s="12">
        <v>397</v>
      </c>
      <c r="E313">
        <v>123000</v>
      </c>
    </row>
    <row r="314" spans="4:5" x14ac:dyDescent="0.25">
      <c r="D314" s="12">
        <v>398</v>
      </c>
      <c r="E314">
        <v>169500</v>
      </c>
    </row>
    <row r="315" spans="4:5" x14ac:dyDescent="0.25">
      <c r="D315" s="12">
        <v>400</v>
      </c>
      <c r="E315">
        <v>241000</v>
      </c>
    </row>
    <row r="316" spans="4:5" x14ac:dyDescent="0.25">
      <c r="D316" s="12">
        <v>401</v>
      </c>
      <c r="E316">
        <v>245500</v>
      </c>
    </row>
    <row r="317" spans="4:5" x14ac:dyDescent="0.25">
      <c r="D317" s="12">
        <v>402</v>
      </c>
      <c r="E317">
        <v>164990</v>
      </c>
    </row>
    <row r="318" spans="4:5" x14ac:dyDescent="0.25">
      <c r="D318" s="12">
        <v>403</v>
      </c>
      <c r="E318">
        <v>108000</v>
      </c>
    </row>
    <row r="319" spans="4:5" x14ac:dyDescent="0.25">
      <c r="D319" s="12">
        <v>405</v>
      </c>
      <c r="E319">
        <v>168000</v>
      </c>
    </row>
    <row r="320" spans="4:5" x14ac:dyDescent="0.25">
      <c r="D320" s="12">
        <v>407</v>
      </c>
      <c r="E320">
        <v>115000</v>
      </c>
    </row>
    <row r="321" spans="4:5" x14ac:dyDescent="0.25">
      <c r="D321" s="12">
        <v>408</v>
      </c>
      <c r="E321">
        <v>177000</v>
      </c>
    </row>
    <row r="322" spans="4:5" x14ac:dyDescent="0.25">
      <c r="D322" s="12">
        <v>410</v>
      </c>
      <c r="E322">
        <v>339750</v>
      </c>
    </row>
    <row r="323" spans="4:5" x14ac:dyDescent="0.25">
      <c r="D323" s="12">
        <v>411</v>
      </c>
      <c r="E323">
        <v>60000</v>
      </c>
    </row>
    <row r="324" spans="4:5" x14ac:dyDescent="0.25">
      <c r="D324" s="12">
        <v>412</v>
      </c>
      <c r="E324">
        <v>145000</v>
      </c>
    </row>
    <row r="325" spans="4:5" x14ac:dyDescent="0.25">
      <c r="D325" s="12">
        <v>413</v>
      </c>
      <c r="E325">
        <v>222000</v>
      </c>
    </row>
    <row r="326" spans="4:5" x14ac:dyDescent="0.25">
      <c r="D326" s="12">
        <v>414</v>
      </c>
      <c r="E326">
        <v>115000</v>
      </c>
    </row>
    <row r="327" spans="4:5" x14ac:dyDescent="0.25">
      <c r="D327" s="12">
        <v>415</v>
      </c>
      <c r="E327">
        <v>228000</v>
      </c>
    </row>
    <row r="328" spans="4:5" x14ac:dyDescent="0.25">
      <c r="D328" s="12">
        <v>416</v>
      </c>
      <c r="E328">
        <v>181134</v>
      </c>
    </row>
    <row r="329" spans="4:5" x14ac:dyDescent="0.25">
      <c r="D329" s="12">
        <v>417</v>
      </c>
      <c r="E329">
        <v>149500</v>
      </c>
    </row>
    <row r="330" spans="4:5" x14ac:dyDescent="0.25">
      <c r="D330" s="12">
        <v>418</v>
      </c>
      <c r="E330">
        <v>239000</v>
      </c>
    </row>
    <row r="331" spans="4:5" x14ac:dyDescent="0.25">
      <c r="D331" s="12">
        <v>419</v>
      </c>
      <c r="E331">
        <v>126000</v>
      </c>
    </row>
    <row r="332" spans="4:5" x14ac:dyDescent="0.25">
      <c r="D332" s="12">
        <v>420</v>
      </c>
      <c r="E332">
        <v>142000</v>
      </c>
    </row>
    <row r="333" spans="4:5" x14ac:dyDescent="0.25">
      <c r="D333" s="12">
        <v>421</v>
      </c>
      <c r="E333">
        <v>206300</v>
      </c>
    </row>
    <row r="334" spans="4:5" x14ac:dyDescent="0.25">
      <c r="D334" s="12">
        <v>422</v>
      </c>
      <c r="E334">
        <v>215000</v>
      </c>
    </row>
    <row r="335" spans="4:5" x14ac:dyDescent="0.25">
      <c r="D335" s="12">
        <v>423</v>
      </c>
      <c r="E335">
        <v>113000</v>
      </c>
    </row>
    <row r="336" spans="4:5" x14ac:dyDescent="0.25">
      <c r="D336" s="12">
        <v>424</v>
      </c>
      <c r="E336">
        <v>315000</v>
      </c>
    </row>
    <row r="337" spans="4:5" x14ac:dyDescent="0.25">
      <c r="D337" s="12">
        <v>425</v>
      </c>
      <c r="E337">
        <v>139000</v>
      </c>
    </row>
    <row r="338" spans="4:5" x14ac:dyDescent="0.25">
      <c r="D338" s="12">
        <v>426</v>
      </c>
      <c r="E338">
        <v>135000</v>
      </c>
    </row>
    <row r="339" spans="4:5" x14ac:dyDescent="0.25">
      <c r="D339" s="12">
        <v>427</v>
      </c>
      <c r="E339">
        <v>275000</v>
      </c>
    </row>
    <row r="340" spans="4:5" x14ac:dyDescent="0.25">
      <c r="D340" s="12">
        <v>428</v>
      </c>
      <c r="E340">
        <v>109008</v>
      </c>
    </row>
    <row r="341" spans="4:5" x14ac:dyDescent="0.25">
      <c r="D341" s="12">
        <v>429</v>
      </c>
      <c r="E341">
        <v>195400</v>
      </c>
    </row>
    <row r="342" spans="4:5" x14ac:dyDescent="0.25">
      <c r="D342" s="12">
        <v>431</v>
      </c>
      <c r="E342">
        <v>85400</v>
      </c>
    </row>
    <row r="343" spans="4:5" x14ac:dyDescent="0.25">
      <c r="D343" s="12">
        <v>432</v>
      </c>
      <c r="E343">
        <v>79900</v>
      </c>
    </row>
    <row r="344" spans="4:5" x14ac:dyDescent="0.25">
      <c r="D344" s="12">
        <v>433</v>
      </c>
      <c r="E344">
        <v>122500</v>
      </c>
    </row>
    <row r="345" spans="4:5" x14ac:dyDescent="0.25">
      <c r="D345" s="12">
        <v>435</v>
      </c>
      <c r="E345">
        <v>81000</v>
      </c>
    </row>
    <row r="346" spans="4:5" x14ac:dyDescent="0.25">
      <c r="D346" s="12">
        <v>436</v>
      </c>
      <c r="E346">
        <v>212000</v>
      </c>
    </row>
    <row r="347" spans="4:5" x14ac:dyDescent="0.25">
      <c r="D347" s="12">
        <v>437</v>
      </c>
      <c r="E347">
        <v>116000</v>
      </c>
    </row>
    <row r="348" spans="4:5" x14ac:dyDescent="0.25">
      <c r="D348" s="12">
        <v>438</v>
      </c>
      <c r="E348">
        <v>119000</v>
      </c>
    </row>
    <row r="349" spans="4:5" x14ac:dyDescent="0.25">
      <c r="D349" s="12">
        <v>439</v>
      </c>
      <c r="E349">
        <v>90350</v>
      </c>
    </row>
    <row r="350" spans="4:5" x14ac:dyDescent="0.25">
      <c r="D350" s="12">
        <v>441</v>
      </c>
      <c r="E350">
        <v>555000</v>
      </c>
    </row>
    <row r="351" spans="4:5" x14ac:dyDescent="0.25">
      <c r="D351" s="12">
        <v>442</v>
      </c>
      <c r="E351">
        <v>118000</v>
      </c>
    </row>
    <row r="352" spans="4:5" x14ac:dyDescent="0.25">
      <c r="D352" s="12">
        <v>443</v>
      </c>
      <c r="E352">
        <v>162900</v>
      </c>
    </row>
    <row r="353" spans="4:5" x14ac:dyDescent="0.25">
      <c r="D353" s="12">
        <v>444</v>
      </c>
      <c r="E353">
        <v>172500</v>
      </c>
    </row>
    <row r="354" spans="4:5" x14ac:dyDescent="0.25">
      <c r="D354" s="12">
        <v>445</v>
      </c>
      <c r="E354">
        <v>210000</v>
      </c>
    </row>
    <row r="355" spans="4:5" x14ac:dyDescent="0.25">
      <c r="D355" s="12">
        <v>449</v>
      </c>
      <c r="E355">
        <v>119500</v>
      </c>
    </row>
    <row r="356" spans="4:5" x14ac:dyDescent="0.25">
      <c r="D356" s="12">
        <v>450</v>
      </c>
      <c r="E356">
        <v>120000</v>
      </c>
    </row>
    <row r="357" spans="4:5" x14ac:dyDescent="0.25">
      <c r="D357" s="12">
        <v>451</v>
      </c>
      <c r="E357">
        <v>110000</v>
      </c>
    </row>
    <row r="358" spans="4:5" x14ac:dyDescent="0.25">
      <c r="D358" s="12">
        <v>452</v>
      </c>
      <c r="E358">
        <v>280000</v>
      </c>
    </row>
    <row r="359" spans="4:5" x14ac:dyDescent="0.25">
      <c r="D359" s="12">
        <v>454</v>
      </c>
      <c r="E359">
        <v>210000</v>
      </c>
    </row>
    <row r="360" spans="4:5" x14ac:dyDescent="0.25">
      <c r="D360" s="12">
        <v>455</v>
      </c>
      <c r="E360">
        <v>188000</v>
      </c>
    </row>
    <row r="361" spans="4:5" x14ac:dyDescent="0.25">
      <c r="D361" s="12">
        <v>456</v>
      </c>
      <c r="E361">
        <v>175500</v>
      </c>
    </row>
    <row r="362" spans="4:5" x14ac:dyDescent="0.25">
      <c r="D362" s="12">
        <v>457</v>
      </c>
      <c r="E362">
        <v>98000</v>
      </c>
    </row>
    <row r="363" spans="4:5" x14ac:dyDescent="0.25">
      <c r="D363" s="12">
        <v>458</v>
      </c>
      <c r="E363">
        <v>256000</v>
      </c>
    </row>
    <row r="364" spans="4:5" x14ac:dyDescent="0.25">
      <c r="D364" s="12">
        <v>459</v>
      </c>
      <c r="E364">
        <v>161000</v>
      </c>
    </row>
    <row r="365" spans="4:5" x14ac:dyDescent="0.25">
      <c r="D365" s="12">
        <v>461</v>
      </c>
      <c r="E365">
        <v>263435</v>
      </c>
    </row>
    <row r="366" spans="4:5" x14ac:dyDescent="0.25">
      <c r="D366" s="12">
        <v>462</v>
      </c>
      <c r="E366">
        <v>155000</v>
      </c>
    </row>
    <row r="367" spans="4:5" x14ac:dyDescent="0.25">
      <c r="D367" s="12">
        <v>463</v>
      </c>
      <c r="E367">
        <v>62383</v>
      </c>
    </row>
    <row r="368" spans="4:5" x14ac:dyDescent="0.25">
      <c r="D368" s="12">
        <v>464</v>
      </c>
      <c r="E368">
        <v>188700</v>
      </c>
    </row>
    <row r="369" spans="4:5" x14ac:dyDescent="0.25">
      <c r="D369" s="12">
        <v>465</v>
      </c>
      <c r="E369">
        <v>124000</v>
      </c>
    </row>
    <row r="370" spans="4:5" x14ac:dyDescent="0.25">
      <c r="D370" s="12">
        <v>466</v>
      </c>
      <c r="E370">
        <v>178740</v>
      </c>
    </row>
    <row r="371" spans="4:5" x14ac:dyDescent="0.25">
      <c r="D371" s="12">
        <v>467</v>
      </c>
      <c r="E371">
        <v>167000</v>
      </c>
    </row>
    <row r="372" spans="4:5" x14ac:dyDescent="0.25">
      <c r="D372" s="12">
        <v>468</v>
      </c>
      <c r="E372">
        <v>146500</v>
      </c>
    </row>
    <row r="373" spans="4:5" x14ac:dyDescent="0.25">
      <c r="D373" s="12">
        <v>469</v>
      </c>
      <c r="E373">
        <v>250000</v>
      </c>
    </row>
    <row r="374" spans="4:5" x14ac:dyDescent="0.25">
      <c r="D374" s="12">
        <v>472</v>
      </c>
      <c r="E374">
        <v>190000</v>
      </c>
    </row>
    <row r="375" spans="4:5" x14ac:dyDescent="0.25">
      <c r="D375" s="12">
        <v>473</v>
      </c>
      <c r="E375">
        <v>148000</v>
      </c>
    </row>
    <row r="376" spans="4:5" x14ac:dyDescent="0.25">
      <c r="D376" s="12">
        <v>474</v>
      </c>
      <c r="E376">
        <v>440000</v>
      </c>
    </row>
    <row r="377" spans="4:5" x14ac:dyDescent="0.25">
      <c r="D377" s="12">
        <v>475</v>
      </c>
      <c r="E377">
        <v>251000</v>
      </c>
    </row>
    <row r="378" spans="4:5" x14ac:dyDescent="0.25">
      <c r="D378" s="12">
        <v>477</v>
      </c>
      <c r="E378">
        <v>208900</v>
      </c>
    </row>
    <row r="379" spans="4:5" x14ac:dyDescent="0.25">
      <c r="D379" s="12">
        <v>478</v>
      </c>
      <c r="E379">
        <v>380000</v>
      </c>
    </row>
    <row r="380" spans="4:5" x14ac:dyDescent="0.25">
      <c r="D380" s="12">
        <v>479</v>
      </c>
      <c r="E380">
        <v>297000</v>
      </c>
    </row>
    <row r="381" spans="4:5" x14ac:dyDescent="0.25">
      <c r="D381" s="12">
        <v>480</v>
      </c>
      <c r="E381">
        <v>89471</v>
      </c>
    </row>
    <row r="382" spans="4:5" x14ac:dyDescent="0.25">
      <c r="D382" s="12">
        <v>481</v>
      </c>
      <c r="E382">
        <v>326000</v>
      </c>
    </row>
    <row r="383" spans="4:5" x14ac:dyDescent="0.25">
      <c r="D383" s="12">
        <v>482</v>
      </c>
      <c r="E383">
        <v>374000</v>
      </c>
    </row>
    <row r="384" spans="4:5" x14ac:dyDescent="0.25">
      <c r="D384" s="12">
        <v>484</v>
      </c>
      <c r="E384">
        <v>164000</v>
      </c>
    </row>
    <row r="385" spans="4:5" x14ac:dyDescent="0.25">
      <c r="D385" s="12">
        <v>486</v>
      </c>
      <c r="E385">
        <v>147000</v>
      </c>
    </row>
    <row r="386" spans="4:5" x14ac:dyDescent="0.25">
      <c r="D386" s="12">
        <v>487</v>
      </c>
      <c r="E386">
        <v>156000</v>
      </c>
    </row>
    <row r="387" spans="4:5" x14ac:dyDescent="0.25">
      <c r="D387" s="12">
        <v>488</v>
      </c>
      <c r="E387">
        <v>175000</v>
      </c>
    </row>
    <row r="388" spans="4:5" x14ac:dyDescent="0.25">
      <c r="D388" s="12">
        <v>490</v>
      </c>
      <c r="E388">
        <v>86000</v>
      </c>
    </row>
    <row r="389" spans="4:5" x14ac:dyDescent="0.25">
      <c r="D389" s="12">
        <v>491</v>
      </c>
      <c r="E389">
        <v>115000</v>
      </c>
    </row>
    <row r="390" spans="4:5" x14ac:dyDescent="0.25">
      <c r="D390" s="12">
        <v>492</v>
      </c>
      <c r="E390">
        <v>133000</v>
      </c>
    </row>
    <row r="391" spans="4:5" x14ac:dyDescent="0.25">
      <c r="D391" s="12">
        <v>494</v>
      </c>
      <c r="E391">
        <v>155000</v>
      </c>
    </row>
    <row r="392" spans="4:5" x14ac:dyDescent="0.25">
      <c r="D392" s="12">
        <v>495</v>
      </c>
      <c r="E392">
        <v>91300</v>
      </c>
    </row>
    <row r="393" spans="4:5" x14ac:dyDescent="0.25">
      <c r="D393" s="12">
        <v>496</v>
      </c>
      <c r="E393">
        <v>34900</v>
      </c>
    </row>
    <row r="394" spans="4:5" x14ac:dyDescent="0.25">
      <c r="D394" s="12">
        <v>497</v>
      </c>
      <c r="E394">
        <v>430000</v>
      </c>
    </row>
    <row r="395" spans="4:5" x14ac:dyDescent="0.25">
      <c r="D395" s="12">
        <v>498</v>
      </c>
      <c r="E395">
        <v>184000</v>
      </c>
    </row>
    <row r="396" spans="4:5" x14ac:dyDescent="0.25">
      <c r="D396" s="12">
        <v>499</v>
      </c>
      <c r="E396">
        <v>130000</v>
      </c>
    </row>
    <row r="397" spans="4:5" x14ac:dyDescent="0.25">
      <c r="D397" s="12">
        <v>500</v>
      </c>
      <c r="E397">
        <v>120000</v>
      </c>
    </row>
    <row r="398" spans="4:5" x14ac:dyDescent="0.25">
      <c r="D398" s="12">
        <v>501</v>
      </c>
      <c r="E398">
        <v>113000</v>
      </c>
    </row>
    <row r="399" spans="4:5" x14ac:dyDescent="0.25">
      <c r="D399" s="12">
        <v>502</v>
      </c>
      <c r="E399">
        <v>226700</v>
      </c>
    </row>
    <row r="400" spans="4:5" x14ac:dyDescent="0.25">
      <c r="D400" s="12">
        <v>504</v>
      </c>
      <c r="E400">
        <v>289000</v>
      </c>
    </row>
    <row r="401" spans="4:5" x14ac:dyDescent="0.25">
      <c r="D401" s="12">
        <v>505</v>
      </c>
      <c r="E401">
        <v>147000</v>
      </c>
    </row>
    <row r="402" spans="4:5" x14ac:dyDescent="0.25">
      <c r="D402" s="12">
        <v>506</v>
      </c>
      <c r="E402">
        <v>124500</v>
      </c>
    </row>
    <row r="403" spans="4:5" x14ac:dyDescent="0.25">
      <c r="D403" s="12">
        <v>507</v>
      </c>
      <c r="E403">
        <v>215000</v>
      </c>
    </row>
    <row r="404" spans="4:5" x14ac:dyDescent="0.25">
      <c r="D404" s="12">
        <v>508</v>
      </c>
      <c r="E404">
        <v>208300</v>
      </c>
    </row>
    <row r="405" spans="4:5" x14ac:dyDescent="0.25">
      <c r="D405" s="12">
        <v>509</v>
      </c>
      <c r="E405">
        <v>161000</v>
      </c>
    </row>
    <row r="406" spans="4:5" x14ac:dyDescent="0.25">
      <c r="D406" s="12">
        <v>511</v>
      </c>
      <c r="E406">
        <v>164900</v>
      </c>
    </row>
    <row r="407" spans="4:5" x14ac:dyDescent="0.25">
      <c r="D407" s="12">
        <v>512</v>
      </c>
      <c r="E407">
        <v>202665</v>
      </c>
    </row>
    <row r="408" spans="4:5" x14ac:dyDescent="0.25">
      <c r="D408" s="12">
        <v>515</v>
      </c>
      <c r="E408">
        <v>96500</v>
      </c>
    </row>
    <row r="409" spans="4:5" x14ac:dyDescent="0.25">
      <c r="D409" s="12">
        <v>516</v>
      </c>
      <c r="E409">
        <v>402861</v>
      </c>
    </row>
    <row r="410" spans="4:5" x14ac:dyDescent="0.25">
      <c r="D410" s="12">
        <v>518</v>
      </c>
      <c r="E410">
        <v>265000</v>
      </c>
    </row>
    <row r="411" spans="4:5" x14ac:dyDescent="0.25">
      <c r="D411" s="12">
        <v>519</v>
      </c>
      <c r="E411">
        <v>211000</v>
      </c>
    </row>
    <row r="412" spans="4:5" x14ac:dyDescent="0.25">
      <c r="D412" s="12">
        <v>520</v>
      </c>
      <c r="E412">
        <v>234000</v>
      </c>
    </row>
    <row r="413" spans="4:5" x14ac:dyDescent="0.25">
      <c r="D413" s="12">
        <v>521</v>
      </c>
      <c r="E413">
        <v>106250</v>
      </c>
    </row>
    <row r="414" spans="4:5" x14ac:dyDescent="0.25">
      <c r="D414" s="12">
        <v>524</v>
      </c>
      <c r="E414">
        <v>184750</v>
      </c>
    </row>
    <row r="415" spans="4:5" x14ac:dyDescent="0.25">
      <c r="D415" s="12">
        <v>525</v>
      </c>
      <c r="E415">
        <v>315750</v>
      </c>
    </row>
    <row r="416" spans="4:5" x14ac:dyDescent="0.25">
      <c r="D416" s="12">
        <v>526</v>
      </c>
      <c r="E416">
        <v>176000</v>
      </c>
    </row>
    <row r="417" spans="4:5" x14ac:dyDescent="0.25">
      <c r="D417" s="12">
        <v>527</v>
      </c>
      <c r="E417">
        <v>132000</v>
      </c>
    </row>
    <row r="418" spans="4:5" x14ac:dyDescent="0.25">
      <c r="D418" s="12">
        <v>528</v>
      </c>
      <c r="E418">
        <v>446261</v>
      </c>
    </row>
    <row r="419" spans="4:5" x14ac:dyDescent="0.25">
      <c r="D419" s="12">
        <v>529</v>
      </c>
      <c r="E419">
        <v>86000</v>
      </c>
    </row>
    <row r="420" spans="4:5" x14ac:dyDescent="0.25">
      <c r="D420" s="12">
        <v>530</v>
      </c>
      <c r="E420">
        <v>200624</v>
      </c>
    </row>
    <row r="421" spans="4:5" x14ac:dyDescent="0.25">
      <c r="D421" s="12">
        <v>531</v>
      </c>
      <c r="E421">
        <v>175000</v>
      </c>
    </row>
    <row r="422" spans="4:5" x14ac:dyDescent="0.25">
      <c r="D422" s="12">
        <v>532</v>
      </c>
      <c r="E422">
        <v>128000</v>
      </c>
    </row>
    <row r="423" spans="4:5" x14ac:dyDescent="0.25">
      <c r="D423" s="12">
        <v>533</v>
      </c>
      <c r="E423">
        <v>107500</v>
      </c>
    </row>
    <row r="424" spans="4:5" x14ac:dyDescent="0.25">
      <c r="D424" s="12">
        <v>534</v>
      </c>
      <c r="E424">
        <v>39300</v>
      </c>
    </row>
    <row r="425" spans="4:5" x14ac:dyDescent="0.25">
      <c r="D425" s="12">
        <v>535</v>
      </c>
      <c r="E425">
        <v>178000</v>
      </c>
    </row>
    <row r="426" spans="4:5" x14ac:dyDescent="0.25">
      <c r="D426" s="12">
        <v>536</v>
      </c>
      <c r="E426">
        <v>107500</v>
      </c>
    </row>
    <row r="427" spans="4:5" x14ac:dyDescent="0.25">
      <c r="D427" s="12">
        <v>537</v>
      </c>
      <c r="E427">
        <v>188000</v>
      </c>
    </row>
    <row r="428" spans="4:5" x14ac:dyDescent="0.25">
      <c r="D428" s="12">
        <v>538</v>
      </c>
      <c r="E428">
        <v>111250</v>
      </c>
    </row>
    <row r="429" spans="4:5" x14ac:dyDescent="0.25">
      <c r="D429" s="12">
        <v>539</v>
      </c>
      <c r="E429">
        <v>158000</v>
      </c>
    </row>
    <row r="430" spans="4:5" x14ac:dyDescent="0.25">
      <c r="D430" s="12">
        <v>540</v>
      </c>
      <c r="E430">
        <v>272000</v>
      </c>
    </row>
    <row r="431" spans="4:5" x14ac:dyDescent="0.25">
      <c r="D431" s="12">
        <v>541</v>
      </c>
      <c r="E431">
        <v>315000</v>
      </c>
    </row>
    <row r="432" spans="4:5" x14ac:dyDescent="0.25">
      <c r="D432" s="12">
        <v>542</v>
      </c>
      <c r="E432">
        <v>248000</v>
      </c>
    </row>
    <row r="433" spans="4:5" x14ac:dyDescent="0.25">
      <c r="D433" s="12">
        <v>543</v>
      </c>
      <c r="E433">
        <v>213250</v>
      </c>
    </row>
    <row r="434" spans="4:5" x14ac:dyDescent="0.25">
      <c r="D434" s="12">
        <v>544</v>
      </c>
      <c r="E434">
        <v>133000</v>
      </c>
    </row>
    <row r="435" spans="4:5" x14ac:dyDescent="0.25">
      <c r="D435" s="12">
        <v>545</v>
      </c>
      <c r="E435">
        <v>179665</v>
      </c>
    </row>
    <row r="436" spans="4:5" x14ac:dyDescent="0.25">
      <c r="D436" s="12">
        <v>547</v>
      </c>
      <c r="E436">
        <v>210000</v>
      </c>
    </row>
    <row r="437" spans="4:5" x14ac:dyDescent="0.25">
      <c r="D437" s="12">
        <v>548</v>
      </c>
      <c r="E437">
        <v>129500</v>
      </c>
    </row>
    <row r="438" spans="4:5" x14ac:dyDescent="0.25">
      <c r="D438" s="12">
        <v>549</v>
      </c>
      <c r="E438">
        <v>125000</v>
      </c>
    </row>
    <row r="439" spans="4:5" x14ac:dyDescent="0.25">
      <c r="D439" s="12">
        <v>550</v>
      </c>
      <c r="E439">
        <v>263000</v>
      </c>
    </row>
    <row r="440" spans="4:5" x14ac:dyDescent="0.25">
      <c r="D440" s="12">
        <v>551</v>
      </c>
      <c r="E440">
        <v>140000</v>
      </c>
    </row>
    <row r="441" spans="4:5" x14ac:dyDescent="0.25">
      <c r="D441" s="12">
        <v>552</v>
      </c>
      <c r="E441">
        <v>112500</v>
      </c>
    </row>
    <row r="442" spans="4:5" x14ac:dyDescent="0.25">
      <c r="D442" s="12">
        <v>553</v>
      </c>
      <c r="E442">
        <v>255500</v>
      </c>
    </row>
    <row r="443" spans="4:5" x14ac:dyDescent="0.25">
      <c r="D443" s="12">
        <v>554</v>
      </c>
      <c r="E443">
        <v>108000</v>
      </c>
    </row>
    <row r="444" spans="4:5" x14ac:dyDescent="0.25">
      <c r="D444" s="12">
        <v>555</v>
      </c>
      <c r="E444">
        <v>284000</v>
      </c>
    </row>
    <row r="445" spans="4:5" x14ac:dyDescent="0.25">
      <c r="D445" s="12">
        <v>556</v>
      </c>
      <c r="E445">
        <v>113000</v>
      </c>
    </row>
    <row r="446" spans="4:5" x14ac:dyDescent="0.25">
      <c r="D446" s="12">
        <v>557</v>
      </c>
      <c r="E446">
        <v>141000</v>
      </c>
    </row>
    <row r="447" spans="4:5" x14ac:dyDescent="0.25">
      <c r="D447" s="12">
        <v>558</v>
      </c>
      <c r="E447">
        <v>108000</v>
      </c>
    </row>
    <row r="448" spans="4:5" x14ac:dyDescent="0.25">
      <c r="D448" s="12">
        <v>559</v>
      </c>
      <c r="E448">
        <v>175000</v>
      </c>
    </row>
    <row r="449" spans="4:5" x14ac:dyDescent="0.25">
      <c r="D449" s="12">
        <v>560</v>
      </c>
      <c r="E449">
        <v>234000</v>
      </c>
    </row>
    <row r="450" spans="4:5" x14ac:dyDescent="0.25">
      <c r="D450" s="12">
        <v>561</v>
      </c>
      <c r="E450">
        <v>121500</v>
      </c>
    </row>
    <row r="451" spans="4:5" x14ac:dyDescent="0.25">
      <c r="D451" s="12">
        <v>562</v>
      </c>
      <c r="E451">
        <v>170000</v>
      </c>
    </row>
    <row r="452" spans="4:5" x14ac:dyDescent="0.25">
      <c r="D452" s="12">
        <v>563</v>
      </c>
      <c r="E452">
        <v>108000</v>
      </c>
    </row>
    <row r="453" spans="4:5" x14ac:dyDescent="0.25">
      <c r="D453" s="12">
        <v>564</v>
      </c>
      <c r="E453">
        <v>185000</v>
      </c>
    </row>
    <row r="454" spans="4:5" x14ac:dyDescent="0.25">
      <c r="D454" s="12">
        <v>565</v>
      </c>
      <c r="E454">
        <v>268000</v>
      </c>
    </row>
    <row r="455" spans="4:5" x14ac:dyDescent="0.25">
      <c r="D455" s="12">
        <v>567</v>
      </c>
      <c r="E455">
        <v>325000</v>
      </c>
    </row>
    <row r="456" spans="4:5" x14ac:dyDescent="0.25">
      <c r="D456" s="12">
        <v>568</v>
      </c>
      <c r="E456">
        <v>214000</v>
      </c>
    </row>
    <row r="457" spans="4:5" x14ac:dyDescent="0.25">
      <c r="D457" s="12">
        <v>569</v>
      </c>
      <c r="E457">
        <v>316600</v>
      </c>
    </row>
    <row r="458" spans="4:5" x14ac:dyDescent="0.25">
      <c r="D458" s="12">
        <v>571</v>
      </c>
      <c r="E458">
        <v>142600</v>
      </c>
    </row>
    <row r="459" spans="4:5" x14ac:dyDescent="0.25">
      <c r="D459" s="12">
        <v>572</v>
      </c>
      <c r="E459">
        <v>120000</v>
      </c>
    </row>
    <row r="460" spans="4:5" x14ac:dyDescent="0.25">
      <c r="D460" s="12">
        <v>574</v>
      </c>
      <c r="E460">
        <v>170000</v>
      </c>
    </row>
    <row r="461" spans="4:5" x14ac:dyDescent="0.25">
      <c r="D461" s="12">
        <v>575</v>
      </c>
      <c r="E461">
        <v>139000</v>
      </c>
    </row>
    <row r="462" spans="4:5" x14ac:dyDescent="0.25">
      <c r="D462" s="12">
        <v>576</v>
      </c>
      <c r="E462">
        <v>118500</v>
      </c>
    </row>
    <row r="463" spans="4:5" x14ac:dyDescent="0.25">
      <c r="D463" s="12">
        <v>577</v>
      </c>
      <c r="E463">
        <v>145000</v>
      </c>
    </row>
    <row r="464" spans="4:5" x14ac:dyDescent="0.25">
      <c r="D464" s="12">
        <v>578</v>
      </c>
      <c r="E464">
        <v>164500</v>
      </c>
    </row>
    <row r="465" spans="4:5" x14ac:dyDescent="0.25">
      <c r="D465" s="12">
        <v>580</v>
      </c>
      <c r="E465">
        <v>131500</v>
      </c>
    </row>
    <row r="466" spans="4:5" x14ac:dyDescent="0.25">
      <c r="D466" s="12">
        <v>581</v>
      </c>
      <c r="E466">
        <v>181900</v>
      </c>
    </row>
    <row r="467" spans="4:5" x14ac:dyDescent="0.25">
      <c r="D467" s="12">
        <v>582</v>
      </c>
      <c r="E467">
        <v>253293</v>
      </c>
    </row>
    <row r="468" spans="4:5" x14ac:dyDescent="0.25">
      <c r="D468" s="12">
        <v>583</v>
      </c>
      <c r="E468">
        <v>118500</v>
      </c>
    </row>
    <row r="469" spans="4:5" x14ac:dyDescent="0.25">
      <c r="D469" s="12">
        <v>584</v>
      </c>
      <c r="E469">
        <v>325000</v>
      </c>
    </row>
    <row r="470" spans="4:5" x14ac:dyDescent="0.25">
      <c r="D470" s="12">
        <v>585</v>
      </c>
      <c r="E470">
        <v>133000</v>
      </c>
    </row>
    <row r="471" spans="4:5" x14ac:dyDescent="0.25">
      <c r="D471" s="12">
        <v>586</v>
      </c>
      <c r="E471">
        <v>369900</v>
      </c>
    </row>
    <row r="472" spans="4:5" x14ac:dyDescent="0.25">
      <c r="D472" s="12">
        <v>587</v>
      </c>
      <c r="E472">
        <v>130000</v>
      </c>
    </row>
    <row r="473" spans="4:5" x14ac:dyDescent="0.25">
      <c r="D473" s="12">
        <v>588</v>
      </c>
      <c r="E473">
        <v>137000</v>
      </c>
    </row>
    <row r="474" spans="4:5" x14ac:dyDescent="0.25">
      <c r="D474" s="12">
        <v>589</v>
      </c>
      <c r="E474">
        <v>143000</v>
      </c>
    </row>
    <row r="475" spans="4:5" x14ac:dyDescent="0.25">
      <c r="D475" s="12">
        <v>590</v>
      </c>
      <c r="E475">
        <v>79500</v>
      </c>
    </row>
    <row r="476" spans="4:5" x14ac:dyDescent="0.25">
      <c r="D476" s="12">
        <v>591</v>
      </c>
      <c r="E476">
        <v>185900</v>
      </c>
    </row>
    <row r="477" spans="4:5" x14ac:dyDescent="0.25">
      <c r="D477" s="12">
        <v>593</v>
      </c>
      <c r="E477">
        <v>138000</v>
      </c>
    </row>
    <row r="478" spans="4:5" x14ac:dyDescent="0.25">
      <c r="D478" s="12">
        <v>594</v>
      </c>
      <c r="E478">
        <v>140000</v>
      </c>
    </row>
    <row r="479" spans="4:5" x14ac:dyDescent="0.25">
      <c r="D479" s="12">
        <v>595</v>
      </c>
      <c r="E479">
        <v>110000</v>
      </c>
    </row>
    <row r="480" spans="4:5" x14ac:dyDescent="0.25">
      <c r="D480" s="12">
        <v>596</v>
      </c>
      <c r="E480">
        <v>319000</v>
      </c>
    </row>
    <row r="481" spans="4:5" x14ac:dyDescent="0.25">
      <c r="D481" s="12">
        <v>597</v>
      </c>
      <c r="E481">
        <v>114504</v>
      </c>
    </row>
    <row r="482" spans="4:5" x14ac:dyDescent="0.25">
      <c r="D482" s="12">
        <v>598</v>
      </c>
      <c r="E482">
        <v>194201</v>
      </c>
    </row>
    <row r="483" spans="4:5" x14ac:dyDescent="0.25">
      <c r="D483" s="12">
        <v>599</v>
      </c>
      <c r="E483">
        <v>217500</v>
      </c>
    </row>
    <row r="484" spans="4:5" x14ac:dyDescent="0.25">
      <c r="D484" s="12">
        <v>600</v>
      </c>
      <c r="E484">
        <v>151000</v>
      </c>
    </row>
    <row r="485" spans="4:5" x14ac:dyDescent="0.25">
      <c r="D485" s="12">
        <v>601</v>
      </c>
      <c r="E485">
        <v>275000</v>
      </c>
    </row>
    <row r="486" spans="4:5" x14ac:dyDescent="0.25">
      <c r="D486" s="12">
        <v>602</v>
      </c>
      <c r="E486">
        <v>141000</v>
      </c>
    </row>
    <row r="487" spans="4:5" x14ac:dyDescent="0.25">
      <c r="D487" s="12">
        <v>603</v>
      </c>
      <c r="E487">
        <v>220000</v>
      </c>
    </row>
    <row r="488" spans="4:5" x14ac:dyDescent="0.25">
      <c r="D488" s="12">
        <v>604</v>
      </c>
      <c r="E488">
        <v>151000</v>
      </c>
    </row>
    <row r="489" spans="4:5" x14ac:dyDescent="0.25">
      <c r="D489" s="12">
        <v>605</v>
      </c>
      <c r="E489">
        <v>221000</v>
      </c>
    </row>
    <row r="490" spans="4:5" x14ac:dyDescent="0.25">
      <c r="D490" s="12">
        <v>606</v>
      </c>
      <c r="E490">
        <v>205000</v>
      </c>
    </row>
    <row r="491" spans="4:5" x14ac:dyDescent="0.25">
      <c r="D491" s="12">
        <v>608</v>
      </c>
      <c r="E491">
        <v>225000</v>
      </c>
    </row>
    <row r="492" spans="4:5" x14ac:dyDescent="0.25">
      <c r="D492" s="12">
        <v>609</v>
      </c>
      <c r="E492">
        <v>359100</v>
      </c>
    </row>
    <row r="493" spans="4:5" x14ac:dyDescent="0.25">
      <c r="D493" s="12">
        <v>610</v>
      </c>
      <c r="E493">
        <v>118500</v>
      </c>
    </row>
    <row r="494" spans="4:5" x14ac:dyDescent="0.25">
      <c r="D494" s="12">
        <v>611</v>
      </c>
      <c r="E494">
        <v>313000</v>
      </c>
    </row>
    <row r="495" spans="4:5" x14ac:dyDescent="0.25">
      <c r="D495" s="12">
        <v>612</v>
      </c>
      <c r="E495">
        <v>148000</v>
      </c>
    </row>
    <row r="496" spans="4:5" x14ac:dyDescent="0.25">
      <c r="D496" s="12">
        <v>613</v>
      </c>
      <c r="E496">
        <v>261500</v>
      </c>
    </row>
    <row r="497" spans="4:5" x14ac:dyDescent="0.25">
      <c r="D497" s="12">
        <v>614</v>
      </c>
      <c r="E497">
        <v>147000</v>
      </c>
    </row>
    <row r="498" spans="4:5" x14ac:dyDescent="0.25">
      <c r="D498" s="12">
        <v>615</v>
      </c>
      <c r="E498">
        <v>75500</v>
      </c>
    </row>
    <row r="499" spans="4:5" x14ac:dyDescent="0.25">
      <c r="D499" s="12">
        <v>616</v>
      </c>
      <c r="E499">
        <v>137500</v>
      </c>
    </row>
    <row r="500" spans="4:5" x14ac:dyDescent="0.25">
      <c r="D500" s="12">
        <v>617</v>
      </c>
      <c r="E500">
        <v>183200</v>
      </c>
    </row>
    <row r="501" spans="4:5" x14ac:dyDescent="0.25">
      <c r="D501" s="12">
        <v>619</v>
      </c>
      <c r="E501">
        <v>314813</v>
      </c>
    </row>
    <row r="502" spans="4:5" x14ac:dyDescent="0.25">
      <c r="D502" s="12">
        <v>620</v>
      </c>
      <c r="E502">
        <v>305000</v>
      </c>
    </row>
    <row r="503" spans="4:5" x14ac:dyDescent="0.25">
      <c r="D503" s="12">
        <v>621</v>
      </c>
      <c r="E503">
        <v>67000</v>
      </c>
    </row>
    <row r="504" spans="4:5" x14ac:dyDescent="0.25">
      <c r="D504" s="12">
        <v>622</v>
      </c>
      <c r="E504">
        <v>240000</v>
      </c>
    </row>
    <row r="505" spans="4:5" x14ac:dyDescent="0.25">
      <c r="D505" s="12">
        <v>623</v>
      </c>
      <c r="E505">
        <v>135000</v>
      </c>
    </row>
    <row r="506" spans="4:5" x14ac:dyDescent="0.25">
      <c r="D506" s="12">
        <v>624</v>
      </c>
      <c r="E506">
        <v>168500</v>
      </c>
    </row>
    <row r="507" spans="4:5" x14ac:dyDescent="0.25">
      <c r="D507" s="12">
        <v>625</v>
      </c>
      <c r="E507">
        <v>165150</v>
      </c>
    </row>
    <row r="508" spans="4:5" x14ac:dyDescent="0.25">
      <c r="D508" s="12">
        <v>627</v>
      </c>
      <c r="E508">
        <v>139900</v>
      </c>
    </row>
    <row r="509" spans="4:5" x14ac:dyDescent="0.25">
      <c r="D509" s="12">
        <v>628</v>
      </c>
      <c r="E509">
        <v>153000</v>
      </c>
    </row>
    <row r="510" spans="4:5" x14ac:dyDescent="0.25">
      <c r="D510" s="12">
        <v>629</v>
      </c>
      <c r="E510">
        <v>135000</v>
      </c>
    </row>
    <row r="511" spans="4:5" x14ac:dyDescent="0.25">
      <c r="D511" s="12">
        <v>632</v>
      </c>
      <c r="E511">
        <v>209500</v>
      </c>
    </row>
    <row r="512" spans="4:5" x14ac:dyDescent="0.25">
      <c r="D512" s="12">
        <v>633</v>
      </c>
      <c r="E512">
        <v>82500</v>
      </c>
    </row>
    <row r="513" spans="4:5" x14ac:dyDescent="0.25">
      <c r="D513" s="12">
        <v>635</v>
      </c>
      <c r="E513">
        <v>144000</v>
      </c>
    </row>
    <row r="514" spans="4:5" x14ac:dyDescent="0.25">
      <c r="D514" s="12">
        <v>636</v>
      </c>
      <c r="E514">
        <v>200000</v>
      </c>
    </row>
    <row r="515" spans="4:5" x14ac:dyDescent="0.25">
      <c r="D515" s="12">
        <v>637</v>
      </c>
      <c r="E515">
        <v>60000</v>
      </c>
    </row>
    <row r="516" spans="4:5" x14ac:dyDescent="0.25">
      <c r="D516" s="12">
        <v>638</v>
      </c>
      <c r="E516">
        <v>93000</v>
      </c>
    </row>
    <row r="517" spans="4:5" x14ac:dyDescent="0.25">
      <c r="D517" s="12">
        <v>639</v>
      </c>
      <c r="E517">
        <v>85000</v>
      </c>
    </row>
    <row r="518" spans="4:5" x14ac:dyDescent="0.25">
      <c r="D518" s="12">
        <v>640</v>
      </c>
      <c r="E518">
        <v>264561</v>
      </c>
    </row>
    <row r="519" spans="4:5" x14ac:dyDescent="0.25">
      <c r="D519" s="12">
        <v>641</v>
      </c>
      <c r="E519">
        <v>274000</v>
      </c>
    </row>
    <row r="520" spans="4:5" x14ac:dyDescent="0.25">
      <c r="D520" s="12">
        <v>642</v>
      </c>
      <c r="E520">
        <v>226000</v>
      </c>
    </row>
    <row r="521" spans="4:5" x14ac:dyDescent="0.25">
      <c r="D521" s="12">
        <v>643</v>
      </c>
      <c r="E521">
        <v>345000</v>
      </c>
    </row>
    <row r="522" spans="4:5" x14ac:dyDescent="0.25">
      <c r="D522" s="12">
        <v>644</v>
      </c>
      <c r="E522">
        <v>152000</v>
      </c>
    </row>
    <row r="523" spans="4:5" x14ac:dyDescent="0.25">
      <c r="D523" s="12">
        <v>645</v>
      </c>
      <c r="E523">
        <v>370878</v>
      </c>
    </row>
    <row r="524" spans="4:5" x14ac:dyDescent="0.25">
      <c r="D524" s="12">
        <v>647</v>
      </c>
      <c r="E524">
        <v>98300</v>
      </c>
    </row>
    <row r="525" spans="4:5" x14ac:dyDescent="0.25">
      <c r="D525" s="12">
        <v>648</v>
      </c>
      <c r="E525">
        <v>155000</v>
      </c>
    </row>
    <row r="526" spans="4:5" x14ac:dyDescent="0.25">
      <c r="D526" s="12">
        <v>649</v>
      </c>
      <c r="E526">
        <v>155000</v>
      </c>
    </row>
    <row r="527" spans="4:5" x14ac:dyDescent="0.25">
      <c r="D527" s="12">
        <v>650</v>
      </c>
      <c r="E527">
        <v>84500</v>
      </c>
    </row>
    <row r="528" spans="4:5" x14ac:dyDescent="0.25">
      <c r="D528" s="12">
        <v>651</v>
      </c>
      <c r="E528">
        <v>205950</v>
      </c>
    </row>
    <row r="529" spans="4:5" x14ac:dyDescent="0.25">
      <c r="D529" s="12">
        <v>652</v>
      </c>
      <c r="E529">
        <v>108000</v>
      </c>
    </row>
    <row r="530" spans="4:5" x14ac:dyDescent="0.25">
      <c r="D530" s="12">
        <v>653</v>
      </c>
      <c r="E530">
        <v>191000</v>
      </c>
    </row>
    <row r="531" spans="4:5" x14ac:dyDescent="0.25">
      <c r="D531" s="12">
        <v>654</v>
      </c>
      <c r="E531">
        <v>135000</v>
      </c>
    </row>
    <row r="532" spans="4:5" x14ac:dyDescent="0.25">
      <c r="D532" s="12">
        <v>655</v>
      </c>
      <c r="E532">
        <v>350000</v>
      </c>
    </row>
    <row r="533" spans="4:5" x14ac:dyDescent="0.25">
      <c r="D533" s="12">
        <v>656</v>
      </c>
      <c r="E533">
        <v>88000</v>
      </c>
    </row>
    <row r="534" spans="4:5" x14ac:dyDescent="0.25">
      <c r="D534" s="12">
        <v>657</v>
      </c>
      <c r="E534">
        <v>145500</v>
      </c>
    </row>
    <row r="535" spans="4:5" x14ac:dyDescent="0.25">
      <c r="D535" s="12">
        <v>658</v>
      </c>
      <c r="E535">
        <v>149000</v>
      </c>
    </row>
    <row r="536" spans="4:5" x14ac:dyDescent="0.25">
      <c r="D536" s="12">
        <v>659</v>
      </c>
      <c r="E536">
        <v>97500</v>
      </c>
    </row>
    <row r="537" spans="4:5" x14ac:dyDescent="0.25">
      <c r="D537" s="12">
        <v>661</v>
      </c>
      <c r="E537">
        <v>197900</v>
      </c>
    </row>
    <row r="538" spans="4:5" x14ac:dyDescent="0.25">
      <c r="D538" s="12">
        <v>662</v>
      </c>
      <c r="E538">
        <v>402000</v>
      </c>
    </row>
    <row r="539" spans="4:5" x14ac:dyDescent="0.25">
      <c r="D539" s="12">
        <v>664</v>
      </c>
      <c r="E539">
        <v>137500</v>
      </c>
    </row>
    <row r="540" spans="4:5" x14ac:dyDescent="0.25">
      <c r="D540" s="12">
        <v>665</v>
      </c>
      <c r="E540">
        <v>423000</v>
      </c>
    </row>
    <row r="541" spans="4:5" x14ac:dyDescent="0.25">
      <c r="D541" s="12">
        <v>667</v>
      </c>
      <c r="E541">
        <v>129000</v>
      </c>
    </row>
    <row r="542" spans="4:5" x14ac:dyDescent="0.25">
      <c r="D542" s="12">
        <v>668</v>
      </c>
      <c r="E542">
        <v>193500</v>
      </c>
    </row>
    <row r="543" spans="4:5" x14ac:dyDescent="0.25">
      <c r="D543" s="12">
        <v>670</v>
      </c>
      <c r="E543">
        <v>137500</v>
      </c>
    </row>
    <row r="544" spans="4:5" x14ac:dyDescent="0.25">
      <c r="D544" s="12">
        <v>671</v>
      </c>
      <c r="E544">
        <v>173500</v>
      </c>
    </row>
    <row r="545" spans="4:5" x14ac:dyDescent="0.25">
      <c r="D545" s="12">
        <v>672</v>
      </c>
      <c r="E545">
        <v>103600</v>
      </c>
    </row>
    <row r="546" spans="4:5" x14ac:dyDescent="0.25">
      <c r="D546" s="12">
        <v>673</v>
      </c>
      <c r="E546">
        <v>165000</v>
      </c>
    </row>
    <row r="547" spans="4:5" x14ac:dyDescent="0.25">
      <c r="D547" s="12">
        <v>674</v>
      </c>
      <c r="E547">
        <v>257500</v>
      </c>
    </row>
    <row r="548" spans="4:5" x14ac:dyDescent="0.25">
      <c r="D548" s="12">
        <v>675</v>
      </c>
      <c r="E548">
        <v>140000</v>
      </c>
    </row>
    <row r="549" spans="4:5" x14ac:dyDescent="0.25">
      <c r="D549" s="12">
        <v>676</v>
      </c>
      <c r="E549">
        <v>148500</v>
      </c>
    </row>
    <row r="550" spans="4:5" x14ac:dyDescent="0.25">
      <c r="D550" s="12">
        <v>677</v>
      </c>
      <c r="E550">
        <v>87000</v>
      </c>
    </row>
    <row r="551" spans="4:5" x14ac:dyDescent="0.25">
      <c r="D551" s="12">
        <v>678</v>
      </c>
      <c r="E551">
        <v>109500</v>
      </c>
    </row>
    <row r="552" spans="4:5" x14ac:dyDescent="0.25">
      <c r="D552" s="12">
        <v>679</v>
      </c>
      <c r="E552">
        <v>372500</v>
      </c>
    </row>
    <row r="553" spans="4:5" x14ac:dyDescent="0.25">
      <c r="D553" s="12">
        <v>680</v>
      </c>
      <c r="E553">
        <v>128500</v>
      </c>
    </row>
    <row r="554" spans="4:5" x14ac:dyDescent="0.25">
      <c r="D554" s="12">
        <v>681</v>
      </c>
      <c r="E554">
        <v>143000</v>
      </c>
    </row>
    <row r="555" spans="4:5" x14ac:dyDescent="0.25">
      <c r="D555" s="12">
        <v>682</v>
      </c>
      <c r="E555">
        <v>159434</v>
      </c>
    </row>
    <row r="556" spans="4:5" x14ac:dyDescent="0.25">
      <c r="D556" s="12">
        <v>683</v>
      </c>
      <c r="E556">
        <v>173000</v>
      </c>
    </row>
    <row r="557" spans="4:5" x14ac:dyDescent="0.25">
      <c r="D557" s="12">
        <v>685</v>
      </c>
      <c r="E557">
        <v>221000</v>
      </c>
    </row>
    <row r="558" spans="4:5" x14ac:dyDescent="0.25">
      <c r="D558" s="12">
        <v>686</v>
      </c>
      <c r="E558">
        <v>207500</v>
      </c>
    </row>
    <row r="559" spans="4:5" x14ac:dyDescent="0.25">
      <c r="D559" s="12">
        <v>687</v>
      </c>
      <c r="E559">
        <v>227875</v>
      </c>
    </row>
    <row r="560" spans="4:5" x14ac:dyDescent="0.25">
      <c r="D560" s="12">
        <v>688</v>
      </c>
      <c r="E560">
        <v>148800</v>
      </c>
    </row>
    <row r="561" spans="4:5" x14ac:dyDescent="0.25">
      <c r="D561" s="12">
        <v>689</v>
      </c>
      <c r="E561">
        <v>392000</v>
      </c>
    </row>
    <row r="562" spans="4:5" x14ac:dyDescent="0.25">
      <c r="D562" s="12">
        <v>691</v>
      </c>
      <c r="E562">
        <v>141000</v>
      </c>
    </row>
    <row r="563" spans="4:5" x14ac:dyDescent="0.25">
      <c r="D563" s="12">
        <v>693</v>
      </c>
      <c r="E563">
        <v>335000</v>
      </c>
    </row>
    <row r="564" spans="4:5" x14ac:dyDescent="0.25">
      <c r="D564" s="12">
        <v>696</v>
      </c>
      <c r="E564">
        <v>176000</v>
      </c>
    </row>
    <row r="565" spans="4:5" x14ac:dyDescent="0.25">
      <c r="D565" s="12">
        <v>697</v>
      </c>
      <c r="E565">
        <v>89000</v>
      </c>
    </row>
    <row r="566" spans="4:5" x14ac:dyDescent="0.25">
      <c r="D566" s="12">
        <v>698</v>
      </c>
      <c r="E566">
        <v>123500</v>
      </c>
    </row>
    <row r="567" spans="4:5" x14ac:dyDescent="0.25">
      <c r="D567" s="12">
        <v>699</v>
      </c>
      <c r="E567">
        <v>138500</v>
      </c>
    </row>
    <row r="568" spans="4:5" x14ac:dyDescent="0.25">
      <c r="D568" s="12">
        <v>700</v>
      </c>
      <c r="E568">
        <v>196000</v>
      </c>
    </row>
    <row r="569" spans="4:5" x14ac:dyDescent="0.25">
      <c r="D569" s="12">
        <v>701</v>
      </c>
      <c r="E569">
        <v>312500</v>
      </c>
    </row>
    <row r="570" spans="4:5" x14ac:dyDescent="0.25">
      <c r="D570" s="12">
        <v>702</v>
      </c>
      <c r="E570">
        <v>140000</v>
      </c>
    </row>
    <row r="571" spans="4:5" x14ac:dyDescent="0.25">
      <c r="D571" s="12">
        <v>703</v>
      </c>
      <c r="E571">
        <v>361919</v>
      </c>
    </row>
    <row r="572" spans="4:5" x14ac:dyDescent="0.25">
      <c r="D572" s="12">
        <v>704</v>
      </c>
      <c r="E572">
        <v>140000</v>
      </c>
    </row>
    <row r="573" spans="4:5" x14ac:dyDescent="0.25">
      <c r="D573" s="12">
        <v>705</v>
      </c>
      <c r="E573">
        <v>213000</v>
      </c>
    </row>
    <row r="574" spans="4:5" x14ac:dyDescent="0.25">
      <c r="D574" s="12">
        <v>706</v>
      </c>
      <c r="E574">
        <v>55000</v>
      </c>
    </row>
    <row r="575" spans="4:5" x14ac:dyDescent="0.25">
      <c r="D575" s="12">
        <v>707</v>
      </c>
      <c r="E575">
        <v>302000</v>
      </c>
    </row>
    <row r="576" spans="4:5" x14ac:dyDescent="0.25">
      <c r="D576" s="12">
        <v>708</v>
      </c>
      <c r="E576">
        <v>254000</v>
      </c>
    </row>
    <row r="577" spans="4:5" x14ac:dyDescent="0.25">
      <c r="D577" s="12">
        <v>709</v>
      </c>
      <c r="E577">
        <v>179540</v>
      </c>
    </row>
    <row r="578" spans="4:5" x14ac:dyDescent="0.25">
      <c r="D578" s="12">
        <v>710</v>
      </c>
      <c r="E578">
        <v>109900</v>
      </c>
    </row>
    <row r="579" spans="4:5" x14ac:dyDescent="0.25">
      <c r="D579" s="12">
        <v>711</v>
      </c>
      <c r="E579">
        <v>52000</v>
      </c>
    </row>
    <row r="580" spans="4:5" x14ac:dyDescent="0.25">
      <c r="D580" s="12">
        <v>712</v>
      </c>
      <c r="E580">
        <v>102776</v>
      </c>
    </row>
    <row r="581" spans="4:5" x14ac:dyDescent="0.25">
      <c r="D581" s="12">
        <v>713</v>
      </c>
      <c r="E581">
        <v>189000</v>
      </c>
    </row>
    <row r="582" spans="4:5" x14ac:dyDescent="0.25">
      <c r="D582" s="12">
        <v>714</v>
      </c>
      <c r="E582">
        <v>129000</v>
      </c>
    </row>
    <row r="583" spans="4:5" x14ac:dyDescent="0.25">
      <c r="D583" s="12">
        <v>715</v>
      </c>
      <c r="E583">
        <v>130500</v>
      </c>
    </row>
    <row r="584" spans="4:5" x14ac:dyDescent="0.25">
      <c r="D584" s="12">
        <v>716</v>
      </c>
      <c r="E584">
        <v>165000</v>
      </c>
    </row>
    <row r="585" spans="4:5" x14ac:dyDescent="0.25">
      <c r="D585" s="12">
        <v>717</v>
      </c>
      <c r="E585">
        <v>159500</v>
      </c>
    </row>
    <row r="586" spans="4:5" x14ac:dyDescent="0.25">
      <c r="D586" s="12">
        <v>718</v>
      </c>
      <c r="E586">
        <v>157000</v>
      </c>
    </row>
    <row r="587" spans="4:5" x14ac:dyDescent="0.25">
      <c r="D587" s="12">
        <v>719</v>
      </c>
      <c r="E587">
        <v>341000</v>
      </c>
    </row>
    <row r="588" spans="4:5" x14ac:dyDescent="0.25">
      <c r="D588" s="12">
        <v>720</v>
      </c>
      <c r="E588">
        <v>128500</v>
      </c>
    </row>
    <row r="589" spans="4:5" x14ac:dyDescent="0.25">
      <c r="D589" s="12">
        <v>721</v>
      </c>
      <c r="E589">
        <v>275000</v>
      </c>
    </row>
    <row r="590" spans="4:5" x14ac:dyDescent="0.25">
      <c r="D590" s="12">
        <v>722</v>
      </c>
      <c r="E590">
        <v>143000</v>
      </c>
    </row>
    <row r="591" spans="4:5" x14ac:dyDescent="0.25">
      <c r="D591" s="12">
        <v>723</v>
      </c>
      <c r="E591">
        <v>124500</v>
      </c>
    </row>
    <row r="592" spans="4:5" x14ac:dyDescent="0.25">
      <c r="D592" s="12">
        <v>724</v>
      </c>
      <c r="E592">
        <v>135000</v>
      </c>
    </row>
    <row r="593" spans="4:5" x14ac:dyDescent="0.25">
      <c r="D593" s="12">
        <v>725</v>
      </c>
      <c r="E593">
        <v>320000</v>
      </c>
    </row>
    <row r="594" spans="4:5" x14ac:dyDescent="0.25">
      <c r="D594" s="12">
        <v>726</v>
      </c>
      <c r="E594">
        <v>120500</v>
      </c>
    </row>
    <row r="595" spans="4:5" x14ac:dyDescent="0.25">
      <c r="D595" s="12">
        <v>728</v>
      </c>
      <c r="E595">
        <v>194500</v>
      </c>
    </row>
    <row r="596" spans="4:5" x14ac:dyDescent="0.25">
      <c r="D596" s="12">
        <v>730</v>
      </c>
      <c r="E596">
        <v>103000</v>
      </c>
    </row>
    <row r="597" spans="4:5" x14ac:dyDescent="0.25">
      <c r="D597" s="12">
        <v>731</v>
      </c>
      <c r="E597">
        <v>236500</v>
      </c>
    </row>
    <row r="598" spans="4:5" x14ac:dyDescent="0.25">
      <c r="D598" s="12">
        <v>733</v>
      </c>
      <c r="E598">
        <v>222500</v>
      </c>
    </row>
    <row r="599" spans="4:5" x14ac:dyDescent="0.25">
      <c r="D599" s="12">
        <v>736</v>
      </c>
      <c r="E599">
        <v>163000</v>
      </c>
    </row>
    <row r="600" spans="4:5" x14ac:dyDescent="0.25">
      <c r="D600" s="12">
        <v>737</v>
      </c>
      <c r="E600">
        <v>93500</v>
      </c>
    </row>
    <row r="601" spans="4:5" x14ac:dyDescent="0.25">
      <c r="D601" s="12">
        <v>738</v>
      </c>
      <c r="E601">
        <v>239900</v>
      </c>
    </row>
    <row r="602" spans="4:5" x14ac:dyDescent="0.25">
      <c r="D602" s="12">
        <v>739</v>
      </c>
      <c r="E602">
        <v>179000</v>
      </c>
    </row>
    <row r="603" spans="4:5" x14ac:dyDescent="0.25">
      <c r="D603" s="12">
        <v>740</v>
      </c>
      <c r="E603">
        <v>190000</v>
      </c>
    </row>
    <row r="604" spans="4:5" x14ac:dyDescent="0.25">
      <c r="D604" s="12">
        <v>741</v>
      </c>
      <c r="E604">
        <v>132000</v>
      </c>
    </row>
    <row r="605" spans="4:5" x14ac:dyDescent="0.25">
      <c r="D605" s="12">
        <v>742</v>
      </c>
      <c r="E605">
        <v>142000</v>
      </c>
    </row>
    <row r="606" spans="4:5" x14ac:dyDescent="0.25">
      <c r="D606" s="12">
        <v>743</v>
      </c>
      <c r="E606">
        <v>179000</v>
      </c>
    </row>
    <row r="607" spans="4:5" x14ac:dyDescent="0.25">
      <c r="D607" s="12">
        <v>744</v>
      </c>
      <c r="E607">
        <v>175000</v>
      </c>
    </row>
    <row r="608" spans="4:5" x14ac:dyDescent="0.25">
      <c r="D608" s="12">
        <v>745</v>
      </c>
      <c r="E608">
        <v>180000</v>
      </c>
    </row>
    <row r="609" spans="4:5" x14ac:dyDescent="0.25">
      <c r="D609" s="12">
        <v>746</v>
      </c>
      <c r="E609">
        <v>299800</v>
      </c>
    </row>
    <row r="610" spans="4:5" x14ac:dyDescent="0.25">
      <c r="D610" s="12">
        <v>747</v>
      </c>
      <c r="E610">
        <v>236000</v>
      </c>
    </row>
    <row r="611" spans="4:5" x14ac:dyDescent="0.25">
      <c r="D611" s="12">
        <v>749</v>
      </c>
      <c r="E611">
        <v>260400</v>
      </c>
    </row>
    <row r="612" spans="4:5" x14ac:dyDescent="0.25">
      <c r="D612" s="12">
        <v>750</v>
      </c>
      <c r="E612">
        <v>98000</v>
      </c>
    </row>
    <row r="613" spans="4:5" x14ac:dyDescent="0.25">
      <c r="D613" s="12">
        <v>752</v>
      </c>
      <c r="E613">
        <v>162000</v>
      </c>
    </row>
    <row r="614" spans="4:5" x14ac:dyDescent="0.25">
      <c r="D614" s="12">
        <v>753</v>
      </c>
      <c r="E614">
        <v>217000</v>
      </c>
    </row>
    <row r="615" spans="4:5" x14ac:dyDescent="0.25">
      <c r="D615" s="12">
        <v>754</v>
      </c>
      <c r="E615">
        <v>275500</v>
      </c>
    </row>
    <row r="616" spans="4:5" x14ac:dyDescent="0.25">
      <c r="D616" s="12">
        <v>755</v>
      </c>
      <c r="E616">
        <v>156000</v>
      </c>
    </row>
    <row r="617" spans="4:5" x14ac:dyDescent="0.25">
      <c r="D617" s="12">
        <v>756</v>
      </c>
      <c r="E617">
        <v>172500</v>
      </c>
    </row>
    <row r="618" spans="4:5" x14ac:dyDescent="0.25">
      <c r="D618" s="12">
        <v>757</v>
      </c>
      <c r="E618">
        <v>212000</v>
      </c>
    </row>
    <row r="619" spans="4:5" x14ac:dyDescent="0.25">
      <c r="D619" s="12">
        <v>758</v>
      </c>
      <c r="E619">
        <v>158900</v>
      </c>
    </row>
    <row r="620" spans="4:5" x14ac:dyDescent="0.25">
      <c r="D620" s="12">
        <v>759</v>
      </c>
      <c r="E620">
        <v>179400</v>
      </c>
    </row>
    <row r="621" spans="4:5" x14ac:dyDescent="0.25">
      <c r="D621" s="12">
        <v>760</v>
      </c>
      <c r="E621">
        <v>290000</v>
      </c>
    </row>
    <row r="622" spans="4:5" x14ac:dyDescent="0.25">
      <c r="D622" s="12">
        <v>761</v>
      </c>
      <c r="E622">
        <v>127500</v>
      </c>
    </row>
    <row r="623" spans="4:5" x14ac:dyDescent="0.25">
      <c r="D623" s="12">
        <v>762</v>
      </c>
      <c r="E623">
        <v>100000</v>
      </c>
    </row>
    <row r="624" spans="4:5" x14ac:dyDescent="0.25">
      <c r="D624" s="12">
        <v>763</v>
      </c>
      <c r="E624">
        <v>215200</v>
      </c>
    </row>
    <row r="625" spans="4:5" x14ac:dyDescent="0.25">
      <c r="D625" s="12">
        <v>764</v>
      </c>
      <c r="E625">
        <v>337000</v>
      </c>
    </row>
    <row r="626" spans="4:5" x14ac:dyDescent="0.25">
      <c r="D626" s="12">
        <v>765</v>
      </c>
      <c r="E626">
        <v>270000</v>
      </c>
    </row>
    <row r="627" spans="4:5" x14ac:dyDescent="0.25">
      <c r="D627" s="12">
        <v>766</v>
      </c>
      <c r="E627">
        <v>264132</v>
      </c>
    </row>
    <row r="628" spans="4:5" x14ac:dyDescent="0.25">
      <c r="D628" s="12">
        <v>767</v>
      </c>
      <c r="E628">
        <v>196500</v>
      </c>
    </row>
    <row r="629" spans="4:5" x14ac:dyDescent="0.25">
      <c r="D629" s="12">
        <v>768</v>
      </c>
      <c r="E629">
        <v>160000</v>
      </c>
    </row>
    <row r="630" spans="4:5" x14ac:dyDescent="0.25">
      <c r="D630" s="12">
        <v>769</v>
      </c>
      <c r="E630">
        <v>216837</v>
      </c>
    </row>
    <row r="631" spans="4:5" x14ac:dyDescent="0.25">
      <c r="D631" s="12">
        <v>770</v>
      </c>
      <c r="E631">
        <v>538000</v>
      </c>
    </row>
    <row r="632" spans="4:5" x14ac:dyDescent="0.25">
      <c r="D632" s="12">
        <v>771</v>
      </c>
      <c r="E632">
        <v>134900</v>
      </c>
    </row>
    <row r="633" spans="4:5" x14ac:dyDescent="0.25">
      <c r="D633" s="12">
        <v>772</v>
      </c>
      <c r="E633">
        <v>102000</v>
      </c>
    </row>
    <row r="634" spans="4:5" x14ac:dyDescent="0.25">
      <c r="D634" s="12">
        <v>773</v>
      </c>
      <c r="E634">
        <v>107000</v>
      </c>
    </row>
    <row r="635" spans="4:5" x14ac:dyDescent="0.25">
      <c r="D635" s="12">
        <v>774</v>
      </c>
      <c r="E635">
        <v>114500</v>
      </c>
    </row>
    <row r="636" spans="4:5" x14ac:dyDescent="0.25">
      <c r="D636" s="12">
        <v>776</v>
      </c>
      <c r="E636">
        <v>162000</v>
      </c>
    </row>
    <row r="637" spans="4:5" x14ac:dyDescent="0.25">
      <c r="D637" s="12">
        <v>777</v>
      </c>
      <c r="E637">
        <v>221500</v>
      </c>
    </row>
    <row r="638" spans="4:5" x14ac:dyDescent="0.25">
      <c r="D638" s="12">
        <v>778</v>
      </c>
      <c r="E638">
        <v>142500</v>
      </c>
    </row>
    <row r="639" spans="4:5" x14ac:dyDescent="0.25">
      <c r="D639" s="12">
        <v>779</v>
      </c>
      <c r="E639">
        <v>144000</v>
      </c>
    </row>
    <row r="640" spans="4:5" x14ac:dyDescent="0.25">
      <c r="D640" s="12">
        <v>780</v>
      </c>
      <c r="E640">
        <v>135000</v>
      </c>
    </row>
    <row r="641" spans="4:5" x14ac:dyDescent="0.25">
      <c r="D641" s="12">
        <v>781</v>
      </c>
      <c r="E641">
        <v>176000</v>
      </c>
    </row>
    <row r="642" spans="4:5" x14ac:dyDescent="0.25">
      <c r="D642" s="12">
        <v>782</v>
      </c>
      <c r="E642">
        <v>175900</v>
      </c>
    </row>
    <row r="643" spans="4:5" x14ac:dyDescent="0.25">
      <c r="D643" s="12">
        <v>783</v>
      </c>
      <c r="E643">
        <v>187100</v>
      </c>
    </row>
    <row r="644" spans="4:5" x14ac:dyDescent="0.25">
      <c r="D644" s="12">
        <v>785</v>
      </c>
      <c r="E644">
        <v>128000</v>
      </c>
    </row>
    <row r="645" spans="4:5" x14ac:dyDescent="0.25">
      <c r="D645" s="12">
        <v>786</v>
      </c>
      <c r="E645">
        <v>161500</v>
      </c>
    </row>
    <row r="646" spans="4:5" x14ac:dyDescent="0.25">
      <c r="D646" s="12">
        <v>787</v>
      </c>
      <c r="E646">
        <v>139000</v>
      </c>
    </row>
    <row r="647" spans="4:5" x14ac:dyDescent="0.25">
      <c r="D647" s="12">
        <v>788</v>
      </c>
      <c r="E647">
        <v>233000</v>
      </c>
    </row>
    <row r="648" spans="4:5" x14ac:dyDescent="0.25">
      <c r="D648" s="12">
        <v>790</v>
      </c>
      <c r="E648">
        <v>187500</v>
      </c>
    </row>
    <row r="649" spans="4:5" x14ac:dyDescent="0.25">
      <c r="D649" s="12">
        <v>791</v>
      </c>
      <c r="E649">
        <v>160200</v>
      </c>
    </row>
    <row r="650" spans="4:5" x14ac:dyDescent="0.25">
      <c r="D650" s="12">
        <v>793</v>
      </c>
      <c r="E650">
        <v>269790</v>
      </c>
    </row>
    <row r="651" spans="4:5" x14ac:dyDescent="0.25">
      <c r="D651" s="12">
        <v>794</v>
      </c>
      <c r="E651">
        <v>225000</v>
      </c>
    </row>
    <row r="652" spans="4:5" x14ac:dyDescent="0.25">
      <c r="D652" s="12">
        <v>796</v>
      </c>
      <c r="E652">
        <v>171000</v>
      </c>
    </row>
    <row r="653" spans="4:5" x14ac:dyDescent="0.25">
      <c r="D653" s="12">
        <v>797</v>
      </c>
      <c r="E653">
        <v>143500</v>
      </c>
    </row>
    <row r="654" spans="4:5" x14ac:dyDescent="0.25">
      <c r="D654" s="12">
        <v>798</v>
      </c>
      <c r="E654">
        <v>110000</v>
      </c>
    </row>
    <row r="655" spans="4:5" x14ac:dyDescent="0.25">
      <c r="D655" s="12">
        <v>799</v>
      </c>
      <c r="E655">
        <v>485000</v>
      </c>
    </row>
    <row r="656" spans="4:5" x14ac:dyDescent="0.25">
      <c r="D656" s="12">
        <v>801</v>
      </c>
      <c r="E656">
        <v>200000</v>
      </c>
    </row>
    <row r="657" spans="4:5" x14ac:dyDescent="0.25">
      <c r="D657" s="12">
        <v>802</v>
      </c>
      <c r="E657">
        <v>109900</v>
      </c>
    </row>
    <row r="658" spans="4:5" x14ac:dyDescent="0.25">
      <c r="D658" s="12">
        <v>803</v>
      </c>
      <c r="E658">
        <v>189000</v>
      </c>
    </row>
    <row r="659" spans="4:5" x14ac:dyDescent="0.25">
      <c r="D659" s="12">
        <v>804</v>
      </c>
      <c r="E659">
        <v>582933</v>
      </c>
    </row>
    <row r="660" spans="4:5" x14ac:dyDescent="0.25">
      <c r="D660" s="12">
        <v>805</v>
      </c>
      <c r="E660">
        <v>118000</v>
      </c>
    </row>
    <row r="661" spans="4:5" x14ac:dyDescent="0.25">
      <c r="D661" s="12">
        <v>806</v>
      </c>
      <c r="E661">
        <v>227680</v>
      </c>
    </row>
    <row r="662" spans="4:5" x14ac:dyDescent="0.25">
      <c r="D662" s="12">
        <v>807</v>
      </c>
      <c r="E662">
        <v>135500</v>
      </c>
    </row>
    <row r="663" spans="4:5" x14ac:dyDescent="0.25">
      <c r="D663" s="12">
        <v>808</v>
      </c>
      <c r="E663">
        <v>223500</v>
      </c>
    </row>
    <row r="664" spans="4:5" x14ac:dyDescent="0.25">
      <c r="D664" s="12">
        <v>809</v>
      </c>
      <c r="E664">
        <v>159950</v>
      </c>
    </row>
    <row r="665" spans="4:5" x14ac:dyDescent="0.25">
      <c r="D665" s="12">
        <v>811</v>
      </c>
      <c r="E665">
        <v>181000</v>
      </c>
    </row>
    <row r="666" spans="4:5" x14ac:dyDescent="0.25">
      <c r="D666" s="12">
        <v>812</v>
      </c>
      <c r="E666">
        <v>144500</v>
      </c>
    </row>
    <row r="667" spans="4:5" x14ac:dyDescent="0.25">
      <c r="D667" s="12">
        <v>813</v>
      </c>
      <c r="E667">
        <v>55993</v>
      </c>
    </row>
    <row r="668" spans="4:5" x14ac:dyDescent="0.25">
      <c r="D668" s="12">
        <v>814</v>
      </c>
      <c r="E668">
        <v>157900</v>
      </c>
    </row>
    <row r="669" spans="4:5" x14ac:dyDescent="0.25">
      <c r="D669" s="12">
        <v>815</v>
      </c>
      <c r="E669">
        <v>116000</v>
      </c>
    </row>
    <row r="670" spans="4:5" x14ac:dyDescent="0.25">
      <c r="D670" s="12">
        <v>816</v>
      </c>
      <c r="E670">
        <v>224900</v>
      </c>
    </row>
    <row r="671" spans="4:5" x14ac:dyDescent="0.25">
      <c r="D671" s="12">
        <v>818</v>
      </c>
      <c r="E671">
        <v>271000</v>
      </c>
    </row>
    <row r="672" spans="4:5" x14ac:dyDescent="0.25">
      <c r="D672" s="12">
        <v>819</v>
      </c>
      <c r="E672">
        <v>155000</v>
      </c>
    </row>
    <row r="673" spans="4:5" x14ac:dyDescent="0.25">
      <c r="D673" s="12">
        <v>820</v>
      </c>
      <c r="E673">
        <v>224000</v>
      </c>
    </row>
    <row r="674" spans="4:5" x14ac:dyDescent="0.25">
      <c r="D674" s="12">
        <v>821</v>
      </c>
      <c r="E674">
        <v>183000</v>
      </c>
    </row>
    <row r="675" spans="4:5" x14ac:dyDescent="0.25">
      <c r="D675" s="12">
        <v>822</v>
      </c>
      <c r="E675">
        <v>93000</v>
      </c>
    </row>
    <row r="676" spans="4:5" x14ac:dyDescent="0.25">
      <c r="D676" s="12">
        <v>824</v>
      </c>
      <c r="E676">
        <v>139500</v>
      </c>
    </row>
    <row r="677" spans="4:5" x14ac:dyDescent="0.25">
      <c r="D677" s="12">
        <v>825</v>
      </c>
      <c r="E677">
        <v>232600</v>
      </c>
    </row>
    <row r="678" spans="4:5" x14ac:dyDescent="0.25">
      <c r="D678" s="12">
        <v>826</v>
      </c>
      <c r="E678">
        <v>385000</v>
      </c>
    </row>
    <row r="679" spans="4:5" x14ac:dyDescent="0.25">
      <c r="D679" s="12">
        <v>827</v>
      </c>
      <c r="E679">
        <v>109500</v>
      </c>
    </row>
    <row r="680" spans="4:5" x14ac:dyDescent="0.25">
      <c r="D680" s="12">
        <v>828</v>
      </c>
      <c r="E680">
        <v>189000</v>
      </c>
    </row>
    <row r="681" spans="4:5" x14ac:dyDescent="0.25">
      <c r="D681" s="12">
        <v>829</v>
      </c>
      <c r="E681">
        <v>185000</v>
      </c>
    </row>
    <row r="682" spans="4:5" x14ac:dyDescent="0.25">
      <c r="D682" s="12">
        <v>830</v>
      </c>
      <c r="E682">
        <v>147400</v>
      </c>
    </row>
    <row r="683" spans="4:5" x14ac:dyDescent="0.25">
      <c r="D683" s="12">
        <v>832</v>
      </c>
      <c r="E683">
        <v>151000</v>
      </c>
    </row>
    <row r="684" spans="4:5" x14ac:dyDescent="0.25">
      <c r="D684" s="12">
        <v>833</v>
      </c>
      <c r="E684">
        <v>237000</v>
      </c>
    </row>
    <row r="685" spans="4:5" x14ac:dyDescent="0.25">
      <c r="D685" s="12">
        <v>834</v>
      </c>
      <c r="E685">
        <v>167000</v>
      </c>
    </row>
    <row r="686" spans="4:5" x14ac:dyDescent="0.25">
      <c r="D686" s="12">
        <v>835</v>
      </c>
      <c r="E686">
        <v>139950</v>
      </c>
    </row>
    <row r="687" spans="4:5" x14ac:dyDescent="0.25">
      <c r="D687" s="12">
        <v>836</v>
      </c>
      <c r="E687">
        <v>128000</v>
      </c>
    </row>
    <row r="688" spans="4:5" x14ac:dyDescent="0.25">
      <c r="D688" s="12">
        <v>837</v>
      </c>
      <c r="E688">
        <v>153500</v>
      </c>
    </row>
    <row r="689" spans="4:5" x14ac:dyDescent="0.25">
      <c r="D689" s="12">
        <v>838</v>
      </c>
      <c r="E689">
        <v>100000</v>
      </c>
    </row>
    <row r="690" spans="4:5" x14ac:dyDescent="0.25">
      <c r="D690" s="12">
        <v>839</v>
      </c>
      <c r="E690">
        <v>144000</v>
      </c>
    </row>
    <row r="691" spans="4:5" x14ac:dyDescent="0.25">
      <c r="D691" s="12">
        <v>840</v>
      </c>
      <c r="E691">
        <v>130500</v>
      </c>
    </row>
    <row r="692" spans="4:5" x14ac:dyDescent="0.25">
      <c r="D692" s="12">
        <v>841</v>
      </c>
      <c r="E692">
        <v>140000</v>
      </c>
    </row>
    <row r="693" spans="4:5" x14ac:dyDescent="0.25">
      <c r="D693" s="12">
        <v>842</v>
      </c>
      <c r="E693">
        <v>157500</v>
      </c>
    </row>
    <row r="694" spans="4:5" x14ac:dyDescent="0.25">
      <c r="D694" s="12">
        <v>843</v>
      </c>
      <c r="E694">
        <v>174900</v>
      </c>
    </row>
    <row r="695" spans="4:5" x14ac:dyDescent="0.25">
      <c r="D695" s="12">
        <v>845</v>
      </c>
      <c r="E695">
        <v>153900</v>
      </c>
    </row>
    <row r="696" spans="4:5" x14ac:dyDescent="0.25">
      <c r="D696" s="12">
        <v>846</v>
      </c>
      <c r="E696">
        <v>171000</v>
      </c>
    </row>
    <row r="697" spans="4:5" x14ac:dyDescent="0.25">
      <c r="D697" s="12">
        <v>847</v>
      </c>
      <c r="E697">
        <v>213000</v>
      </c>
    </row>
    <row r="698" spans="4:5" x14ac:dyDescent="0.25">
      <c r="D698" s="12">
        <v>848</v>
      </c>
      <c r="E698">
        <v>133500</v>
      </c>
    </row>
    <row r="699" spans="4:5" x14ac:dyDescent="0.25">
      <c r="D699" s="12">
        <v>849</v>
      </c>
      <c r="E699">
        <v>240000</v>
      </c>
    </row>
    <row r="700" spans="4:5" x14ac:dyDescent="0.25">
      <c r="D700" s="12">
        <v>850</v>
      </c>
      <c r="E700">
        <v>187000</v>
      </c>
    </row>
    <row r="701" spans="4:5" x14ac:dyDescent="0.25">
      <c r="D701" s="12">
        <v>851</v>
      </c>
      <c r="E701">
        <v>131500</v>
      </c>
    </row>
    <row r="702" spans="4:5" x14ac:dyDescent="0.25">
      <c r="D702" s="12">
        <v>852</v>
      </c>
      <c r="E702">
        <v>215000</v>
      </c>
    </row>
    <row r="703" spans="4:5" x14ac:dyDescent="0.25">
      <c r="D703" s="12">
        <v>853</v>
      </c>
      <c r="E703">
        <v>164000</v>
      </c>
    </row>
    <row r="704" spans="4:5" x14ac:dyDescent="0.25">
      <c r="D704" s="12">
        <v>855</v>
      </c>
      <c r="E704">
        <v>170000</v>
      </c>
    </row>
    <row r="705" spans="4:5" x14ac:dyDescent="0.25">
      <c r="D705" s="12">
        <v>857</v>
      </c>
      <c r="E705">
        <v>147000</v>
      </c>
    </row>
    <row r="706" spans="4:5" x14ac:dyDescent="0.25">
      <c r="D706" s="12">
        <v>858</v>
      </c>
      <c r="E706">
        <v>174000</v>
      </c>
    </row>
    <row r="707" spans="4:5" x14ac:dyDescent="0.25">
      <c r="D707" s="12">
        <v>859</v>
      </c>
      <c r="E707">
        <v>152000</v>
      </c>
    </row>
    <row r="708" spans="4:5" x14ac:dyDescent="0.25">
      <c r="D708" s="12">
        <v>862</v>
      </c>
      <c r="E708">
        <v>131500</v>
      </c>
    </row>
    <row r="709" spans="4:5" x14ac:dyDescent="0.25">
      <c r="D709" s="12">
        <v>864</v>
      </c>
      <c r="E709">
        <v>132500</v>
      </c>
    </row>
    <row r="710" spans="4:5" x14ac:dyDescent="0.25">
      <c r="D710" s="12">
        <v>865</v>
      </c>
      <c r="E710">
        <v>250580</v>
      </c>
    </row>
    <row r="711" spans="4:5" x14ac:dyDescent="0.25">
      <c r="D711" s="12">
        <v>866</v>
      </c>
      <c r="E711">
        <v>148500</v>
      </c>
    </row>
    <row r="712" spans="4:5" x14ac:dyDescent="0.25">
      <c r="D712" s="12">
        <v>867</v>
      </c>
      <c r="E712">
        <v>248900</v>
      </c>
    </row>
    <row r="713" spans="4:5" x14ac:dyDescent="0.25">
      <c r="D713" s="12">
        <v>870</v>
      </c>
      <c r="E713">
        <v>236000</v>
      </c>
    </row>
    <row r="714" spans="4:5" x14ac:dyDescent="0.25">
      <c r="D714" s="12">
        <v>871</v>
      </c>
      <c r="E714">
        <v>109500</v>
      </c>
    </row>
    <row r="715" spans="4:5" x14ac:dyDescent="0.25">
      <c r="D715" s="12">
        <v>872</v>
      </c>
      <c r="E715">
        <v>200500</v>
      </c>
    </row>
    <row r="716" spans="4:5" x14ac:dyDescent="0.25">
      <c r="D716" s="12">
        <v>874</v>
      </c>
      <c r="E716">
        <v>133000</v>
      </c>
    </row>
    <row r="717" spans="4:5" x14ac:dyDescent="0.25">
      <c r="D717" s="12">
        <v>875</v>
      </c>
      <c r="E717">
        <v>66500</v>
      </c>
    </row>
    <row r="718" spans="4:5" x14ac:dyDescent="0.25">
      <c r="D718" s="12">
        <v>876</v>
      </c>
      <c r="E718">
        <v>303477</v>
      </c>
    </row>
    <row r="719" spans="4:5" x14ac:dyDescent="0.25">
      <c r="D719" s="12">
        <v>877</v>
      </c>
      <c r="E719">
        <v>132250</v>
      </c>
    </row>
    <row r="720" spans="4:5" x14ac:dyDescent="0.25">
      <c r="D720" s="12">
        <v>878</v>
      </c>
      <c r="E720">
        <v>350000</v>
      </c>
    </row>
    <row r="721" spans="4:5" x14ac:dyDescent="0.25">
      <c r="D721" s="12">
        <v>879</v>
      </c>
      <c r="E721">
        <v>148000</v>
      </c>
    </row>
    <row r="722" spans="4:5" x14ac:dyDescent="0.25">
      <c r="D722" s="12">
        <v>880</v>
      </c>
      <c r="E722">
        <v>136500</v>
      </c>
    </row>
    <row r="723" spans="4:5" x14ac:dyDescent="0.25">
      <c r="D723" s="12">
        <v>881</v>
      </c>
      <c r="E723">
        <v>157000</v>
      </c>
    </row>
    <row r="724" spans="4:5" x14ac:dyDescent="0.25">
      <c r="D724" s="12">
        <v>882</v>
      </c>
      <c r="E724">
        <v>187500</v>
      </c>
    </row>
    <row r="725" spans="4:5" x14ac:dyDescent="0.25">
      <c r="D725" s="12">
        <v>884</v>
      </c>
      <c r="E725">
        <v>118500</v>
      </c>
    </row>
    <row r="726" spans="4:5" x14ac:dyDescent="0.25">
      <c r="D726" s="12">
        <v>885</v>
      </c>
      <c r="E726">
        <v>100000</v>
      </c>
    </row>
    <row r="727" spans="4:5" x14ac:dyDescent="0.25">
      <c r="D727" s="12">
        <v>886</v>
      </c>
      <c r="E727">
        <v>328900</v>
      </c>
    </row>
    <row r="728" spans="4:5" x14ac:dyDescent="0.25">
      <c r="D728" s="12">
        <v>888</v>
      </c>
      <c r="E728">
        <v>135500</v>
      </c>
    </row>
    <row r="729" spans="4:5" x14ac:dyDescent="0.25">
      <c r="D729" s="12">
        <v>889</v>
      </c>
      <c r="E729">
        <v>268000</v>
      </c>
    </row>
    <row r="730" spans="4:5" x14ac:dyDescent="0.25">
      <c r="D730" s="12">
        <v>890</v>
      </c>
      <c r="E730">
        <v>149500</v>
      </c>
    </row>
    <row r="731" spans="4:5" x14ac:dyDescent="0.25">
      <c r="D731" s="12">
        <v>892</v>
      </c>
      <c r="E731">
        <v>172500</v>
      </c>
    </row>
    <row r="732" spans="4:5" x14ac:dyDescent="0.25">
      <c r="D732" s="12">
        <v>893</v>
      </c>
      <c r="E732">
        <v>154500</v>
      </c>
    </row>
    <row r="733" spans="4:5" x14ac:dyDescent="0.25">
      <c r="D733" s="12">
        <v>894</v>
      </c>
      <c r="E733">
        <v>165000</v>
      </c>
    </row>
    <row r="734" spans="4:5" x14ac:dyDescent="0.25">
      <c r="D734" s="12">
        <v>895</v>
      </c>
      <c r="E734">
        <v>118858</v>
      </c>
    </row>
    <row r="735" spans="4:5" x14ac:dyDescent="0.25">
      <c r="D735" s="12">
        <v>896</v>
      </c>
      <c r="E735">
        <v>140000</v>
      </c>
    </row>
    <row r="736" spans="4:5" x14ac:dyDescent="0.25">
      <c r="D736" s="12">
        <v>897</v>
      </c>
      <c r="E736">
        <v>106500</v>
      </c>
    </row>
    <row r="737" spans="4:5" x14ac:dyDescent="0.25">
      <c r="D737" s="12">
        <v>898</v>
      </c>
      <c r="E737">
        <v>142953</v>
      </c>
    </row>
    <row r="738" spans="4:5" x14ac:dyDescent="0.25">
      <c r="D738" s="12">
        <v>899</v>
      </c>
      <c r="E738">
        <v>611657</v>
      </c>
    </row>
    <row r="739" spans="4:5" x14ac:dyDescent="0.25">
      <c r="D739" s="12">
        <v>900</v>
      </c>
      <c r="E739">
        <v>135000</v>
      </c>
    </row>
    <row r="740" spans="4:5" x14ac:dyDescent="0.25">
      <c r="D740" s="12">
        <v>901</v>
      </c>
      <c r="E740">
        <v>110000</v>
      </c>
    </row>
    <row r="741" spans="4:5" x14ac:dyDescent="0.25">
      <c r="D741" s="12">
        <v>902</v>
      </c>
      <c r="E741">
        <v>153000</v>
      </c>
    </row>
    <row r="742" spans="4:5" x14ac:dyDescent="0.25">
      <c r="D742" s="12">
        <v>903</v>
      </c>
      <c r="E742">
        <v>180000</v>
      </c>
    </row>
    <row r="743" spans="4:5" x14ac:dyDescent="0.25">
      <c r="D743" s="12">
        <v>904</v>
      </c>
      <c r="E743">
        <v>240000</v>
      </c>
    </row>
    <row r="744" spans="4:5" x14ac:dyDescent="0.25">
      <c r="D744" s="12">
        <v>905</v>
      </c>
      <c r="E744">
        <v>125500</v>
      </c>
    </row>
    <row r="745" spans="4:5" x14ac:dyDescent="0.25">
      <c r="D745" s="12">
        <v>906</v>
      </c>
      <c r="E745">
        <v>128000</v>
      </c>
    </row>
    <row r="746" spans="4:5" x14ac:dyDescent="0.25">
      <c r="D746" s="12">
        <v>908</v>
      </c>
      <c r="E746">
        <v>250000</v>
      </c>
    </row>
    <row r="747" spans="4:5" x14ac:dyDescent="0.25">
      <c r="D747" s="12">
        <v>909</v>
      </c>
      <c r="E747">
        <v>131000</v>
      </c>
    </row>
    <row r="748" spans="4:5" x14ac:dyDescent="0.25">
      <c r="D748" s="12">
        <v>910</v>
      </c>
      <c r="E748">
        <v>174000</v>
      </c>
    </row>
    <row r="749" spans="4:5" x14ac:dyDescent="0.25">
      <c r="D749" s="12">
        <v>912</v>
      </c>
      <c r="E749">
        <v>143500</v>
      </c>
    </row>
    <row r="750" spans="4:5" x14ac:dyDescent="0.25">
      <c r="D750" s="12">
        <v>913</v>
      </c>
      <c r="E750">
        <v>88000</v>
      </c>
    </row>
    <row r="751" spans="4:5" x14ac:dyDescent="0.25">
      <c r="D751" s="12">
        <v>914</v>
      </c>
      <c r="E751">
        <v>145000</v>
      </c>
    </row>
    <row r="752" spans="4:5" x14ac:dyDescent="0.25">
      <c r="D752" s="12">
        <v>915</v>
      </c>
      <c r="E752">
        <v>173733</v>
      </c>
    </row>
    <row r="753" spans="4:5" x14ac:dyDescent="0.25">
      <c r="D753" s="12">
        <v>916</v>
      </c>
      <c r="E753">
        <v>75000</v>
      </c>
    </row>
    <row r="754" spans="4:5" x14ac:dyDescent="0.25">
      <c r="D754" s="12">
        <v>917</v>
      </c>
      <c r="E754">
        <v>35311</v>
      </c>
    </row>
    <row r="755" spans="4:5" x14ac:dyDescent="0.25">
      <c r="D755" s="12">
        <v>918</v>
      </c>
      <c r="E755">
        <v>135000</v>
      </c>
    </row>
    <row r="756" spans="4:5" x14ac:dyDescent="0.25">
      <c r="D756" s="12">
        <v>921</v>
      </c>
      <c r="E756">
        <v>201000</v>
      </c>
    </row>
    <row r="757" spans="4:5" x14ac:dyDescent="0.25">
      <c r="D757" s="12">
        <v>922</v>
      </c>
      <c r="E757">
        <v>145900</v>
      </c>
    </row>
    <row r="758" spans="4:5" x14ac:dyDescent="0.25">
      <c r="D758" s="12">
        <v>923</v>
      </c>
      <c r="E758">
        <v>169990</v>
      </c>
    </row>
    <row r="759" spans="4:5" x14ac:dyDescent="0.25">
      <c r="D759" s="12">
        <v>924</v>
      </c>
      <c r="E759">
        <v>193000</v>
      </c>
    </row>
    <row r="760" spans="4:5" x14ac:dyDescent="0.25">
      <c r="D760" s="12">
        <v>925</v>
      </c>
      <c r="E760">
        <v>207500</v>
      </c>
    </row>
    <row r="761" spans="4:5" x14ac:dyDescent="0.25">
      <c r="D761" s="12">
        <v>927</v>
      </c>
      <c r="E761">
        <v>285000</v>
      </c>
    </row>
    <row r="762" spans="4:5" x14ac:dyDescent="0.25">
      <c r="D762" s="12">
        <v>928</v>
      </c>
      <c r="E762">
        <v>176000</v>
      </c>
    </row>
    <row r="763" spans="4:5" x14ac:dyDescent="0.25">
      <c r="D763" s="12">
        <v>929</v>
      </c>
      <c r="E763">
        <v>236500</v>
      </c>
    </row>
    <row r="764" spans="4:5" x14ac:dyDescent="0.25">
      <c r="D764" s="12">
        <v>931</v>
      </c>
      <c r="E764">
        <v>201000</v>
      </c>
    </row>
    <row r="765" spans="4:5" x14ac:dyDescent="0.25">
      <c r="D765" s="12">
        <v>932</v>
      </c>
      <c r="E765">
        <v>117500</v>
      </c>
    </row>
    <row r="766" spans="4:5" x14ac:dyDescent="0.25">
      <c r="D766" s="12">
        <v>934</v>
      </c>
      <c r="E766">
        <v>190000</v>
      </c>
    </row>
    <row r="767" spans="4:5" x14ac:dyDescent="0.25">
      <c r="D767" s="12">
        <v>935</v>
      </c>
      <c r="E767">
        <v>242000</v>
      </c>
    </row>
    <row r="768" spans="4:5" x14ac:dyDescent="0.25">
      <c r="D768" s="12">
        <v>936</v>
      </c>
      <c r="E768">
        <v>79900</v>
      </c>
    </row>
    <row r="769" spans="4:5" x14ac:dyDescent="0.25">
      <c r="D769" s="12">
        <v>937</v>
      </c>
      <c r="E769">
        <v>184900</v>
      </c>
    </row>
    <row r="770" spans="4:5" x14ac:dyDescent="0.25">
      <c r="D770" s="12">
        <v>938</v>
      </c>
      <c r="E770">
        <v>253000</v>
      </c>
    </row>
    <row r="771" spans="4:5" x14ac:dyDescent="0.25">
      <c r="D771" s="12">
        <v>939</v>
      </c>
      <c r="E771">
        <v>239799</v>
      </c>
    </row>
    <row r="772" spans="4:5" x14ac:dyDescent="0.25">
      <c r="D772" s="12">
        <v>940</v>
      </c>
      <c r="E772">
        <v>244400</v>
      </c>
    </row>
    <row r="773" spans="4:5" x14ac:dyDescent="0.25">
      <c r="D773" s="12">
        <v>941</v>
      </c>
      <c r="E773">
        <v>150900</v>
      </c>
    </row>
    <row r="774" spans="4:5" x14ac:dyDescent="0.25">
      <c r="D774" s="12">
        <v>942</v>
      </c>
      <c r="E774">
        <v>214000</v>
      </c>
    </row>
    <row r="775" spans="4:5" x14ac:dyDescent="0.25">
      <c r="D775" s="12">
        <v>943</v>
      </c>
      <c r="E775">
        <v>150000</v>
      </c>
    </row>
    <row r="776" spans="4:5" x14ac:dyDescent="0.25">
      <c r="D776" s="12">
        <v>944</v>
      </c>
      <c r="E776">
        <v>143000</v>
      </c>
    </row>
    <row r="777" spans="4:5" x14ac:dyDescent="0.25">
      <c r="D777" s="12">
        <v>945</v>
      </c>
      <c r="E777">
        <v>137500</v>
      </c>
    </row>
    <row r="778" spans="4:5" x14ac:dyDescent="0.25">
      <c r="D778" s="12">
        <v>947</v>
      </c>
      <c r="E778">
        <v>143000</v>
      </c>
    </row>
    <row r="779" spans="4:5" x14ac:dyDescent="0.25">
      <c r="D779" s="12">
        <v>948</v>
      </c>
      <c r="E779">
        <v>270000</v>
      </c>
    </row>
    <row r="780" spans="4:5" x14ac:dyDescent="0.25">
      <c r="D780" s="12">
        <v>949</v>
      </c>
      <c r="E780">
        <v>192500</v>
      </c>
    </row>
    <row r="781" spans="4:5" x14ac:dyDescent="0.25">
      <c r="D781" s="12">
        <v>950</v>
      </c>
      <c r="E781">
        <v>197500</v>
      </c>
    </row>
    <row r="782" spans="4:5" x14ac:dyDescent="0.25">
      <c r="D782" s="12">
        <v>951</v>
      </c>
      <c r="E782">
        <v>129000</v>
      </c>
    </row>
    <row r="783" spans="4:5" x14ac:dyDescent="0.25">
      <c r="D783" s="12">
        <v>953</v>
      </c>
      <c r="E783">
        <v>133900</v>
      </c>
    </row>
    <row r="784" spans="4:5" x14ac:dyDescent="0.25">
      <c r="D784" s="12">
        <v>954</v>
      </c>
      <c r="E784">
        <v>172000</v>
      </c>
    </row>
    <row r="785" spans="4:5" x14ac:dyDescent="0.25">
      <c r="D785" s="12">
        <v>955</v>
      </c>
      <c r="E785">
        <v>127500</v>
      </c>
    </row>
    <row r="786" spans="4:5" x14ac:dyDescent="0.25">
      <c r="D786" s="12">
        <v>956</v>
      </c>
      <c r="E786">
        <v>145000</v>
      </c>
    </row>
    <row r="787" spans="4:5" x14ac:dyDescent="0.25">
      <c r="D787" s="12">
        <v>957</v>
      </c>
      <c r="E787">
        <v>124000</v>
      </c>
    </row>
    <row r="788" spans="4:5" x14ac:dyDescent="0.25">
      <c r="D788" s="12">
        <v>958</v>
      </c>
      <c r="E788">
        <v>132000</v>
      </c>
    </row>
    <row r="789" spans="4:5" x14ac:dyDescent="0.25">
      <c r="D789" s="12">
        <v>959</v>
      </c>
      <c r="E789">
        <v>185000</v>
      </c>
    </row>
    <row r="790" spans="4:5" x14ac:dyDescent="0.25">
      <c r="D790" s="12">
        <v>960</v>
      </c>
      <c r="E790">
        <v>155000</v>
      </c>
    </row>
    <row r="791" spans="4:5" x14ac:dyDescent="0.25">
      <c r="D791" s="12">
        <v>961</v>
      </c>
      <c r="E791">
        <v>116500</v>
      </c>
    </row>
    <row r="792" spans="4:5" x14ac:dyDescent="0.25">
      <c r="D792" s="12">
        <v>966</v>
      </c>
      <c r="E792">
        <v>178900</v>
      </c>
    </row>
    <row r="793" spans="4:5" x14ac:dyDescent="0.25">
      <c r="D793" s="12">
        <v>967</v>
      </c>
      <c r="E793">
        <v>160000</v>
      </c>
    </row>
    <row r="794" spans="4:5" x14ac:dyDescent="0.25">
      <c r="D794" s="12">
        <v>968</v>
      </c>
      <c r="E794">
        <v>135000</v>
      </c>
    </row>
    <row r="795" spans="4:5" x14ac:dyDescent="0.25">
      <c r="D795" s="12">
        <v>969</v>
      </c>
      <c r="E795">
        <v>37900</v>
      </c>
    </row>
    <row r="796" spans="4:5" x14ac:dyDescent="0.25">
      <c r="D796" s="12">
        <v>970</v>
      </c>
      <c r="E796">
        <v>140000</v>
      </c>
    </row>
    <row r="797" spans="4:5" x14ac:dyDescent="0.25">
      <c r="D797" s="12">
        <v>971</v>
      </c>
      <c r="E797">
        <v>135000</v>
      </c>
    </row>
    <row r="798" spans="4:5" x14ac:dyDescent="0.25">
      <c r="D798" s="12">
        <v>972</v>
      </c>
      <c r="E798">
        <v>173000</v>
      </c>
    </row>
    <row r="799" spans="4:5" x14ac:dyDescent="0.25">
      <c r="D799" s="12">
        <v>973</v>
      </c>
      <c r="E799">
        <v>99500</v>
      </c>
    </row>
    <row r="800" spans="4:5" x14ac:dyDescent="0.25">
      <c r="D800" s="12">
        <v>976</v>
      </c>
      <c r="E800">
        <v>165000</v>
      </c>
    </row>
    <row r="801" spans="4:5" x14ac:dyDescent="0.25">
      <c r="D801" s="12">
        <v>977</v>
      </c>
      <c r="E801">
        <v>85500</v>
      </c>
    </row>
    <row r="802" spans="4:5" x14ac:dyDescent="0.25">
      <c r="D802" s="12">
        <v>978</v>
      </c>
      <c r="E802">
        <v>199900</v>
      </c>
    </row>
    <row r="803" spans="4:5" x14ac:dyDescent="0.25">
      <c r="D803" s="12">
        <v>979</v>
      </c>
      <c r="E803">
        <v>110000</v>
      </c>
    </row>
    <row r="804" spans="4:5" x14ac:dyDescent="0.25">
      <c r="D804" s="12">
        <v>983</v>
      </c>
      <c r="E804">
        <v>159895</v>
      </c>
    </row>
    <row r="805" spans="4:5" x14ac:dyDescent="0.25">
      <c r="D805" s="12">
        <v>985</v>
      </c>
      <c r="E805">
        <v>126000</v>
      </c>
    </row>
    <row r="806" spans="4:5" x14ac:dyDescent="0.25">
      <c r="D806" s="12">
        <v>986</v>
      </c>
      <c r="E806">
        <v>125000</v>
      </c>
    </row>
    <row r="807" spans="4:5" x14ac:dyDescent="0.25">
      <c r="D807" s="12">
        <v>988</v>
      </c>
      <c r="E807">
        <v>395192</v>
      </c>
    </row>
    <row r="808" spans="4:5" x14ac:dyDescent="0.25">
      <c r="D808" s="12">
        <v>989</v>
      </c>
      <c r="E808">
        <v>195000</v>
      </c>
    </row>
    <row r="809" spans="4:5" x14ac:dyDescent="0.25">
      <c r="D809" s="12">
        <v>990</v>
      </c>
      <c r="E809">
        <v>197000</v>
      </c>
    </row>
    <row r="810" spans="4:5" x14ac:dyDescent="0.25">
      <c r="D810" s="12">
        <v>991</v>
      </c>
      <c r="E810">
        <v>348000</v>
      </c>
    </row>
    <row r="811" spans="4:5" x14ac:dyDescent="0.25">
      <c r="D811" s="12">
        <v>993</v>
      </c>
      <c r="E811">
        <v>187000</v>
      </c>
    </row>
    <row r="812" spans="4:5" x14ac:dyDescent="0.25">
      <c r="D812" s="12">
        <v>994</v>
      </c>
      <c r="E812">
        <v>173900</v>
      </c>
    </row>
    <row r="813" spans="4:5" x14ac:dyDescent="0.25">
      <c r="D813" s="12">
        <v>995</v>
      </c>
      <c r="E813">
        <v>337500</v>
      </c>
    </row>
    <row r="814" spans="4:5" x14ac:dyDescent="0.25">
      <c r="D814" s="12">
        <v>996</v>
      </c>
      <c r="E814">
        <v>121600</v>
      </c>
    </row>
    <row r="815" spans="4:5" x14ac:dyDescent="0.25">
      <c r="D815" s="12">
        <v>997</v>
      </c>
      <c r="E815">
        <v>136500</v>
      </c>
    </row>
    <row r="816" spans="4:5" x14ac:dyDescent="0.25">
      <c r="D816" s="12">
        <v>998</v>
      </c>
      <c r="E816">
        <v>185000</v>
      </c>
    </row>
    <row r="817" spans="4:5" x14ac:dyDescent="0.25">
      <c r="D817" s="12">
        <v>999</v>
      </c>
      <c r="E817">
        <v>91000</v>
      </c>
    </row>
    <row r="818" spans="4:5" x14ac:dyDescent="0.25">
      <c r="D818" s="12">
        <v>1000</v>
      </c>
      <c r="E818">
        <v>206000</v>
      </c>
    </row>
    <row r="819" spans="4:5" x14ac:dyDescent="0.25">
      <c r="D819" s="12">
        <v>1003</v>
      </c>
      <c r="E819">
        <v>232000</v>
      </c>
    </row>
    <row r="820" spans="4:5" x14ac:dyDescent="0.25">
      <c r="D820" s="12">
        <v>1005</v>
      </c>
      <c r="E820">
        <v>181000</v>
      </c>
    </row>
    <row r="821" spans="4:5" x14ac:dyDescent="0.25">
      <c r="D821" s="12">
        <v>1006</v>
      </c>
      <c r="E821">
        <v>149900</v>
      </c>
    </row>
    <row r="822" spans="4:5" x14ac:dyDescent="0.25">
      <c r="D822" s="12">
        <v>1007</v>
      </c>
      <c r="E822">
        <v>163500</v>
      </c>
    </row>
    <row r="823" spans="4:5" x14ac:dyDescent="0.25">
      <c r="D823" s="12">
        <v>1008</v>
      </c>
      <c r="E823">
        <v>88000</v>
      </c>
    </row>
    <row r="824" spans="4:5" x14ac:dyDescent="0.25">
      <c r="D824" s="12">
        <v>1009</v>
      </c>
      <c r="E824">
        <v>240000</v>
      </c>
    </row>
    <row r="825" spans="4:5" x14ac:dyDescent="0.25">
      <c r="D825" s="12">
        <v>1010</v>
      </c>
      <c r="E825">
        <v>102000</v>
      </c>
    </row>
    <row r="826" spans="4:5" x14ac:dyDescent="0.25">
      <c r="D826" s="12">
        <v>1011</v>
      </c>
      <c r="E826">
        <v>135000</v>
      </c>
    </row>
    <row r="827" spans="4:5" x14ac:dyDescent="0.25">
      <c r="D827" s="12">
        <v>1012</v>
      </c>
      <c r="E827">
        <v>100000</v>
      </c>
    </row>
    <row r="828" spans="4:5" x14ac:dyDescent="0.25">
      <c r="D828" s="12">
        <v>1013</v>
      </c>
      <c r="E828">
        <v>165000</v>
      </c>
    </row>
    <row r="829" spans="4:5" x14ac:dyDescent="0.25">
      <c r="D829" s="12">
        <v>1014</v>
      </c>
      <c r="E829">
        <v>85000</v>
      </c>
    </row>
    <row r="830" spans="4:5" x14ac:dyDescent="0.25">
      <c r="D830" s="12">
        <v>1015</v>
      </c>
      <c r="E830">
        <v>119200</v>
      </c>
    </row>
    <row r="831" spans="4:5" x14ac:dyDescent="0.25">
      <c r="D831" s="12">
        <v>1016</v>
      </c>
      <c r="E831">
        <v>227000</v>
      </c>
    </row>
    <row r="832" spans="4:5" x14ac:dyDescent="0.25">
      <c r="D832" s="12">
        <v>1017</v>
      </c>
      <c r="E832">
        <v>203000</v>
      </c>
    </row>
    <row r="833" spans="4:5" x14ac:dyDescent="0.25">
      <c r="D833" s="12">
        <v>1018</v>
      </c>
      <c r="E833">
        <v>187500</v>
      </c>
    </row>
    <row r="834" spans="4:5" x14ac:dyDescent="0.25">
      <c r="D834" s="12">
        <v>1019</v>
      </c>
      <c r="E834">
        <v>160000</v>
      </c>
    </row>
    <row r="835" spans="4:5" x14ac:dyDescent="0.25">
      <c r="D835" s="12">
        <v>1020</v>
      </c>
      <c r="E835">
        <v>213490</v>
      </c>
    </row>
    <row r="836" spans="4:5" x14ac:dyDescent="0.25">
      <c r="D836" s="12">
        <v>1021</v>
      </c>
      <c r="E836">
        <v>176000</v>
      </c>
    </row>
    <row r="837" spans="4:5" x14ac:dyDescent="0.25">
      <c r="D837" s="12">
        <v>1022</v>
      </c>
      <c r="E837">
        <v>194000</v>
      </c>
    </row>
    <row r="838" spans="4:5" x14ac:dyDescent="0.25">
      <c r="D838" s="12">
        <v>1023</v>
      </c>
      <c r="E838">
        <v>87000</v>
      </c>
    </row>
    <row r="839" spans="4:5" x14ac:dyDescent="0.25">
      <c r="D839" s="12">
        <v>1024</v>
      </c>
      <c r="E839">
        <v>191000</v>
      </c>
    </row>
    <row r="840" spans="4:5" x14ac:dyDescent="0.25">
      <c r="D840" s="12">
        <v>1027</v>
      </c>
      <c r="E840">
        <v>167500</v>
      </c>
    </row>
    <row r="841" spans="4:5" x14ac:dyDescent="0.25">
      <c r="D841" s="12">
        <v>1028</v>
      </c>
      <c r="E841">
        <v>293077</v>
      </c>
    </row>
    <row r="842" spans="4:5" x14ac:dyDescent="0.25">
      <c r="D842" s="12">
        <v>1029</v>
      </c>
      <c r="E842">
        <v>105000</v>
      </c>
    </row>
    <row r="843" spans="4:5" x14ac:dyDescent="0.25">
      <c r="D843" s="12">
        <v>1030</v>
      </c>
      <c r="E843">
        <v>118000</v>
      </c>
    </row>
    <row r="844" spans="4:5" x14ac:dyDescent="0.25">
      <c r="D844" s="12">
        <v>1031</v>
      </c>
      <c r="E844">
        <v>160000</v>
      </c>
    </row>
    <row r="845" spans="4:5" x14ac:dyDescent="0.25">
      <c r="D845" s="12">
        <v>1034</v>
      </c>
      <c r="E845">
        <v>230000</v>
      </c>
    </row>
    <row r="846" spans="4:5" x14ac:dyDescent="0.25">
      <c r="D846" s="12">
        <v>1035</v>
      </c>
      <c r="E846">
        <v>119750</v>
      </c>
    </row>
    <row r="847" spans="4:5" x14ac:dyDescent="0.25">
      <c r="D847" s="12">
        <v>1036</v>
      </c>
      <c r="E847">
        <v>84000</v>
      </c>
    </row>
    <row r="848" spans="4:5" x14ac:dyDescent="0.25">
      <c r="D848" s="12">
        <v>1037</v>
      </c>
      <c r="E848">
        <v>315500</v>
      </c>
    </row>
    <row r="849" spans="4:5" x14ac:dyDescent="0.25">
      <c r="D849" s="12">
        <v>1038</v>
      </c>
      <c r="E849">
        <v>287000</v>
      </c>
    </row>
    <row r="850" spans="4:5" x14ac:dyDescent="0.25">
      <c r="D850" s="12">
        <v>1039</v>
      </c>
      <c r="E850">
        <v>97000</v>
      </c>
    </row>
    <row r="851" spans="4:5" x14ac:dyDescent="0.25">
      <c r="D851" s="12">
        <v>1040</v>
      </c>
      <c r="E851">
        <v>80000</v>
      </c>
    </row>
    <row r="852" spans="4:5" x14ac:dyDescent="0.25">
      <c r="D852" s="12">
        <v>1042</v>
      </c>
      <c r="E852">
        <v>173000</v>
      </c>
    </row>
    <row r="853" spans="4:5" x14ac:dyDescent="0.25">
      <c r="D853" s="12">
        <v>1043</v>
      </c>
      <c r="E853">
        <v>196000</v>
      </c>
    </row>
    <row r="854" spans="4:5" x14ac:dyDescent="0.25">
      <c r="D854" s="12">
        <v>1044</v>
      </c>
      <c r="E854">
        <v>262280</v>
      </c>
    </row>
    <row r="855" spans="4:5" x14ac:dyDescent="0.25">
      <c r="D855" s="12">
        <v>1045</v>
      </c>
      <c r="E855">
        <v>278000</v>
      </c>
    </row>
    <row r="856" spans="4:5" x14ac:dyDescent="0.25">
      <c r="D856" s="12">
        <v>1046</v>
      </c>
      <c r="E856">
        <v>139600</v>
      </c>
    </row>
    <row r="857" spans="4:5" x14ac:dyDescent="0.25">
      <c r="D857" s="12">
        <v>1047</v>
      </c>
      <c r="E857">
        <v>556581</v>
      </c>
    </row>
    <row r="858" spans="4:5" x14ac:dyDescent="0.25">
      <c r="D858" s="12">
        <v>1048</v>
      </c>
      <c r="E858">
        <v>145000</v>
      </c>
    </row>
    <row r="859" spans="4:5" x14ac:dyDescent="0.25">
      <c r="D859" s="12">
        <v>1049</v>
      </c>
      <c r="E859">
        <v>115000</v>
      </c>
    </row>
    <row r="860" spans="4:5" x14ac:dyDescent="0.25">
      <c r="D860" s="12">
        <v>1050</v>
      </c>
      <c r="E860">
        <v>84900</v>
      </c>
    </row>
    <row r="861" spans="4:5" x14ac:dyDescent="0.25">
      <c r="D861" s="12">
        <v>1051</v>
      </c>
      <c r="E861">
        <v>176485</v>
      </c>
    </row>
    <row r="862" spans="4:5" x14ac:dyDescent="0.25">
      <c r="D862" s="12">
        <v>1054</v>
      </c>
      <c r="E862">
        <v>144500</v>
      </c>
    </row>
    <row r="863" spans="4:5" x14ac:dyDescent="0.25">
      <c r="D863" s="12">
        <v>1056</v>
      </c>
      <c r="E863">
        <v>180000</v>
      </c>
    </row>
    <row r="864" spans="4:5" x14ac:dyDescent="0.25">
      <c r="D864" s="12">
        <v>1057</v>
      </c>
      <c r="E864">
        <v>185850</v>
      </c>
    </row>
    <row r="865" spans="4:5" x14ac:dyDescent="0.25">
      <c r="D865" s="12">
        <v>1058</v>
      </c>
      <c r="E865">
        <v>248000</v>
      </c>
    </row>
    <row r="866" spans="4:5" x14ac:dyDescent="0.25">
      <c r="D866" s="12">
        <v>1059</v>
      </c>
      <c r="E866">
        <v>335000</v>
      </c>
    </row>
    <row r="867" spans="4:5" x14ac:dyDescent="0.25">
      <c r="D867" s="12">
        <v>1061</v>
      </c>
      <c r="E867">
        <v>213500</v>
      </c>
    </row>
    <row r="868" spans="4:5" x14ac:dyDescent="0.25">
      <c r="D868" s="12">
        <v>1062</v>
      </c>
      <c r="E868">
        <v>81000</v>
      </c>
    </row>
    <row r="869" spans="4:5" x14ac:dyDescent="0.25">
      <c r="D869" s="12">
        <v>1063</v>
      </c>
      <c r="E869">
        <v>90000</v>
      </c>
    </row>
    <row r="870" spans="4:5" x14ac:dyDescent="0.25">
      <c r="D870" s="12">
        <v>1064</v>
      </c>
      <c r="E870">
        <v>110500</v>
      </c>
    </row>
    <row r="871" spans="4:5" x14ac:dyDescent="0.25">
      <c r="D871" s="12">
        <v>1065</v>
      </c>
      <c r="E871">
        <v>154000</v>
      </c>
    </row>
    <row r="872" spans="4:5" x14ac:dyDescent="0.25">
      <c r="D872" s="12">
        <v>1066</v>
      </c>
      <c r="E872">
        <v>328000</v>
      </c>
    </row>
    <row r="873" spans="4:5" x14ac:dyDescent="0.25">
      <c r="D873" s="12">
        <v>1067</v>
      </c>
      <c r="E873">
        <v>178000</v>
      </c>
    </row>
    <row r="874" spans="4:5" x14ac:dyDescent="0.25">
      <c r="D874" s="12">
        <v>1068</v>
      </c>
      <c r="E874">
        <v>167900</v>
      </c>
    </row>
    <row r="875" spans="4:5" x14ac:dyDescent="0.25">
      <c r="D875" s="12">
        <v>1069</v>
      </c>
      <c r="E875">
        <v>151400</v>
      </c>
    </row>
    <row r="876" spans="4:5" x14ac:dyDescent="0.25">
      <c r="D876" s="12">
        <v>1070</v>
      </c>
      <c r="E876">
        <v>135000</v>
      </c>
    </row>
    <row r="877" spans="4:5" x14ac:dyDescent="0.25">
      <c r="D877" s="12">
        <v>1071</v>
      </c>
      <c r="E877">
        <v>135000</v>
      </c>
    </row>
    <row r="878" spans="4:5" x14ac:dyDescent="0.25">
      <c r="D878" s="12">
        <v>1072</v>
      </c>
      <c r="E878">
        <v>154000</v>
      </c>
    </row>
    <row r="879" spans="4:5" x14ac:dyDescent="0.25">
      <c r="D879" s="12">
        <v>1073</v>
      </c>
      <c r="E879">
        <v>91500</v>
      </c>
    </row>
    <row r="880" spans="4:5" x14ac:dyDescent="0.25">
      <c r="D880" s="12">
        <v>1075</v>
      </c>
      <c r="E880">
        <v>194000</v>
      </c>
    </row>
    <row r="881" spans="4:5" x14ac:dyDescent="0.25">
      <c r="D881" s="12">
        <v>1076</v>
      </c>
      <c r="E881">
        <v>219500</v>
      </c>
    </row>
    <row r="882" spans="4:5" x14ac:dyDescent="0.25">
      <c r="D882" s="12">
        <v>1077</v>
      </c>
      <c r="E882">
        <v>170000</v>
      </c>
    </row>
    <row r="883" spans="4:5" x14ac:dyDescent="0.25">
      <c r="D883" s="12">
        <v>1079</v>
      </c>
      <c r="E883">
        <v>155900</v>
      </c>
    </row>
    <row r="884" spans="4:5" x14ac:dyDescent="0.25">
      <c r="D884" s="12">
        <v>1080</v>
      </c>
      <c r="E884">
        <v>126000</v>
      </c>
    </row>
    <row r="885" spans="4:5" x14ac:dyDescent="0.25">
      <c r="D885" s="12">
        <v>1081</v>
      </c>
      <c r="E885">
        <v>145000</v>
      </c>
    </row>
    <row r="886" spans="4:5" x14ac:dyDescent="0.25">
      <c r="D886" s="12">
        <v>1083</v>
      </c>
      <c r="E886">
        <v>192000</v>
      </c>
    </row>
    <row r="887" spans="4:5" x14ac:dyDescent="0.25">
      <c r="D887" s="12">
        <v>1084</v>
      </c>
      <c r="E887">
        <v>160000</v>
      </c>
    </row>
    <row r="888" spans="4:5" x14ac:dyDescent="0.25">
      <c r="D888" s="12">
        <v>1086</v>
      </c>
      <c r="E888">
        <v>147000</v>
      </c>
    </row>
    <row r="889" spans="4:5" x14ac:dyDescent="0.25">
      <c r="D889" s="12">
        <v>1087</v>
      </c>
      <c r="E889">
        <v>83500</v>
      </c>
    </row>
    <row r="890" spans="4:5" x14ac:dyDescent="0.25">
      <c r="D890" s="12">
        <v>1088</v>
      </c>
      <c r="E890">
        <v>252000</v>
      </c>
    </row>
    <row r="891" spans="4:5" x14ac:dyDescent="0.25">
      <c r="D891" s="12">
        <v>1089</v>
      </c>
      <c r="E891">
        <v>137500</v>
      </c>
    </row>
    <row r="892" spans="4:5" x14ac:dyDescent="0.25">
      <c r="D892" s="12">
        <v>1090</v>
      </c>
      <c r="E892">
        <v>197000</v>
      </c>
    </row>
    <row r="893" spans="4:5" x14ac:dyDescent="0.25">
      <c r="D893" s="12">
        <v>1092</v>
      </c>
      <c r="E893">
        <v>160000</v>
      </c>
    </row>
    <row r="894" spans="4:5" x14ac:dyDescent="0.25">
      <c r="D894" s="12">
        <v>1093</v>
      </c>
      <c r="E894">
        <v>136500</v>
      </c>
    </row>
    <row r="895" spans="4:5" x14ac:dyDescent="0.25">
      <c r="D895" s="12">
        <v>1095</v>
      </c>
      <c r="E895">
        <v>129000</v>
      </c>
    </row>
    <row r="896" spans="4:5" x14ac:dyDescent="0.25">
      <c r="D896" s="12">
        <v>1096</v>
      </c>
      <c r="E896">
        <v>176432</v>
      </c>
    </row>
    <row r="897" spans="4:5" x14ac:dyDescent="0.25">
      <c r="D897" s="12">
        <v>1097</v>
      </c>
      <c r="E897">
        <v>127000</v>
      </c>
    </row>
    <row r="898" spans="4:5" x14ac:dyDescent="0.25">
      <c r="D898" s="12">
        <v>1098</v>
      </c>
      <c r="E898">
        <v>170000</v>
      </c>
    </row>
    <row r="899" spans="4:5" x14ac:dyDescent="0.25">
      <c r="D899" s="12">
        <v>1099</v>
      </c>
      <c r="E899">
        <v>128000</v>
      </c>
    </row>
    <row r="900" spans="4:5" x14ac:dyDescent="0.25">
      <c r="D900" s="12">
        <v>1100</v>
      </c>
      <c r="E900">
        <v>157000</v>
      </c>
    </row>
    <row r="901" spans="4:5" x14ac:dyDescent="0.25">
      <c r="D901" s="12">
        <v>1101</v>
      </c>
      <c r="E901">
        <v>60000</v>
      </c>
    </row>
    <row r="902" spans="4:5" x14ac:dyDescent="0.25">
      <c r="D902" s="12">
        <v>1102</v>
      </c>
      <c r="E902">
        <v>119500</v>
      </c>
    </row>
    <row r="903" spans="4:5" x14ac:dyDescent="0.25">
      <c r="D903" s="12">
        <v>1103</v>
      </c>
      <c r="E903">
        <v>135000</v>
      </c>
    </row>
    <row r="904" spans="4:5" x14ac:dyDescent="0.25">
      <c r="D904" s="12">
        <v>1105</v>
      </c>
      <c r="E904">
        <v>106000</v>
      </c>
    </row>
    <row r="905" spans="4:5" x14ac:dyDescent="0.25">
      <c r="D905" s="12">
        <v>1108</v>
      </c>
      <c r="E905">
        <v>274725</v>
      </c>
    </row>
    <row r="906" spans="4:5" x14ac:dyDescent="0.25">
      <c r="D906" s="12">
        <v>1109</v>
      </c>
      <c r="E906">
        <v>181000</v>
      </c>
    </row>
    <row r="907" spans="4:5" x14ac:dyDescent="0.25">
      <c r="D907" s="12">
        <v>1110</v>
      </c>
      <c r="E907">
        <v>280000</v>
      </c>
    </row>
    <row r="908" spans="4:5" x14ac:dyDescent="0.25">
      <c r="D908" s="12">
        <v>1111</v>
      </c>
      <c r="E908">
        <v>188000</v>
      </c>
    </row>
    <row r="909" spans="4:5" x14ac:dyDescent="0.25">
      <c r="D909" s="12">
        <v>1112</v>
      </c>
      <c r="E909">
        <v>205000</v>
      </c>
    </row>
    <row r="910" spans="4:5" x14ac:dyDescent="0.25">
      <c r="D910" s="12">
        <v>1114</v>
      </c>
      <c r="E910">
        <v>134500</v>
      </c>
    </row>
    <row r="911" spans="4:5" x14ac:dyDescent="0.25">
      <c r="D911" s="12">
        <v>1115</v>
      </c>
      <c r="E911">
        <v>117000</v>
      </c>
    </row>
    <row r="912" spans="4:5" x14ac:dyDescent="0.25">
      <c r="D912" s="12">
        <v>1116</v>
      </c>
      <c r="E912">
        <v>318000</v>
      </c>
    </row>
    <row r="913" spans="4:5" x14ac:dyDescent="0.25">
      <c r="D913" s="12">
        <v>1117</v>
      </c>
      <c r="E913">
        <v>184100</v>
      </c>
    </row>
    <row r="914" spans="4:5" x14ac:dyDescent="0.25">
      <c r="D914" s="12">
        <v>1118</v>
      </c>
      <c r="E914">
        <v>130000</v>
      </c>
    </row>
    <row r="915" spans="4:5" x14ac:dyDescent="0.25">
      <c r="D915" s="12">
        <v>1119</v>
      </c>
      <c r="E915">
        <v>140000</v>
      </c>
    </row>
    <row r="916" spans="4:5" x14ac:dyDescent="0.25">
      <c r="D916" s="12">
        <v>1120</v>
      </c>
      <c r="E916">
        <v>133700</v>
      </c>
    </row>
    <row r="917" spans="4:5" x14ac:dyDescent="0.25">
      <c r="D917" s="12">
        <v>1121</v>
      </c>
      <c r="E917">
        <v>118400</v>
      </c>
    </row>
    <row r="918" spans="4:5" x14ac:dyDescent="0.25">
      <c r="D918" s="12">
        <v>1122</v>
      </c>
      <c r="E918">
        <v>212900</v>
      </c>
    </row>
    <row r="919" spans="4:5" x14ac:dyDescent="0.25">
      <c r="D919" s="12">
        <v>1124</v>
      </c>
      <c r="E919">
        <v>118000</v>
      </c>
    </row>
    <row r="920" spans="4:5" x14ac:dyDescent="0.25">
      <c r="D920" s="12">
        <v>1125</v>
      </c>
      <c r="E920">
        <v>163900</v>
      </c>
    </row>
    <row r="921" spans="4:5" x14ac:dyDescent="0.25">
      <c r="D921" s="12">
        <v>1126</v>
      </c>
      <c r="E921">
        <v>115000</v>
      </c>
    </row>
    <row r="922" spans="4:5" x14ac:dyDescent="0.25">
      <c r="D922" s="12">
        <v>1127</v>
      </c>
      <c r="E922">
        <v>174000</v>
      </c>
    </row>
    <row r="923" spans="4:5" x14ac:dyDescent="0.25">
      <c r="D923" s="12">
        <v>1129</v>
      </c>
      <c r="E923">
        <v>215000</v>
      </c>
    </row>
    <row r="924" spans="4:5" x14ac:dyDescent="0.25">
      <c r="D924" s="12">
        <v>1130</v>
      </c>
      <c r="E924">
        <v>140000</v>
      </c>
    </row>
    <row r="925" spans="4:5" x14ac:dyDescent="0.25">
      <c r="D925" s="12">
        <v>1131</v>
      </c>
      <c r="E925">
        <v>135000</v>
      </c>
    </row>
    <row r="926" spans="4:5" x14ac:dyDescent="0.25">
      <c r="D926" s="12">
        <v>1132</v>
      </c>
      <c r="E926">
        <v>93500</v>
      </c>
    </row>
    <row r="927" spans="4:5" x14ac:dyDescent="0.25">
      <c r="D927" s="12">
        <v>1133</v>
      </c>
      <c r="E927">
        <v>117500</v>
      </c>
    </row>
    <row r="928" spans="4:5" x14ac:dyDescent="0.25">
      <c r="D928" s="12">
        <v>1134</v>
      </c>
      <c r="E928">
        <v>239500</v>
      </c>
    </row>
    <row r="929" spans="4:5" x14ac:dyDescent="0.25">
      <c r="D929" s="12">
        <v>1135</v>
      </c>
      <c r="E929">
        <v>169000</v>
      </c>
    </row>
    <row r="930" spans="4:5" x14ac:dyDescent="0.25">
      <c r="D930" s="12">
        <v>1137</v>
      </c>
      <c r="E930">
        <v>119000</v>
      </c>
    </row>
    <row r="931" spans="4:5" x14ac:dyDescent="0.25">
      <c r="D931" s="12">
        <v>1138</v>
      </c>
      <c r="E931">
        <v>94000</v>
      </c>
    </row>
    <row r="932" spans="4:5" x14ac:dyDescent="0.25">
      <c r="D932" s="12">
        <v>1139</v>
      </c>
      <c r="E932">
        <v>196000</v>
      </c>
    </row>
    <row r="933" spans="4:5" x14ac:dyDescent="0.25">
      <c r="D933" s="12">
        <v>1140</v>
      </c>
      <c r="E933">
        <v>144000</v>
      </c>
    </row>
    <row r="934" spans="4:5" x14ac:dyDescent="0.25">
      <c r="D934" s="12">
        <v>1142</v>
      </c>
      <c r="E934">
        <v>197500</v>
      </c>
    </row>
    <row r="935" spans="4:5" x14ac:dyDescent="0.25">
      <c r="D935" s="12">
        <v>1143</v>
      </c>
      <c r="E935">
        <v>424870</v>
      </c>
    </row>
    <row r="936" spans="4:5" x14ac:dyDescent="0.25">
      <c r="D936" s="12">
        <v>1144</v>
      </c>
      <c r="E936">
        <v>80000</v>
      </c>
    </row>
    <row r="937" spans="4:5" x14ac:dyDescent="0.25">
      <c r="D937" s="12">
        <v>1145</v>
      </c>
      <c r="E937">
        <v>80000</v>
      </c>
    </row>
    <row r="938" spans="4:5" x14ac:dyDescent="0.25">
      <c r="D938" s="12">
        <v>1146</v>
      </c>
      <c r="E938">
        <v>149000</v>
      </c>
    </row>
    <row r="939" spans="4:5" x14ac:dyDescent="0.25">
      <c r="D939" s="12">
        <v>1147</v>
      </c>
      <c r="E939">
        <v>180000</v>
      </c>
    </row>
    <row r="940" spans="4:5" x14ac:dyDescent="0.25">
      <c r="D940" s="12">
        <v>1148</v>
      </c>
      <c r="E940">
        <v>174500</v>
      </c>
    </row>
    <row r="941" spans="4:5" x14ac:dyDescent="0.25">
      <c r="D941" s="12">
        <v>1149</v>
      </c>
      <c r="E941">
        <v>116900</v>
      </c>
    </row>
    <row r="942" spans="4:5" x14ac:dyDescent="0.25">
      <c r="D942" s="12">
        <v>1150</v>
      </c>
      <c r="E942">
        <v>143000</v>
      </c>
    </row>
    <row r="943" spans="4:5" x14ac:dyDescent="0.25">
      <c r="D943" s="12">
        <v>1151</v>
      </c>
      <c r="E943">
        <v>124000</v>
      </c>
    </row>
    <row r="944" spans="4:5" x14ac:dyDescent="0.25">
      <c r="D944" s="12">
        <v>1152</v>
      </c>
      <c r="E944">
        <v>149900</v>
      </c>
    </row>
    <row r="945" spans="4:5" x14ac:dyDescent="0.25">
      <c r="D945" s="12">
        <v>1153</v>
      </c>
      <c r="E945">
        <v>230000</v>
      </c>
    </row>
    <row r="946" spans="4:5" x14ac:dyDescent="0.25">
      <c r="D946" s="12">
        <v>1155</v>
      </c>
      <c r="E946">
        <v>201800</v>
      </c>
    </row>
    <row r="947" spans="4:5" x14ac:dyDescent="0.25">
      <c r="D947" s="12">
        <v>1157</v>
      </c>
      <c r="E947">
        <v>179900</v>
      </c>
    </row>
    <row r="948" spans="4:5" x14ac:dyDescent="0.25">
      <c r="D948" s="12">
        <v>1158</v>
      </c>
      <c r="E948">
        <v>230000</v>
      </c>
    </row>
    <row r="949" spans="4:5" x14ac:dyDescent="0.25">
      <c r="D949" s="12">
        <v>1159</v>
      </c>
      <c r="E949">
        <v>235128</v>
      </c>
    </row>
    <row r="950" spans="4:5" x14ac:dyDescent="0.25">
      <c r="D950" s="12">
        <v>1160</v>
      </c>
      <c r="E950">
        <v>185000</v>
      </c>
    </row>
    <row r="951" spans="4:5" x14ac:dyDescent="0.25">
      <c r="D951" s="12">
        <v>1161</v>
      </c>
      <c r="E951">
        <v>146000</v>
      </c>
    </row>
    <row r="952" spans="4:5" x14ac:dyDescent="0.25">
      <c r="D952" s="12">
        <v>1162</v>
      </c>
      <c r="E952">
        <v>224000</v>
      </c>
    </row>
    <row r="953" spans="4:5" x14ac:dyDescent="0.25">
      <c r="D953" s="12">
        <v>1163</v>
      </c>
      <c r="E953">
        <v>129000</v>
      </c>
    </row>
    <row r="954" spans="4:5" x14ac:dyDescent="0.25">
      <c r="D954" s="12">
        <v>1164</v>
      </c>
      <c r="E954">
        <v>108959</v>
      </c>
    </row>
    <row r="955" spans="4:5" x14ac:dyDescent="0.25">
      <c r="D955" s="12">
        <v>1165</v>
      </c>
      <c r="E955">
        <v>194000</v>
      </c>
    </row>
    <row r="956" spans="4:5" x14ac:dyDescent="0.25">
      <c r="D956" s="12">
        <v>1166</v>
      </c>
      <c r="E956">
        <v>233170</v>
      </c>
    </row>
    <row r="957" spans="4:5" x14ac:dyDescent="0.25">
      <c r="D957" s="12">
        <v>1168</v>
      </c>
      <c r="E957">
        <v>173000</v>
      </c>
    </row>
    <row r="958" spans="4:5" x14ac:dyDescent="0.25">
      <c r="D958" s="12">
        <v>1170</v>
      </c>
      <c r="E958">
        <v>625000</v>
      </c>
    </row>
    <row r="959" spans="4:5" x14ac:dyDescent="0.25">
      <c r="D959" s="12">
        <v>1171</v>
      </c>
      <c r="E959">
        <v>171000</v>
      </c>
    </row>
    <row r="960" spans="4:5" x14ac:dyDescent="0.25">
      <c r="D960" s="12">
        <v>1172</v>
      </c>
      <c r="E960">
        <v>163000</v>
      </c>
    </row>
    <row r="961" spans="4:5" x14ac:dyDescent="0.25">
      <c r="D961" s="12">
        <v>1173</v>
      </c>
      <c r="E961">
        <v>171900</v>
      </c>
    </row>
    <row r="962" spans="4:5" x14ac:dyDescent="0.25">
      <c r="D962" s="12">
        <v>1174</v>
      </c>
      <c r="E962">
        <v>200500</v>
      </c>
    </row>
    <row r="963" spans="4:5" x14ac:dyDescent="0.25">
      <c r="D963" s="12">
        <v>1175</v>
      </c>
      <c r="E963">
        <v>239000</v>
      </c>
    </row>
    <row r="964" spans="4:5" x14ac:dyDescent="0.25">
      <c r="D964" s="12">
        <v>1176</v>
      </c>
      <c r="E964">
        <v>285000</v>
      </c>
    </row>
    <row r="965" spans="4:5" x14ac:dyDescent="0.25">
      <c r="D965" s="12">
        <v>1177</v>
      </c>
      <c r="E965">
        <v>119500</v>
      </c>
    </row>
    <row r="966" spans="4:5" x14ac:dyDescent="0.25">
      <c r="D966" s="12">
        <v>1178</v>
      </c>
      <c r="E966">
        <v>115000</v>
      </c>
    </row>
    <row r="967" spans="4:5" x14ac:dyDescent="0.25">
      <c r="D967" s="12">
        <v>1179</v>
      </c>
      <c r="E967">
        <v>154900</v>
      </c>
    </row>
    <row r="968" spans="4:5" x14ac:dyDescent="0.25">
      <c r="D968" s="12">
        <v>1182</v>
      </c>
      <c r="E968">
        <v>392500</v>
      </c>
    </row>
    <row r="969" spans="4:5" x14ac:dyDescent="0.25">
      <c r="D969" s="12">
        <v>1184</v>
      </c>
      <c r="E969">
        <v>120000</v>
      </c>
    </row>
    <row r="970" spans="4:5" x14ac:dyDescent="0.25">
      <c r="D970" s="12">
        <v>1185</v>
      </c>
      <c r="E970">
        <v>186700</v>
      </c>
    </row>
    <row r="971" spans="4:5" x14ac:dyDescent="0.25">
      <c r="D971" s="12">
        <v>1186</v>
      </c>
      <c r="E971">
        <v>104900</v>
      </c>
    </row>
    <row r="972" spans="4:5" x14ac:dyDescent="0.25">
      <c r="D972" s="12">
        <v>1189</v>
      </c>
      <c r="E972">
        <v>195000</v>
      </c>
    </row>
    <row r="973" spans="4:5" x14ac:dyDescent="0.25">
      <c r="D973" s="12">
        <v>1190</v>
      </c>
      <c r="E973">
        <v>189000</v>
      </c>
    </row>
    <row r="974" spans="4:5" x14ac:dyDescent="0.25">
      <c r="D974" s="12">
        <v>1191</v>
      </c>
      <c r="E974">
        <v>168000</v>
      </c>
    </row>
    <row r="975" spans="4:5" x14ac:dyDescent="0.25">
      <c r="D975" s="12">
        <v>1192</v>
      </c>
      <c r="E975">
        <v>174000</v>
      </c>
    </row>
    <row r="976" spans="4:5" x14ac:dyDescent="0.25">
      <c r="D976" s="12">
        <v>1193</v>
      </c>
      <c r="E976">
        <v>125000</v>
      </c>
    </row>
    <row r="977" spans="4:5" x14ac:dyDescent="0.25">
      <c r="D977" s="12">
        <v>1194</v>
      </c>
      <c r="E977">
        <v>165000</v>
      </c>
    </row>
    <row r="978" spans="4:5" x14ac:dyDescent="0.25">
      <c r="D978" s="12">
        <v>1196</v>
      </c>
      <c r="E978">
        <v>176000</v>
      </c>
    </row>
    <row r="979" spans="4:5" x14ac:dyDescent="0.25">
      <c r="D979" s="12">
        <v>1197</v>
      </c>
      <c r="E979">
        <v>219210</v>
      </c>
    </row>
    <row r="980" spans="4:5" x14ac:dyDescent="0.25">
      <c r="D980" s="12">
        <v>1199</v>
      </c>
      <c r="E980">
        <v>178000</v>
      </c>
    </row>
    <row r="981" spans="4:5" x14ac:dyDescent="0.25">
      <c r="D981" s="12">
        <v>1200</v>
      </c>
      <c r="E981">
        <v>148000</v>
      </c>
    </row>
    <row r="982" spans="4:5" x14ac:dyDescent="0.25">
      <c r="D982" s="12">
        <v>1201</v>
      </c>
      <c r="E982">
        <v>116050</v>
      </c>
    </row>
    <row r="983" spans="4:5" x14ac:dyDescent="0.25">
      <c r="D983" s="12">
        <v>1204</v>
      </c>
      <c r="E983">
        <v>213000</v>
      </c>
    </row>
    <row r="984" spans="4:5" x14ac:dyDescent="0.25">
      <c r="D984" s="12">
        <v>1205</v>
      </c>
      <c r="E984">
        <v>153500</v>
      </c>
    </row>
    <row r="985" spans="4:5" x14ac:dyDescent="0.25">
      <c r="D985" s="12">
        <v>1206</v>
      </c>
      <c r="E985">
        <v>271900</v>
      </c>
    </row>
    <row r="986" spans="4:5" x14ac:dyDescent="0.25">
      <c r="D986" s="12">
        <v>1207</v>
      </c>
      <c r="E986">
        <v>107000</v>
      </c>
    </row>
    <row r="987" spans="4:5" x14ac:dyDescent="0.25">
      <c r="D987" s="12">
        <v>1208</v>
      </c>
      <c r="E987">
        <v>200000</v>
      </c>
    </row>
    <row r="988" spans="4:5" x14ac:dyDescent="0.25">
      <c r="D988" s="12">
        <v>1209</v>
      </c>
      <c r="E988">
        <v>140000</v>
      </c>
    </row>
    <row r="989" spans="4:5" x14ac:dyDescent="0.25">
      <c r="D989" s="12">
        <v>1210</v>
      </c>
      <c r="E989">
        <v>290000</v>
      </c>
    </row>
    <row r="990" spans="4:5" x14ac:dyDescent="0.25">
      <c r="D990" s="12">
        <v>1211</v>
      </c>
      <c r="E990">
        <v>189000</v>
      </c>
    </row>
    <row r="991" spans="4:5" x14ac:dyDescent="0.25">
      <c r="D991" s="12">
        <v>1212</v>
      </c>
      <c r="E991">
        <v>164000</v>
      </c>
    </row>
    <row r="992" spans="4:5" x14ac:dyDescent="0.25">
      <c r="D992" s="12">
        <v>1213</v>
      </c>
      <c r="E992">
        <v>113000</v>
      </c>
    </row>
    <row r="993" spans="4:5" x14ac:dyDescent="0.25">
      <c r="D993" s="12">
        <v>1214</v>
      </c>
      <c r="E993">
        <v>145000</v>
      </c>
    </row>
    <row r="994" spans="4:5" x14ac:dyDescent="0.25">
      <c r="D994" s="12">
        <v>1215</v>
      </c>
      <c r="E994">
        <v>134500</v>
      </c>
    </row>
    <row r="995" spans="4:5" x14ac:dyDescent="0.25">
      <c r="D995" s="12">
        <v>1216</v>
      </c>
      <c r="E995">
        <v>125000</v>
      </c>
    </row>
    <row r="996" spans="4:5" x14ac:dyDescent="0.25">
      <c r="D996" s="12">
        <v>1217</v>
      </c>
      <c r="E996">
        <v>112000</v>
      </c>
    </row>
    <row r="997" spans="4:5" x14ac:dyDescent="0.25">
      <c r="D997" s="12">
        <v>1218</v>
      </c>
      <c r="E997">
        <v>229456</v>
      </c>
    </row>
    <row r="998" spans="4:5" x14ac:dyDescent="0.25">
      <c r="D998" s="12">
        <v>1219</v>
      </c>
      <c r="E998">
        <v>80500</v>
      </c>
    </row>
    <row r="999" spans="4:5" x14ac:dyDescent="0.25">
      <c r="D999" s="12">
        <v>1220</v>
      </c>
      <c r="E999">
        <v>91500</v>
      </c>
    </row>
    <row r="1000" spans="4:5" x14ac:dyDescent="0.25">
      <c r="D1000" s="12">
        <v>1221</v>
      </c>
      <c r="E1000">
        <v>115000</v>
      </c>
    </row>
    <row r="1001" spans="4:5" x14ac:dyDescent="0.25">
      <c r="D1001" s="12">
        <v>1222</v>
      </c>
      <c r="E1001">
        <v>134000</v>
      </c>
    </row>
    <row r="1002" spans="4:5" x14ac:dyDescent="0.25">
      <c r="D1002" s="12">
        <v>1223</v>
      </c>
      <c r="E1002">
        <v>143000</v>
      </c>
    </row>
    <row r="1003" spans="4:5" x14ac:dyDescent="0.25">
      <c r="D1003" s="12">
        <v>1224</v>
      </c>
      <c r="E1003">
        <v>137900</v>
      </c>
    </row>
    <row r="1004" spans="4:5" x14ac:dyDescent="0.25">
      <c r="D1004" s="12">
        <v>1225</v>
      </c>
      <c r="E1004">
        <v>184000</v>
      </c>
    </row>
    <row r="1005" spans="4:5" x14ac:dyDescent="0.25">
      <c r="D1005" s="12">
        <v>1226</v>
      </c>
      <c r="E1005">
        <v>145000</v>
      </c>
    </row>
    <row r="1006" spans="4:5" x14ac:dyDescent="0.25">
      <c r="D1006" s="12">
        <v>1227</v>
      </c>
      <c r="E1006">
        <v>214000</v>
      </c>
    </row>
    <row r="1007" spans="4:5" x14ac:dyDescent="0.25">
      <c r="D1007" s="12">
        <v>1230</v>
      </c>
      <c r="E1007">
        <v>127000</v>
      </c>
    </row>
    <row r="1008" spans="4:5" x14ac:dyDescent="0.25">
      <c r="D1008" s="12">
        <v>1231</v>
      </c>
      <c r="E1008">
        <v>190000</v>
      </c>
    </row>
    <row r="1009" spans="4:5" x14ac:dyDescent="0.25">
      <c r="D1009" s="12">
        <v>1232</v>
      </c>
      <c r="E1009">
        <v>132500</v>
      </c>
    </row>
    <row r="1010" spans="4:5" x14ac:dyDescent="0.25">
      <c r="D1010" s="12">
        <v>1233</v>
      </c>
      <c r="E1010">
        <v>101800</v>
      </c>
    </row>
    <row r="1011" spans="4:5" x14ac:dyDescent="0.25">
      <c r="D1011" s="12">
        <v>1234</v>
      </c>
      <c r="E1011">
        <v>142000</v>
      </c>
    </row>
    <row r="1012" spans="4:5" x14ac:dyDescent="0.25">
      <c r="D1012" s="12">
        <v>1235</v>
      </c>
      <c r="E1012">
        <v>130000</v>
      </c>
    </row>
    <row r="1013" spans="4:5" x14ac:dyDescent="0.25">
      <c r="D1013" s="12">
        <v>1236</v>
      </c>
      <c r="E1013">
        <v>138887</v>
      </c>
    </row>
    <row r="1014" spans="4:5" x14ac:dyDescent="0.25">
      <c r="D1014" s="12">
        <v>1237</v>
      </c>
      <c r="E1014">
        <v>175500</v>
      </c>
    </row>
    <row r="1015" spans="4:5" x14ac:dyDescent="0.25">
      <c r="D1015" s="12">
        <v>1238</v>
      </c>
      <c r="E1015">
        <v>195000</v>
      </c>
    </row>
    <row r="1016" spans="4:5" x14ac:dyDescent="0.25">
      <c r="D1016" s="12">
        <v>1239</v>
      </c>
      <c r="E1016">
        <v>142500</v>
      </c>
    </row>
    <row r="1017" spans="4:5" x14ac:dyDescent="0.25">
      <c r="D1017" s="12">
        <v>1240</v>
      </c>
      <c r="E1017">
        <v>265900</v>
      </c>
    </row>
    <row r="1018" spans="4:5" x14ac:dyDescent="0.25">
      <c r="D1018" s="12">
        <v>1241</v>
      </c>
      <c r="E1018">
        <v>224900</v>
      </c>
    </row>
    <row r="1019" spans="4:5" x14ac:dyDescent="0.25">
      <c r="D1019" s="12">
        <v>1242</v>
      </c>
      <c r="E1019">
        <v>248328</v>
      </c>
    </row>
    <row r="1020" spans="4:5" x14ac:dyDescent="0.25">
      <c r="D1020" s="12">
        <v>1243</v>
      </c>
      <c r="E1020">
        <v>170000</v>
      </c>
    </row>
    <row r="1021" spans="4:5" x14ac:dyDescent="0.25">
      <c r="D1021" s="12">
        <v>1244</v>
      </c>
      <c r="E1021">
        <v>465000</v>
      </c>
    </row>
    <row r="1022" spans="4:5" x14ac:dyDescent="0.25">
      <c r="D1022" s="12">
        <v>1246</v>
      </c>
      <c r="E1022">
        <v>178000</v>
      </c>
    </row>
    <row r="1023" spans="4:5" x14ac:dyDescent="0.25">
      <c r="D1023" s="12">
        <v>1247</v>
      </c>
      <c r="E1023">
        <v>186500</v>
      </c>
    </row>
    <row r="1024" spans="4:5" x14ac:dyDescent="0.25">
      <c r="D1024" s="12">
        <v>1248</v>
      </c>
      <c r="E1024">
        <v>169900</v>
      </c>
    </row>
    <row r="1025" spans="4:5" x14ac:dyDescent="0.25">
      <c r="D1025" s="12">
        <v>1249</v>
      </c>
      <c r="E1025">
        <v>129500</v>
      </c>
    </row>
    <row r="1026" spans="4:5" x14ac:dyDescent="0.25">
      <c r="D1026" s="12">
        <v>1250</v>
      </c>
      <c r="E1026">
        <v>119000</v>
      </c>
    </row>
    <row r="1027" spans="4:5" x14ac:dyDescent="0.25">
      <c r="D1027" s="12">
        <v>1253</v>
      </c>
      <c r="E1027">
        <v>130000</v>
      </c>
    </row>
    <row r="1028" spans="4:5" x14ac:dyDescent="0.25">
      <c r="D1028" s="12">
        <v>1254</v>
      </c>
      <c r="E1028">
        <v>294000</v>
      </c>
    </row>
    <row r="1029" spans="4:5" x14ac:dyDescent="0.25">
      <c r="D1029" s="12">
        <v>1255</v>
      </c>
      <c r="E1029">
        <v>165400</v>
      </c>
    </row>
    <row r="1030" spans="4:5" x14ac:dyDescent="0.25">
      <c r="D1030" s="12">
        <v>1256</v>
      </c>
      <c r="E1030">
        <v>127500</v>
      </c>
    </row>
    <row r="1031" spans="4:5" x14ac:dyDescent="0.25">
      <c r="D1031" s="12">
        <v>1259</v>
      </c>
      <c r="E1031">
        <v>190000</v>
      </c>
    </row>
    <row r="1032" spans="4:5" x14ac:dyDescent="0.25">
      <c r="D1032" s="12">
        <v>1260</v>
      </c>
      <c r="E1032">
        <v>151000</v>
      </c>
    </row>
    <row r="1033" spans="4:5" x14ac:dyDescent="0.25">
      <c r="D1033" s="12">
        <v>1261</v>
      </c>
      <c r="E1033">
        <v>181000</v>
      </c>
    </row>
    <row r="1034" spans="4:5" x14ac:dyDescent="0.25">
      <c r="D1034" s="12">
        <v>1262</v>
      </c>
      <c r="E1034">
        <v>128900</v>
      </c>
    </row>
    <row r="1035" spans="4:5" x14ac:dyDescent="0.25">
      <c r="D1035" s="12">
        <v>1263</v>
      </c>
      <c r="E1035">
        <v>161500</v>
      </c>
    </row>
    <row r="1036" spans="4:5" x14ac:dyDescent="0.25">
      <c r="D1036" s="12">
        <v>1264</v>
      </c>
      <c r="E1036">
        <v>180500</v>
      </c>
    </row>
    <row r="1037" spans="4:5" x14ac:dyDescent="0.25">
      <c r="D1037" s="12">
        <v>1265</v>
      </c>
      <c r="E1037">
        <v>181000</v>
      </c>
    </row>
    <row r="1038" spans="4:5" x14ac:dyDescent="0.25">
      <c r="D1038" s="12">
        <v>1266</v>
      </c>
      <c r="E1038">
        <v>183900</v>
      </c>
    </row>
    <row r="1039" spans="4:5" x14ac:dyDescent="0.25">
      <c r="D1039" s="12">
        <v>1267</v>
      </c>
      <c r="E1039">
        <v>122000</v>
      </c>
    </row>
    <row r="1040" spans="4:5" x14ac:dyDescent="0.25">
      <c r="D1040" s="12">
        <v>1268</v>
      </c>
      <c r="E1040">
        <v>378500</v>
      </c>
    </row>
    <row r="1041" spans="4:5" x14ac:dyDescent="0.25">
      <c r="D1041" s="12">
        <v>1269</v>
      </c>
      <c r="E1041">
        <v>381000</v>
      </c>
    </row>
    <row r="1042" spans="4:5" x14ac:dyDescent="0.25">
      <c r="D1042" s="12">
        <v>1270</v>
      </c>
      <c r="E1042">
        <v>144000</v>
      </c>
    </row>
    <row r="1043" spans="4:5" x14ac:dyDescent="0.25">
      <c r="D1043" s="12">
        <v>1271</v>
      </c>
      <c r="E1043">
        <v>260000</v>
      </c>
    </row>
    <row r="1044" spans="4:5" x14ac:dyDescent="0.25">
      <c r="D1044" s="12">
        <v>1272</v>
      </c>
      <c r="E1044">
        <v>185750</v>
      </c>
    </row>
    <row r="1045" spans="4:5" x14ac:dyDescent="0.25">
      <c r="D1045" s="12">
        <v>1273</v>
      </c>
      <c r="E1045">
        <v>137000</v>
      </c>
    </row>
    <row r="1046" spans="4:5" x14ac:dyDescent="0.25">
      <c r="D1046" s="12">
        <v>1277</v>
      </c>
      <c r="E1046">
        <v>162000</v>
      </c>
    </row>
    <row r="1047" spans="4:5" x14ac:dyDescent="0.25">
      <c r="D1047" s="12">
        <v>1278</v>
      </c>
      <c r="E1047">
        <v>197900</v>
      </c>
    </row>
    <row r="1048" spans="4:5" x14ac:dyDescent="0.25">
      <c r="D1048" s="12">
        <v>1279</v>
      </c>
      <c r="E1048">
        <v>237000</v>
      </c>
    </row>
    <row r="1049" spans="4:5" x14ac:dyDescent="0.25">
      <c r="D1049" s="12">
        <v>1280</v>
      </c>
      <c r="E1049">
        <v>68400</v>
      </c>
    </row>
    <row r="1050" spans="4:5" x14ac:dyDescent="0.25">
      <c r="D1050" s="12">
        <v>1281</v>
      </c>
      <c r="E1050">
        <v>227000</v>
      </c>
    </row>
    <row r="1051" spans="4:5" x14ac:dyDescent="0.25">
      <c r="D1051" s="12">
        <v>1282</v>
      </c>
      <c r="E1051">
        <v>180000</v>
      </c>
    </row>
    <row r="1052" spans="4:5" x14ac:dyDescent="0.25">
      <c r="D1052" s="12">
        <v>1283</v>
      </c>
      <c r="E1052">
        <v>150500</v>
      </c>
    </row>
    <row r="1053" spans="4:5" x14ac:dyDescent="0.25">
      <c r="D1053" s="12">
        <v>1285</v>
      </c>
      <c r="E1053">
        <v>169000</v>
      </c>
    </row>
    <row r="1054" spans="4:5" x14ac:dyDescent="0.25">
      <c r="D1054" s="12">
        <v>1286</v>
      </c>
      <c r="E1054">
        <v>132500</v>
      </c>
    </row>
    <row r="1055" spans="4:5" x14ac:dyDescent="0.25">
      <c r="D1055" s="12">
        <v>1287</v>
      </c>
      <c r="E1055">
        <v>143000</v>
      </c>
    </row>
    <row r="1056" spans="4:5" x14ac:dyDescent="0.25">
      <c r="D1056" s="12">
        <v>1288</v>
      </c>
      <c r="E1056">
        <v>190000</v>
      </c>
    </row>
    <row r="1057" spans="4:5" x14ac:dyDescent="0.25">
      <c r="D1057" s="12">
        <v>1289</v>
      </c>
      <c r="E1057">
        <v>278000</v>
      </c>
    </row>
    <row r="1058" spans="4:5" x14ac:dyDescent="0.25">
      <c r="D1058" s="12">
        <v>1290</v>
      </c>
      <c r="E1058">
        <v>281000</v>
      </c>
    </row>
    <row r="1059" spans="4:5" x14ac:dyDescent="0.25">
      <c r="D1059" s="12">
        <v>1292</v>
      </c>
      <c r="E1059">
        <v>119500</v>
      </c>
    </row>
    <row r="1060" spans="4:5" x14ac:dyDescent="0.25">
      <c r="D1060" s="12">
        <v>1294</v>
      </c>
      <c r="E1060">
        <v>162900</v>
      </c>
    </row>
    <row r="1061" spans="4:5" x14ac:dyDescent="0.25">
      <c r="D1061" s="12">
        <v>1295</v>
      </c>
      <c r="E1061">
        <v>115000</v>
      </c>
    </row>
    <row r="1062" spans="4:5" x14ac:dyDescent="0.25">
      <c r="D1062" s="12">
        <v>1296</v>
      </c>
      <c r="E1062">
        <v>138500</v>
      </c>
    </row>
    <row r="1063" spans="4:5" x14ac:dyDescent="0.25">
      <c r="D1063" s="12">
        <v>1297</v>
      </c>
      <c r="E1063">
        <v>155000</v>
      </c>
    </row>
    <row r="1064" spans="4:5" x14ac:dyDescent="0.25">
      <c r="D1064" s="12">
        <v>1298</v>
      </c>
      <c r="E1064">
        <v>140000</v>
      </c>
    </row>
    <row r="1065" spans="4:5" x14ac:dyDescent="0.25">
      <c r="D1065" s="12">
        <v>1300</v>
      </c>
      <c r="E1065">
        <v>154000</v>
      </c>
    </row>
    <row r="1066" spans="4:5" x14ac:dyDescent="0.25">
      <c r="D1066" s="12">
        <v>1301</v>
      </c>
      <c r="E1066">
        <v>225000</v>
      </c>
    </row>
    <row r="1067" spans="4:5" x14ac:dyDescent="0.25">
      <c r="D1067" s="12">
        <v>1302</v>
      </c>
      <c r="E1067">
        <v>177500</v>
      </c>
    </row>
    <row r="1068" spans="4:5" x14ac:dyDescent="0.25">
      <c r="D1068" s="12">
        <v>1303</v>
      </c>
      <c r="E1068">
        <v>290000</v>
      </c>
    </row>
    <row r="1069" spans="4:5" x14ac:dyDescent="0.25">
      <c r="D1069" s="12">
        <v>1304</v>
      </c>
      <c r="E1069">
        <v>232000</v>
      </c>
    </row>
    <row r="1070" spans="4:5" x14ac:dyDescent="0.25">
      <c r="D1070" s="12">
        <v>1305</v>
      </c>
      <c r="E1070">
        <v>130000</v>
      </c>
    </row>
    <row r="1071" spans="4:5" x14ac:dyDescent="0.25">
      <c r="D1071" s="12">
        <v>1307</v>
      </c>
      <c r="E1071">
        <v>202500</v>
      </c>
    </row>
    <row r="1072" spans="4:5" x14ac:dyDescent="0.25">
      <c r="D1072" s="12">
        <v>1308</v>
      </c>
      <c r="E1072">
        <v>138000</v>
      </c>
    </row>
    <row r="1073" spans="4:5" x14ac:dyDescent="0.25">
      <c r="D1073" s="12">
        <v>1309</v>
      </c>
      <c r="E1073">
        <v>147000</v>
      </c>
    </row>
    <row r="1074" spans="4:5" x14ac:dyDescent="0.25">
      <c r="D1074" s="12">
        <v>1310</v>
      </c>
      <c r="E1074">
        <v>179200</v>
      </c>
    </row>
    <row r="1075" spans="4:5" x14ac:dyDescent="0.25">
      <c r="D1075" s="12">
        <v>1311</v>
      </c>
      <c r="E1075">
        <v>335000</v>
      </c>
    </row>
    <row r="1076" spans="4:5" x14ac:dyDescent="0.25">
      <c r="D1076" s="12">
        <v>1312</v>
      </c>
      <c r="E1076">
        <v>203000</v>
      </c>
    </row>
    <row r="1077" spans="4:5" x14ac:dyDescent="0.25">
      <c r="D1077" s="12">
        <v>1313</v>
      </c>
      <c r="E1077">
        <v>302000</v>
      </c>
    </row>
    <row r="1078" spans="4:5" x14ac:dyDescent="0.25">
      <c r="D1078" s="12">
        <v>1315</v>
      </c>
      <c r="E1078">
        <v>119000</v>
      </c>
    </row>
    <row r="1079" spans="4:5" x14ac:dyDescent="0.25">
      <c r="D1079" s="12">
        <v>1316</v>
      </c>
      <c r="E1079">
        <v>206900</v>
      </c>
    </row>
    <row r="1080" spans="4:5" x14ac:dyDescent="0.25">
      <c r="D1080" s="12">
        <v>1317</v>
      </c>
      <c r="E1080">
        <v>295493</v>
      </c>
    </row>
    <row r="1081" spans="4:5" x14ac:dyDescent="0.25">
      <c r="D1081" s="12">
        <v>1319</v>
      </c>
      <c r="E1081">
        <v>275000</v>
      </c>
    </row>
    <row r="1082" spans="4:5" x14ac:dyDescent="0.25">
      <c r="D1082" s="12">
        <v>1320</v>
      </c>
      <c r="E1082">
        <v>111000</v>
      </c>
    </row>
    <row r="1083" spans="4:5" x14ac:dyDescent="0.25">
      <c r="D1083" s="12">
        <v>1321</v>
      </c>
      <c r="E1083">
        <v>156500</v>
      </c>
    </row>
    <row r="1084" spans="4:5" x14ac:dyDescent="0.25">
      <c r="D1084" s="12">
        <v>1323</v>
      </c>
      <c r="E1084">
        <v>190000</v>
      </c>
    </row>
    <row r="1085" spans="4:5" x14ac:dyDescent="0.25">
      <c r="D1085" s="12">
        <v>1324</v>
      </c>
      <c r="E1085">
        <v>82500</v>
      </c>
    </row>
    <row r="1086" spans="4:5" x14ac:dyDescent="0.25">
      <c r="D1086" s="12">
        <v>1325</v>
      </c>
      <c r="E1086">
        <v>147000</v>
      </c>
    </row>
    <row r="1087" spans="4:5" x14ac:dyDescent="0.25">
      <c r="D1087" s="12">
        <v>1326</v>
      </c>
      <c r="E1087">
        <v>55000</v>
      </c>
    </row>
    <row r="1088" spans="4:5" x14ac:dyDescent="0.25">
      <c r="D1088" s="12">
        <v>1327</v>
      </c>
      <c r="E1088">
        <v>79000</v>
      </c>
    </row>
    <row r="1089" spans="4:5" x14ac:dyDescent="0.25">
      <c r="D1089" s="12">
        <v>1328</v>
      </c>
      <c r="E1089">
        <v>130500</v>
      </c>
    </row>
    <row r="1090" spans="4:5" x14ac:dyDescent="0.25">
      <c r="D1090" s="12">
        <v>1330</v>
      </c>
      <c r="E1090">
        <v>176500</v>
      </c>
    </row>
    <row r="1091" spans="4:5" x14ac:dyDescent="0.25">
      <c r="D1091" s="12">
        <v>1331</v>
      </c>
      <c r="E1091">
        <v>227000</v>
      </c>
    </row>
    <row r="1092" spans="4:5" x14ac:dyDescent="0.25">
      <c r="D1092" s="12">
        <v>1332</v>
      </c>
      <c r="E1092">
        <v>132500</v>
      </c>
    </row>
    <row r="1093" spans="4:5" x14ac:dyDescent="0.25">
      <c r="D1093" s="12">
        <v>1333</v>
      </c>
      <c r="E1093">
        <v>100000</v>
      </c>
    </row>
    <row r="1094" spans="4:5" x14ac:dyDescent="0.25">
      <c r="D1094" s="12">
        <v>1335</v>
      </c>
      <c r="E1094">
        <v>125000</v>
      </c>
    </row>
    <row r="1095" spans="4:5" x14ac:dyDescent="0.25">
      <c r="D1095" s="12">
        <v>1336</v>
      </c>
      <c r="E1095">
        <v>167900</v>
      </c>
    </row>
    <row r="1096" spans="4:5" x14ac:dyDescent="0.25">
      <c r="D1096" s="12">
        <v>1337</v>
      </c>
      <c r="E1096">
        <v>135000</v>
      </c>
    </row>
    <row r="1097" spans="4:5" x14ac:dyDescent="0.25">
      <c r="D1097" s="12">
        <v>1341</v>
      </c>
      <c r="E1097">
        <v>123000</v>
      </c>
    </row>
    <row r="1098" spans="4:5" x14ac:dyDescent="0.25">
      <c r="D1098" s="12">
        <v>1342</v>
      </c>
      <c r="E1098">
        <v>155000</v>
      </c>
    </row>
    <row r="1099" spans="4:5" x14ac:dyDescent="0.25">
      <c r="D1099" s="12">
        <v>1343</v>
      </c>
      <c r="E1099">
        <v>228500</v>
      </c>
    </row>
    <row r="1100" spans="4:5" x14ac:dyDescent="0.25">
      <c r="D1100" s="12">
        <v>1344</v>
      </c>
      <c r="E1100">
        <v>177000</v>
      </c>
    </row>
    <row r="1101" spans="4:5" x14ac:dyDescent="0.25">
      <c r="D1101" s="12">
        <v>1346</v>
      </c>
      <c r="E1101">
        <v>108500</v>
      </c>
    </row>
    <row r="1102" spans="4:5" x14ac:dyDescent="0.25">
      <c r="D1102" s="12">
        <v>1347</v>
      </c>
      <c r="E1102">
        <v>262500</v>
      </c>
    </row>
    <row r="1103" spans="4:5" x14ac:dyDescent="0.25">
      <c r="D1103" s="12">
        <v>1349</v>
      </c>
      <c r="E1103">
        <v>215000</v>
      </c>
    </row>
    <row r="1104" spans="4:5" x14ac:dyDescent="0.25">
      <c r="D1104" s="12">
        <v>1350</v>
      </c>
      <c r="E1104">
        <v>122000</v>
      </c>
    </row>
    <row r="1105" spans="4:5" x14ac:dyDescent="0.25">
      <c r="D1105" s="12">
        <v>1351</v>
      </c>
      <c r="E1105">
        <v>200000</v>
      </c>
    </row>
    <row r="1106" spans="4:5" x14ac:dyDescent="0.25">
      <c r="D1106" s="12">
        <v>1352</v>
      </c>
      <c r="E1106">
        <v>171000</v>
      </c>
    </row>
    <row r="1107" spans="4:5" x14ac:dyDescent="0.25">
      <c r="D1107" s="12">
        <v>1353</v>
      </c>
      <c r="E1107">
        <v>134900</v>
      </c>
    </row>
    <row r="1108" spans="4:5" x14ac:dyDescent="0.25">
      <c r="D1108" s="12">
        <v>1354</v>
      </c>
      <c r="E1108">
        <v>410000</v>
      </c>
    </row>
    <row r="1109" spans="4:5" x14ac:dyDescent="0.25">
      <c r="D1109" s="12">
        <v>1355</v>
      </c>
      <c r="E1109">
        <v>235000</v>
      </c>
    </row>
    <row r="1110" spans="4:5" x14ac:dyDescent="0.25">
      <c r="D1110" s="12">
        <v>1356</v>
      </c>
      <c r="E1110">
        <v>170000</v>
      </c>
    </row>
    <row r="1111" spans="4:5" x14ac:dyDescent="0.25">
      <c r="D1111" s="12">
        <v>1358</v>
      </c>
      <c r="E1111">
        <v>149900</v>
      </c>
    </row>
    <row r="1112" spans="4:5" x14ac:dyDescent="0.25">
      <c r="D1112" s="12">
        <v>1359</v>
      </c>
      <c r="E1112">
        <v>177500</v>
      </c>
    </row>
    <row r="1113" spans="4:5" x14ac:dyDescent="0.25">
      <c r="D1113" s="12">
        <v>1360</v>
      </c>
      <c r="E1113">
        <v>315000</v>
      </c>
    </row>
    <row r="1114" spans="4:5" x14ac:dyDescent="0.25">
      <c r="D1114" s="12">
        <v>1361</v>
      </c>
      <c r="E1114">
        <v>189000</v>
      </c>
    </row>
    <row r="1115" spans="4:5" x14ac:dyDescent="0.25">
      <c r="D1115" s="12">
        <v>1362</v>
      </c>
      <c r="E1115">
        <v>260000</v>
      </c>
    </row>
    <row r="1116" spans="4:5" x14ac:dyDescent="0.25">
      <c r="D1116" s="12">
        <v>1363</v>
      </c>
      <c r="E1116">
        <v>104900</v>
      </c>
    </row>
    <row r="1117" spans="4:5" x14ac:dyDescent="0.25">
      <c r="D1117" s="12">
        <v>1364</v>
      </c>
      <c r="E1117">
        <v>156932</v>
      </c>
    </row>
    <row r="1118" spans="4:5" x14ac:dyDescent="0.25">
      <c r="D1118" s="12">
        <v>1365</v>
      </c>
      <c r="E1118">
        <v>144152</v>
      </c>
    </row>
    <row r="1119" spans="4:5" x14ac:dyDescent="0.25">
      <c r="D1119" s="12">
        <v>1366</v>
      </c>
      <c r="E1119">
        <v>216000</v>
      </c>
    </row>
    <row r="1120" spans="4:5" x14ac:dyDescent="0.25">
      <c r="D1120" s="12">
        <v>1367</v>
      </c>
      <c r="E1120">
        <v>193000</v>
      </c>
    </row>
    <row r="1121" spans="4:5" x14ac:dyDescent="0.25">
      <c r="D1121" s="12">
        <v>1368</v>
      </c>
      <c r="E1121">
        <v>127000</v>
      </c>
    </row>
    <row r="1122" spans="4:5" x14ac:dyDescent="0.25">
      <c r="D1122" s="12">
        <v>1369</v>
      </c>
      <c r="E1122">
        <v>144000</v>
      </c>
    </row>
    <row r="1123" spans="4:5" x14ac:dyDescent="0.25">
      <c r="D1123" s="12">
        <v>1370</v>
      </c>
      <c r="E1123">
        <v>232000</v>
      </c>
    </row>
    <row r="1124" spans="4:5" x14ac:dyDescent="0.25">
      <c r="D1124" s="12">
        <v>1372</v>
      </c>
      <c r="E1124">
        <v>165500</v>
      </c>
    </row>
    <row r="1125" spans="4:5" x14ac:dyDescent="0.25">
      <c r="D1125" s="12">
        <v>1374</v>
      </c>
      <c r="E1125">
        <v>466500</v>
      </c>
    </row>
    <row r="1126" spans="4:5" x14ac:dyDescent="0.25">
      <c r="D1126" s="12">
        <v>1375</v>
      </c>
      <c r="E1126">
        <v>250000</v>
      </c>
    </row>
    <row r="1127" spans="4:5" x14ac:dyDescent="0.25">
      <c r="D1127" s="12">
        <v>1376</v>
      </c>
      <c r="E1127">
        <v>239000</v>
      </c>
    </row>
    <row r="1128" spans="4:5" x14ac:dyDescent="0.25">
      <c r="D1128" s="12">
        <v>1377</v>
      </c>
      <c r="E1128">
        <v>91000</v>
      </c>
    </row>
    <row r="1129" spans="4:5" x14ac:dyDescent="0.25">
      <c r="D1129" s="12">
        <v>1378</v>
      </c>
      <c r="E1129">
        <v>117000</v>
      </c>
    </row>
    <row r="1130" spans="4:5" x14ac:dyDescent="0.25">
      <c r="D1130" s="12">
        <v>1379</v>
      </c>
      <c r="E1130">
        <v>83000</v>
      </c>
    </row>
    <row r="1131" spans="4:5" x14ac:dyDescent="0.25">
      <c r="D1131" s="12">
        <v>1380</v>
      </c>
      <c r="E1131">
        <v>167500</v>
      </c>
    </row>
    <row r="1132" spans="4:5" x14ac:dyDescent="0.25">
      <c r="D1132" s="12">
        <v>1381</v>
      </c>
      <c r="E1132">
        <v>58500</v>
      </c>
    </row>
    <row r="1133" spans="4:5" x14ac:dyDescent="0.25">
      <c r="D1133" s="12">
        <v>1384</v>
      </c>
      <c r="E1133">
        <v>112000</v>
      </c>
    </row>
    <row r="1134" spans="4:5" x14ac:dyDescent="0.25">
      <c r="D1134" s="12">
        <v>1385</v>
      </c>
      <c r="E1134">
        <v>105000</v>
      </c>
    </row>
    <row r="1135" spans="4:5" x14ac:dyDescent="0.25">
      <c r="D1135" s="12">
        <v>1386</v>
      </c>
      <c r="E1135">
        <v>125500</v>
      </c>
    </row>
    <row r="1136" spans="4:5" x14ac:dyDescent="0.25">
      <c r="D1136" s="12">
        <v>1387</v>
      </c>
      <c r="E1136">
        <v>250000</v>
      </c>
    </row>
    <row r="1137" spans="4:5" x14ac:dyDescent="0.25">
      <c r="D1137" s="12">
        <v>1388</v>
      </c>
      <c r="E1137">
        <v>136000</v>
      </c>
    </row>
    <row r="1138" spans="4:5" x14ac:dyDescent="0.25">
      <c r="D1138" s="12">
        <v>1389</v>
      </c>
      <c r="E1138">
        <v>377500</v>
      </c>
    </row>
    <row r="1139" spans="4:5" x14ac:dyDescent="0.25">
      <c r="D1139" s="12">
        <v>1390</v>
      </c>
      <c r="E1139">
        <v>131000</v>
      </c>
    </row>
    <row r="1140" spans="4:5" x14ac:dyDescent="0.25">
      <c r="D1140" s="12">
        <v>1391</v>
      </c>
      <c r="E1140">
        <v>235000</v>
      </c>
    </row>
    <row r="1141" spans="4:5" x14ac:dyDescent="0.25">
      <c r="D1141" s="12">
        <v>1392</v>
      </c>
      <c r="E1141">
        <v>124000</v>
      </c>
    </row>
    <row r="1142" spans="4:5" x14ac:dyDescent="0.25">
      <c r="D1142" s="12">
        <v>1393</v>
      </c>
      <c r="E1142">
        <v>123000</v>
      </c>
    </row>
    <row r="1143" spans="4:5" x14ac:dyDescent="0.25">
      <c r="D1143" s="12">
        <v>1394</v>
      </c>
      <c r="E1143">
        <v>163000</v>
      </c>
    </row>
    <row r="1144" spans="4:5" x14ac:dyDescent="0.25">
      <c r="D1144" s="12">
        <v>1395</v>
      </c>
      <c r="E1144">
        <v>246578</v>
      </c>
    </row>
    <row r="1145" spans="4:5" x14ac:dyDescent="0.25">
      <c r="D1145" s="12">
        <v>1396</v>
      </c>
      <c r="E1145">
        <v>281213</v>
      </c>
    </row>
    <row r="1146" spans="4:5" x14ac:dyDescent="0.25">
      <c r="D1146" s="12">
        <v>1397</v>
      </c>
      <c r="E1146">
        <v>160000</v>
      </c>
    </row>
    <row r="1147" spans="4:5" x14ac:dyDescent="0.25">
      <c r="D1147" s="12">
        <v>1398</v>
      </c>
      <c r="E1147">
        <v>137500</v>
      </c>
    </row>
    <row r="1148" spans="4:5" x14ac:dyDescent="0.25">
      <c r="D1148" s="12">
        <v>1399</v>
      </c>
      <c r="E1148">
        <v>138000</v>
      </c>
    </row>
    <row r="1149" spans="4:5" x14ac:dyDescent="0.25">
      <c r="D1149" s="12">
        <v>1400</v>
      </c>
      <c r="E1149">
        <v>137450</v>
      </c>
    </row>
    <row r="1150" spans="4:5" x14ac:dyDescent="0.25">
      <c r="D1150" s="12">
        <v>1402</v>
      </c>
      <c r="E1150">
        <v>193000</v>
      </c>
    </row>
    <row r="1151" spans="4:5" x14ac:dyDescent="0.25">
      <c r="D1151" s="12">
        <v>1403</v>
      </c>
      <c r="E1151">
        <v>193879</v>
      </c>
    </row>
    <row r="1152" spans="4:5" x14ac:dyDescent="0.25">
      <c r="D1152" s="12">
        <v>1404</v>
      </c>
      <c r="E1152">
        <v>282922</v>
      </c>
    </row>
    <row r="1153" spans="4:5" x14ac:dyDescent="0.25">
      <c r="D1153" s="12">
        <v>1406</v>
      </c>
      <c r="E1153">
        <v>275000</v>
      </c>
    </row>
    <row r="1154" spans="4:5" x14ac:dyDescent="0.25">
      <c r="D1154" s="12">
        <v>1409</v>
      </c>
      <c r="E1154">
        <v>125500</v>
      </c>
    </row>
    <row r="1155" spans="4:5" x14ac:dyDescent="0.25">
      <c r="D1155" s="12">
        <v>1410</v>
      </c>
      <c r="E1155">
        <v>215000</v>
      </c>
    </row>
    <row r="1156" spans="4:5" x14ac:dyDescent="0.25">
      <c r="D1156" s="12">
        <v>1411</v>
      </c>
      <c r="E1156">
        <v>230000</v>
      </c>
    </row>
    <row r="1157" spans="4:5" x14ac:dyDescent="0.25">
      <c r="D1157" s="12">
        <v>1412</v>
      </c>
      <c r="E1157">
        <v>140000</v>
      </c>
    </row>
    <row r="1158" spans="4:5" x14ac:dyDescent="0.25">
      <c r="D1158" s="12">
        <v>1413</v>
      </c>
      <c r="E1158">
        <v>90000</v>
      </c>
    </row>
    <row r="1159" spans="4:5" x14ac:dyDescent="0.25">
      <c r="D1159" s="12">
        <v>1415</v>
      </c>
      <c r="E1159">
        <v>207000</v>
      </c>
    </row>
    <row r="1160" spans="4:5" x14ac:dyDescent="0.25">
      <c r="D1160" s="12">
        <v>1416</v>
      </c>
      <c r="E1160">
        <v>175900</v>
      </c>
    </row>
    <row r="1161" spans="4:5" x14ac:dyDescent="0.25">
      <c r="D1161" s="12">
        <v>1417</v>
      </c>
      <c r="E1161">
        <v>122500</v>
      </c>
    </row>
    <row r="1162" spans="4:5" x14ac:dyDescent="0.25">
      <c r="D1162" s="12">
        <v>1418</v>
      </c>
      <c r="E1162">
        <v>340000</v>
      </c>
    </row>
    <row r="1163" spans="4:5" x14ac:dyDescent="0.25">
      <c r="D1163" s="12">
        <v>1419</v>
      </c>
      <c r="E1163">
        <v>124000</v>
      </c>
    </row>
    <row r="1164" spans="4:5" x14ac:dyDescent="0.25">
      <c r="D1164" s="12">
        <v>1420</v>
      </c>
      <c r="E1164">
        <v>223000</v>
      </c>
    </row>
    <row r="1165" spans="4:5" x14ac:dyDescent="0.25">
      <c r="D1165" s="12">
        <v>1422</v>
      </c>
      <c r="E1165">
        <v>127500</v>
      </c>
    </row>
    <row r="1166" spans="4:5" x14ac:dyDescent="0.25">
      <c r="D1166" s="12">
        <v>1423</v>
      </c>
      <c r="E1166">
        <v>136500</v>
      </c>
    </row>
    <row r="1167" spans="4:5" x14ac:dyDescent="0.25">
      <c r="D1167" s="12">
        <v>1424</v>
      </c>
      <c r="E1167">
        <v>274970</v>
      </c>
    </row>
    <row r="1168" spans="4:5" x14ac:dyDescent="0.25">
      <c r="D1168" s="12">
        <v>1425</v>
      </c>
      <c r="E1168">
        <v>144000</v>
      </c>
    </row>
    <row r="1169" spans="4:5" x14ac:dyDescent="0.25">
      <c r="D1169" s="12">
        <v>1426</v>
      </c>
      <c r="E1169">
        <v>142000</v>
      </c>
    </row>
    <row r="1170" spans="4:5" x14ac:dyDescent="0.25">
      <c r="D1170" s="12">
        <v>1427</v>
      </c>
      <c r="E1170">
        <v>271000</v>
      </c>
    </row>
    <row r="1171" spans="4:5" x14ac:dyDescent="0.25">
      <c r="D1171" s="12">
        <v>1428</v>
      </c>
      <c r="E1171">
        <v>140000</v>
      </c>
    </row>
    <row r="1172" spans="4:5" x14ac:dyDescent="0.25">
      <c r="D1172" s="12">
        <v>1431</v>
      </c>
      <c r="E1172">
        <v>192140</v>
      </c>
    </row>
    <row r="1173" spans="4:5" x14ac:dyDescent="0.25">
      <c r="D1173" s="12">
        <v>1432</v>
      </c>
      <c r="E1173">
        <v>143750</v>
      </c>
    </row>
    <row r="1174" spans="4:5" x14ac:dyDescent="0.25">
      <c r="D1174" s="12">
        <v>1433</v>
      </c>
      <c r="E1174">
        <v>64500</v>
      </c>
    </row>
    <row r="1175" spans="4:5" x14ac:dyDescent="0.25">
      <c r="D1175" s="12">
        <v>1434</v>
      </c>
      <c r="E1175">
        <v>186500</v>
      </c>
    </row>
    <row r="1176" spans="4:5" x14ac:dyDescent="0.25">
      <c r="D1176" s="12">
        <v>1435</v>
      </c>
      <c r="E1176">
        <v>160000</v>
      </c>
    </row>
    <row r="1177" spans="4:5" x14ac:dyDescent="0.25">
      <c r="D1177" s="12">
        <v>1436</v>
      </c>
      <c r="E1177">
        <v>174000</v>
      </c>
    </row>
    <row r="1178" spans="4:5" x14ac:dyDescent="0.25">
      <c r="D1178" s="12">
        <v>1437</v>
      </c>
      <c r="E1178">
        <v>120500</v>
      </c>
    </row>
    <row r="1179" spans="4:5" x14ac:dyDescent="0.25">
      <c r="D1179" s="12">
        <v>1438</v>
      </c>
      <c r="E1179">
        <v>394617</v>
      </c>
    </row>
    <row r="1180" spans="4:5" x14ac:dyDescent="0.25">
      <c r="D1180" s="12">
        <v>1439</v>
      </c>
      <c r="E1180">
        <v>149700</v>
      </c>
    </row>
    <row r="1181" spans="4:5" x14ac:dyDescent="0.25">
      <c r="D1181" s="12">
        <v>1440</v>
      </c>
      <c r="E1181">
        <v>197000</v>
      </c>
    </row>
    <row r="1182" spans="4:5" x14ac:dyDescent="0.25">
      <c r="D1182" s="12">
        <v>1441</v>
      </c>
      <c r="E1182">
        <v>191000</v>
      </c>
    </row>
    <row r="1183" spans="4:5" x14ac:dyDescent="0.25">
      <c r="D1183" s="12">
        <v>1442</v>
      </c>
      <c r="E1183">
        <v>149300</v>
      </c>
    </row>
    <row r="1184" spans="4:5" x14ac:dyDescent="0.25">
      <c r="D1184" s="12">
        <v>1443</v>
      </c>
      <c r="E1184">
        <v>310000</v>
      </c>
    </row>
    <row r="1185" spans="4:5" x14ac:dyDescent="0.25">
      <c r="D1185" s="12">
        <v>1444</v>
      </c>
      <c r="E1185">
        <v>121000</v>
      </c>
    </row>
    <row r="1186" spans="4:5" x14ac:dyDescent="0.25">
      <c r="D1186" s="12">
        <v>1445</v>
      </c>
      <c r="E1186">
        <v>179600</v>
      </c>
    </row>
    <row r="1187" spans="4:5" x14ac:dyDescent="0.25">
      <c r="D1187" s="12">
        <v>1446</v>
      </c>
      <c r="E1187">
        <v>129000</v>
      </c>
    </row>
    <row r="1188" spans="4:5" x14ac:dyDescent="0.25">
      <c r="D1188" s="12">
        <v>1447</v>
      </c>
      <c r="E1188">
        <v>157900</v>
      </c>
    </row>
    <row r="1189" spans="4:5" x14ac:dyDescent="0.25">
      <c r="D1189" s="12">
        <v>1448</v>
      </c>
      <c r="E1189">
        <v>240000</v>
      </c>
    </row>
    <row r="1190" spans="4:5" x14ac:dyDescent="0.25">
      <c r="D1190" s="12">
        <v>1449</v>
      </c>
      <c r="E1190">
        <v>112000</v>
      </c>
    </row>
    <row r="1191" spans="4:5" x14ac:dyDescent="0.25">
      <c r="D1191" s="12">
        <v>1450</v>
      </c>
      <c r="E1191">
        <v>92000</v>
      </c>
    </row>
    <row r="1192" spans="4:5" x14ac:dyDescent="0.25">
      <c r="D1192" s="12">
        <v>1451</v>
      </c>
      <c r="E1192">
        <v>136000</v>
      </c>
    </row>
    <row r="1193" spans="4:5" x14ac:dyDescent="0.25">
      <c r="D1193" s="12">
        <v>1452</v>
      </c>
      <c r="E1193">
        <v>287090</v>
      </c>
    </row>
    <row r="1194" spans="4:5" x14ac:dyDescent="0.25">
      <c r="D1194" s="12">
        <v>1453</v>
      </c>
      <c r="E1194">
        <v>145000</v>
      </c>
    </row>
    <row r="1195" spans="4:5" x14ac:dyDescent="0.25">
      <c r="D1195" s="12">
        <v>1454</v>
      </c>
      <c r="E1195">
        <v>84500</v>
      </c>
    </row>
    <row r="1196" spans="4:5" x14ac:dyDescent="0.25">
      <c r="D1196" s="12">
        <v>1455</v>
      </c>
      <c r="E1196">
        <v>185000</v>
      </c>
    </row>
    <row r="1197" spans="4:5" x14ac:dyDescent="0.25">
      <c r="D1197" s="12">
        <v>1456</v>
      </c>
      <c r="E1197">
        <v>175000</v>
      </c>
    </row>
    <row r="1198" spans="4:5" x14ac:dyDescent="0.25">
      <c r="D1198" s="12">
        <v>1457</v>
      </c>
      <c r="E1198">
        <v>210000</v>
      </c>
    </row>
    <row r="1199" spans="4:5" x14ac:dyDescent="0.25">
      <c r="D1199" s="12">
        <v>1458</v>
      </c>
      <c r="E1199">
        <v>266500</v>
      </c>
    </row>
    <row r="1200" spans="4:5" x14ac:dyDescent="0.25">
      <c r="D1200" s="12">
        <v>1459</v>
      </c>
      <c r="E1200">
        <v>142125</v>
      </c>
    </row>
    <row r="1201" spans="4:5" x14ac:dyDescent="0.25">
      <c r="D1201" s="12">
        <v>1460</v>
      </c>
      <c r="E1201">
        <v>147500</v>
      </c>
    </row>
  </sheetData>
  <mergeCells count="1">
    <mergeCell ref="I1:L1"/>
  </mergeCell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capstone2data-housing</vt:lpstr>
      <vt:lpstr>Sheet1</vt:lpstr>
      <vt:lpstr>descriptive_data</vt:lpstr>
      <vt:lpstr>Possible Data Sources</vt:lpstr>
      <vt:lpstr>Remodel&lt;5yrs</vt:lpstr>
      <vt:lpstr>Remodel&lt;10yrs</vt:lpstr>
      <vt:lpstr>Remodel&lt;15yrs</vt:lpstr>
      <vt:lpstr>Single vs MultiStory</vt:lpstr>
      <vt:lpstr>LotConfig - CulDeSac</vt:lpstr>
      <vt:lpstr>LotConfig - Corner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Arturo Mares</cp:lastModifiedBy>
  <dcterms:created xsi:type="dcterms:W3CDTF">2022-11-07T18:45:51Z</dcterms:created>
  <dcterms:modified xsi:type="dcterms:W3CDTF">2022-12-31T04:02:21Z</dcterms:modified>
</cp:coreProperties>
</file>